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5" tabRatio="88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U22" i="86" l="1"/>
  <c r="T22" i="86"/>
  <c r="S22" i="86"/>
  <c r="R22" i="86"/>
  <c r="Q22" i="86"/>
  <c r="P22" i="86"/>
  <c r="O22" i="86"/>
  <c r="N22" i="86"/>
  <c r="M22" i="86"/>
  <c r="L22" i="86"/>
  <c r="K22" i="86"/>
  <c r="J22" i="86"/>
  <c r="I22" i="86"/>
  <c r="H22" i="86"/>
  <c r="G22" i="86"/>
  <c r="F22" i="86"/>
  <c r="E22" i="86"/>
  <c r="D22" i="86"/>
  <c r="C22" i="86"/>
  <c r="D19" i="86"/>
  <c r="D15" i="86" s="1"/>
  <c r="U15" i="86"/>
  <c r="T15" i="86"/>
  <c r="S15" i="86"/>
  <c r="R15" i="86"/>
  <c r="Q15" i="86"/>
  <c r="P15" i="86"/>
  <c r="O15" i="86"/>
  <c r="N15" i="86"/>
  <c r="M15" i="86"/>
  <c r="L15" i="86"/>
  <c r="K15" i="86"/>
  <c r="J15" i="86"/>
  <c r="I15" i="86"/>
  <c r="H15" i="86"/>
  <c r="G15" i="86"/>
  <c r="F15" i="86"/>
  <c r="E15" i="86"/>
  <c r="C15" i="86"/>
  <c r="U8" i="86"/>
  <c r="T8" i="86"/>
  <c r="S8" i="86"/>
  <c r="R8" i="86"/>
  <c r="Q8" i="86"/>
  <c r="P8" i="86"/>
  <c r="O8" i="86"/>
  <c r="N8" i="86"/>
  <c r="M8" i="86"/>
  <c r="L8" i="86"/>
  <c r="K8" i="86"/>
  <c r="J8" i="86"/>
  <c r="I8" i="86"/>
  <c r="H8" i="86"/>
  <c r="G8" i="86"/>
  <c r="F8" i="86"/>
  <c r="E8" i="86"/>
  <c r="D8" i="86"/>
  <c r="C8" i="86"/>
  <c r="C38" i="79" l="1"/>
  <c r="C21" i="64"/>
  <c r="D21" i="64"/>
  <c r="E21" i="64"/>
  <c r="F21" i="64"/>
  <c r="G21" i="64"/>
  <c r="H21" i="64"/>
  <c r="I21" i="64"/>
  <c r="J21" i="64"/>
  <c r="K21" i="64"/>
  <c r="L21" i="64"/>
  <c r="M21" i="64"/>
  <c r="N21" i="64"/>
  <c r="O21" i="64"/>
  <c r="P21" i="64"/>
  <c r="Q21" i="64"/>
  <c r="R21" i="64"/>
  <c r="S21" i="64"/>
  <c r="T21" i="64"/>
  <c r="U21" i="64"/>
  <c r="C48" i="6"/>
  <c r="C44" i="6"/>
  <c r="C23" i="6"/>
  <c r="C22" i="6"/>
  <c r="C21" i="6"/>
  <c r="C20" i="6"/>
  <c r="C19" i="6"/>
  <c r="C18" i="6"/>
  <c r="D19" i="84" l="1"/>
  <c r="D12" i="84"/>
  <c r="I7" i="82" l="1"/>
  <c r="I8" i="82"/>
  <c r="I9" i="82"/>
  <c r="I10" i="82"/>
  <c r="I11" i="82"/>
  <c r="I12" i="82"/>
  <c r="I13" i="82"/>
  <c r="I14" i="82"/>
  <c r="I15" i="82"/>
  <c r="I16" i="82"/>
  <c r="I17" i="82"/>
  <c r="I18" i="82"/>
  <c r="I19" i="82"/>
  <c r="I20" i="82"/>
  <c r="I21" i="82"/>
  <c r="I22" i="82"/>
  <c r="I23" i="82"/>
  <c r="C21" i="77" l="1"/>
  <c r="C20" i="77"/>
  <c r="C19" i="77"/>
  <c r="E16" i="85" l="1"/>
  <c r="I33" i="83" l="1"/>
  <c r="K25" i="36" l="1"/>
  <c r="I25" i="36"/>
  <c r="J25" i="36"/>
  <c r="N33" i="88" l="1"/>
  <c r="M33" i="88"/>
  <c r="L33" i="88"/>
  <c r="K33" i="88"/>
  <c r="J33" i="88"/>
  <c r="I33" i="88"/>
  <c r="H33" i="88"/>
  <c r="G33" i="88"/>
  <c r="F33" i="88"/>
  <c r="E33" i="88"/>
  <c r="D33" i="88"/>
  <c r="C33" i="88"/>
  <c r="S22" i="35"/>
  <c r="R22" i="35"/>
  <c r="Q22" i="35"/>
  <c r="P22" i="35"/>
  <c r="O22" i="35"/>
  <c r="N22" i="35"/>
  <c r="M22" i="35"/>
  <c r="L22" i="35"/>
  <c r="K22" i="35"/>
  <c r="J22" i="35"/>
  <c r="I22" i="35"/>
  <c r="H22" i="35"/>
  <c r="G22" i="35"/>
  <c r="F22" i="35"/>
  <c r="E22" i="35"/>
  <c r="D22" i="35"/>
  <c r="C22" i="35"/>
  <c r="G6" i="71"/>
  <c r="G13" i="71" s="1"/>
  <c r="F6" i="71"/>
  <c r="F13" i="71" s="1"/>
  <c r="E6" i="71"/>
  <c r="E13" i="71" s="1"/>
  <c r="D6" i="71"/>
  <c r="D13" i="71" s="1"/>
  <c r="C6" i="71"/>
  <c r="C13" i="71" l="1"/>
  <c r="D19" i="77" l="1"/>
  <c r="H25" i="36"/>
  <c r="G25" i="36"/>
  <c r="F25" i="36"/>
  <c r="C20" i="84" l="1"/>
  <c r="G39" i="80" l="1"/>
  <c r="C22" i="74"/>
  <c r="H21" i="74"/>
  <c r="H20" i="74"/>
  <c r="H19" i="74"/>
  <c r="H18" i="74"/>
  <c r="H17" i="74"/>
  <c r="H16" i="74"/>
  <c r="H15" i="74"/>
  <c r="H14" i="74"/>
  <c r="H13" i="74"/>
  <c r="H12" i="74"/>
  <c r="H11" i="74"/>
  <c r="H10" i="74"/>
  <c r="H9" i="74"/>
  <c r="H8" i="74"/>
  <c r="B2" i="6" l="1"/>
  <c r="B2" i="91" l="1"/>
  <c r="B1" i="91"/>
  <c r="B1" i="89" l="1"/>
  <c r="B1" i="88"/>
  <c r="B1" i="87"/>
  <c r="B1" i="86"/>
  <c r="B1" i="85"/>
  <c r="B1" i="84"/>
  <c r="B1" i="83"/>
  <c r="B1" i="82"/>
  <c r="B1" i="81"/>
  <c r="D22" i="81" l="1"/>
  <c r="E22" i="81"/>
  <c r="F22" i="81"/>
  <c r="G22" i="81"/>
  <c r="C22" i="81"/>
  <c r="B2" i="89" l="1"/>
  <c r="B2" i="88"/>
  <c r="B2" i="87"/>
  <c r="B2" i="86"/>
  <c r="B2" i="85"/>
  <c r="B2" i="84"/>
  <c r="B2" i="83"/>
  <c r="B2" i="82"/>
  <c r="B2" i="81"/>
  <c r="H34" i="83" l="1"/>
  <c r="H35" i="83" s="1"/>
  <c r="G34" i="83"/>
  <c r="F34" i="83"/>
  <c r="E34" i="83"/>
  <c r="D34" i="83"/>
  <c r="C34"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H21" i="81"/>
  <c r="H20" i="81"/>
  <c r="H19" i="81"/>
  <c r="H18" i="81"/>
  <c r="H17" i="81"/>
  <c r="H16" i="81"/>
  <c r="H15" i="81"/>
  <c r="H14" i="81"/>
  <c r="H13" i="81"/>
  <c r="H12" i="81"/>
  <c r="H11" i="81"/>
  <c r="H10" i="81"/>
  <c r="H9" i="81"/>
  <c r="H8" i="81"/>
  <c r="H22" i="81" l="1"/>
  <c r="I34" i="83"/>
  <c r="B2" i="80"/>
  <c r="B1" i="80"/>
  <c r="I35" i="83" l="1"/>
  <c r="B2" i="79"/>
  <c r="B2" i="37"/>
  <c r="B2" i="36"/>
  <c r="B2" i="74"/>
  <c r="B2" i="64"/>
  <c r="B2" i="35"/>
  <c r="B2" i="69"/>
  <c r="B2" i="77"/>
  <c r="B2" i="28"/>
  <c r="B2" i="73"/>
  <c r="B2" i="72"/>
  <c r="B2" i="52"/>
  <c r="B2" i="75"/>
  <c r="B2" i="71" s="1"/>
  <c r="B2" i="53"/>
  <c r="B2" i="62"/>
  <c r="C5" i="6" l="1"/>
  <c r="G5" i="6"/>
  <c r="F5" i="6"/>
  <c r="E5" i="6"/>
  <c r="D5" i="6"/>
  <c r="G5" i="71"/>
  <c r="F5" i="71"/>
  <c r="E5" i="71"/>
  <c r="D5" i="71"/>
  <c r="C5" i="71"/>
  <c r="B1" i="79" l="1"/>
  <c r="B1" i="37"/>
  <c r="B1" i="36"/>
  <c r="B1" i="74"/>
  <c r="B1" i="64"/>
  <c r="B1" i="35"/>
  <c r="B1" i="69"/>
  <c r="B1" i="77"/>
  <c r="B1" i="28"/>
  <c r="B1" i="73"/>
  <c r="B1" i="72"/>
  <c r="B1" i="52"/>
  <c r="B1" i="71"/>
  <c r="B1" i="75"/>
  <c r="B1" i="53"/>
  <c r="B1" i="62"/>
  <c r="B1" i="6"/>
  <c r="D21" i="77" l="1"/>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G21" i="37" s="1"/>
  <c r="F14" i="37"/>
  <c r="C14" i="37"/>
  <c r="E12" i="37"/>
  <c r="E11" i="37"/>
  <c r="E10" i="37"/>
  <c r="E9" i="37"/>
  <c r="M7" i="37"/>
  <c r="M21" i="37" s="1"/>
  <c r="L7" i="37"/>
  <c r="L21" i="37" s="1"/>
  <c r="J7" i="37"/>
  <c r="I7" i="37"/>
  <c r="H7" i="37"/>
  <c r="G7" i="37"/>
  <c r="F7" i="37"/>
  <c r="C7" i="37"/>
  <c r="H21" i="37" l="1"/>
  <c r="I21" i="37"/>
  <c r="J21" i="37"/>
  <c r="F21" i="37"/>
  <c r="N14" i="37"/>
  <c r="E14" i="37"/>
  <c r="E7" i="37"/>
  <c r="C21" i="37"/>
  <c r="N8" i="37"/>
  <c r="E21" i="37" l="1"/>
  <c r="N7" i="37"/>
  <c r="N21" i="37" s="1"/>
  <c r="K7" i="37"/>
  <c r="K21" i="37" s="1"/>
  <c r="E21" i="72" l="1"/>
  <c r="C5" i="73" s="1"/>
  <c r="C8" i="73" s="1"/>
  <c r="C21" i="72" l="1"/>
  <c r="D21" i="72" l="1"/>
  <c r="G22" i="74" l="1"/>
  <c r="G23" i="74" s="1"/>
  <c r="F22" i="74"/>
  <c r="V7" i="64" l="1"/>
  <c r="V9" i="64" l="1"/>
  <c r="D22" i="74" l="1"/>
  <c r="E22" i="74"/>
  <c r="H22" i="74" s="1"/>
  <c r="C13" i="73" l="1"/>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<sst xmlns="http://schemas.openxmlformats.org/spreadsheetml/2006/main" count="1613" uniqueCount="1048">
  <si>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</si>
  <si>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</si>
  <si>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</si>
  <si>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</si>
  <si>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</si>
  <si>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</si>
  <si>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</si>
  <si>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</si>
  <si>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</si>
  <si>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</si>
  <si>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</si>
  <si>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</si>
  <si>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</si>
  <si>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</si>
  <si>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</si>
  <si>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</si>
  <si>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</si>
  <si>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</si>
  <si>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</si>
  <si>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</si>
  <si>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</si>
  <si>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</si>
  <si>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</si>
  <si>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</si>
  <si>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</si>
  <si>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</si>
  <si>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</si>
  <si>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</si>
  <si>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</si>
  <si>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</si>
  <si>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</si>
  <si>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</si>
  <si>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</si>
  <si>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</si>
  <si>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</si>
  <si>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</si>
  <si>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</si>
  <si>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</si>
  <si>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</si>
  <si>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</si>
  <si>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</si>
  <si>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</si>
  <si>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</si>
  <si>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</si>
  <si>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</si>
  <si>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</si>
  <si>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</si>
  <si>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</si>
  <si>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</si>
  <si>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</si>
  <si>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</si>
  <si>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</si>
  <si>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</si>
  <si>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</si>
  <si>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</si>
  <si>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</si>
  <si>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</si>
  <si>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</si>
  <si>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</si>
  <si>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</si>
  <si>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</si>
  <si>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</si>
  <si>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</si>
  <si>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</si>
  <si>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</si>
  <si>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</si>
  <si>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</si>
  <si>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</si>
  <si>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</si>
  <si>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</si>
  <si>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</si>
  <si>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</si>
  <si>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</si>
  <si>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</si>
  <si>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</si>
  <si>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</si>
  <si>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</si>
  <si>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</si>
  <si>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</si>
  <si>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</si>
  <si>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</si>
  <si>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</si>
  <si>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</si>
  <si>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</si>
  <si>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</si>
  <si>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</si>
  <si>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</si>
  <si>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</si>
  <si>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</si>
  <si>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</si>
  <si>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</si>
  <si>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</si>
  <si>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</si>
  <si>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</si>
  <si>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</si>
  <si>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</si>
  <si>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</si>
  <si>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</si>
  <si>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</si>
  <si>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</si>
  <si>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</si>
  <si>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</si>
  <si>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</si>
  <si>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</si>
  <si>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</si>
  <si>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</si>
  <si>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</si>
  <si>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</si>
  <si>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</si>
  <si>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</si>
  <si>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</si>
  <si>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</si>
  <si>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</si>
  <si>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</si>
  <si>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</si>
  <si>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</si>
  <si>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</si>
  <si>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</si>
  <si>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</si>
  <si>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</si>
  <si>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</si>
  <si>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</si>
  <si>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</si>
  <si>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</si>
  <si>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</si>
  <si>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</si>
  <si>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</si>
  <si>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</si>
  <si>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</si>
  <si>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</si>
  <si>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</si>
  <si>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</si>
  <si>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</si>
  <si>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</si>
  <si>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</si>
  <si>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</si>
  <si>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</si>
  <si>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</si>
  <si>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</si>
  <si>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</si>
  <si>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</si>
  <si>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</si>
  <si>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</si>
  <si>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</si>
  <si>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</si>
  <si>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</si>
  <si>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</si>
  <si>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</si>
  <si>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</si>
  <si>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</si>
  <si>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</si>
  <si>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</si>
  <si>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</si>
  <si>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</si>
  <si>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</si>
  <si>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</si>
  <si>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</si>
  <si>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</si>
  <si>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</si>
  <si>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</si>
  <si>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</si>
  <si>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</si>
  <si>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</si>
  <si>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</si>
  <si>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</si>
  <si>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</si>
  <si>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</si>
  <si>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</si>
  <si>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</si>
  <si>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</si>
  <si>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</si>
  <si>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</si>
  <si>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</si>
  <si>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</si>
  <si>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</si>
  <si>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</si>
  <si>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</si>
  <si>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</si>
  <si>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</si>
  <si>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</si>
  <si>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</si>
  <si>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</si>
  <si>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</si>
  <si>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</si>
  <si>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</si>
  <si>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</si>
  <si>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</si>
  <si>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</si>
  <si>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</si>
  <si>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</si>
  <si>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</si>
  <si>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</si>
  <si>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</si>
  <si>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</si>
  <si>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</si>
  <si>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</si>
  <si>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</si>
  <si>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</si>
  <si>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</si>
  <si>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</si>
  <si>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</si>
  <si>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</si>
  <si>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</si>
  <si>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</si>
  <si>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</si>
  <si>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</si>
  <si>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</si>
  <si>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</si>
  <si>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</si>
  <si>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</si>
  <si>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</si>
  <si>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</si>
  <si>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</si>
  <si>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</si>
  <si>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</si>
  <si>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</si>
  <si>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</si>
  <si>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</si>
  <si>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</si>
  <si>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</si>
  <si>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</si>
  <si>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</si>
  <si>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</si>
  <si>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</si>
  <si>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</si>
  <si>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</si>
  <si>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</si>
  <si>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</si>
  <si>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</si>
  <si>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</si>
  <si>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</si>
  <si>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</si>
  <si>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</si>
  <si>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</si>
  <si>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</si>
  <si>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</si>
  <si>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</si>
  <si>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</si>
  <si>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</si>
  <si>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</si>
  <si>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</si>
  <si>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</si>
  <si>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</si>
  <si>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</si>
  <si>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</si>
  <si>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</si>
  <si>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</si>
  <si>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</si>
  <si>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</si>
  <si>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</si>
  <si>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</si>
  <si>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</si>
  <si>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</si>
  <si>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</si>
  <si>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</si>
  <si>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</si>
  <si>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</si>
  <si>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</si>
  <si>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</si>
  <si>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</si>
  <si>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</si>
  <si>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</si>
  <si>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</si>
  <si>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</si>
  <si>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</si>
  <si>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</si>
  <si>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</si>
  <si>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</si>
  <si>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</si>
  <si>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</si>
  <si>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</si>
  <si>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</si>
  <si>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</si>
  <si>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</si>
  <si>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</si>
  <si>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</si>
  <si>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</si>
  <si>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</si>
  <si>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</si>
  <si>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</si>
  <si>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</si>
  <si>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</si>
  <si>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</si>
  <si>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</si>
  <si>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</si>
  <si>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</si>
  <si>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</si>
  <si>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</si>
  <si>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</si>
  <si>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</si>
  <si>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</si>
  <si>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</si>
  <si>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</si>
  <si>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</si>
  <si>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</si>
  <si>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</si>
  <si>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</si>
  <si>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</si>
  <si>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</si>
  <si>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</si>
  <si>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</si>
  <si>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</si>
  <si>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</si>
  <si>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</si>
  <si>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</si>
  <si>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</si>
  <si>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</si>
  <si>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</si>
  <si>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</si>
  <si>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</si>
  <si>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</si>
  <si>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</si>
  <si>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</si>
  <si>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</si>
  <si>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</si>
  <si>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</si>
  <si>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</si>
  <si>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</si>
  <si>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</si>
  <si>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</si>
  <si>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</si>
  <si>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</si>
  <si>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</si>
  <si>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</si>
  <si>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</si>
  <si>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</si>
  <si>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</si>
  <si>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</si>
  <si>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</si>
  <si>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</si>
  <si>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</si>
  <si>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</si>
  <si>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</si>
  <si>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</si>
  <si>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</si>
  <si>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</si>
  <si>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</si>
  <si>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</si>
  <si>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</si>
  <si>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</si>
  <si>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</si>
  <si>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</si>
  <si>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</si>
  <si>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</si>
  <si>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</si>
  <si>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</si>
  <si>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</si>
  <si>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</si>
  <si>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</si>
  <si>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</si>
  <si>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</si>
  <si>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</si>
  <si>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</si>
  <si>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</si>
  <si>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</si>
  <si>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</si>
  <si>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</si>
  <si>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</si>
  <si>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</si>
  <si>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</si>
  <si>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</si>
  <si>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</si>
  <si>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</si>
  <si>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</si>
  <si>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</si>
  <si>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</si>
  <si>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</si>
  <si>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</si>
  <si>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</si>
  <si>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</si>
  <si>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</si>
  <si>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</si>
  <si>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</si>
  <si>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</si>
  <si>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</si>
  <si>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</si>
  <si>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</si>
  <si>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</si>
  <si>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</si>
  <si>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</si>
  <si>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</si>
  <si>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</si>
  <si>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</si>
  <si>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</si>
  <si>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</si>
  <si>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</si>
  <si>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</si>
  <si>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</si>
  <si>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</si>
  <si>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</si>
  <si>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</si>
  <si>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</si>
  <si>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</si>
  <si>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</si>
  <si>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</si>
  <si>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</si>
  <si>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</si>
  <si>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</si>
  <si>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</si>
  <si>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</si>
  <si>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</si>
  <si>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</si>
  <si>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</si>
  <si>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</si>
  <si>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</si>
  <si>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</si>
  <si>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</si>
  <si>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</si>
  <si>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</si>
  <si>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</si>
  <si>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</si>
  <si>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</si>
  <si>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</si>
  <si>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</si>
  <si>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</si>
  <si>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</si>
  <si>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</si>
  <si>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</si>
  <si>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</si>
  <si>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</si>
  <si>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</si>
  <si>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</si>
  <si>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</si>
  <si>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</si>
  <si>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</si>
  <si>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</si>
  <si>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</si>
  <si>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</si>
  <si>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</si>
  <si>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</si>
  <si>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</si>
  <si>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</si>
  <si>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</si>
  <si>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</si>
  <si>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</si>
  <si>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</si>
  <si>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</si>
  <si>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</si>
  <si>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</si>
  <si>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</si>
  <si>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</si>
  <si>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</si>
  <si>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</si>
  <si>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</si>
  <si>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</si>
  <si>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</si>
  <si>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</si>
  <si>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</si>
  <si>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</si>
  <si>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</si>
  <si>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</si>
  <si>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</si>
  <si>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</si>
  <si>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</si>
  <si>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</si>
  <si>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</si>
  <si>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</si>
  <si>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</si>
  <si>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</si>
  <si>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</si>
  <si>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</si>
  <si>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</si>
  <si>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</si>
  <si>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</si>
  <si>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</si>
  <si>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</si>
  <si>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</si>
  <si>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</si>
  <si>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</si>
  <si>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</si>
  <si>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</si>
  <si>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</si>
  <si>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</si>
  <si>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</si>
  <si>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</si>
  <si>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</si>
  <si>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</si>
  <si>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</si>
  <si>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</si>
  <si>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</si>
  <si>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</si>
  <si>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</si>
  <si>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</si>
  <si>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</si>
  <si>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</si>
  <si>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</si>
  <si>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</si>
  <si>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</si>
  <si>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</si>
  <si>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</si>
  <si>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</si>
  <si>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</si>
  <si>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</si>
  <si>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</si>
  <si>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</si>
  <si>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</si>
  <si>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</si>
  <si>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</si>
  <si>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</si>
  <si>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</si>
  <si>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</si>
  <si>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</si>
  <si>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</si>
  <si>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</si>
  <si>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</si>
  <si>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</si>
  <si>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</si>
  <si>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</si>
  <si>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</si>
  <si>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</si>
  <si>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</si>
  <si>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</si>
  <si>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</si>
  <si>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</si>
  <si>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</si>
  <si>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</si>
  <si>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</si>
  <si>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</si>
  <si>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</si>
  <si>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</si>
  <si>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</si>
  <si>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</si>
  <si>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</si>
  <si>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</si>
  <si>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</si>
  <si>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</si>
  <si>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</si>
  <si>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</si>
  <si>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</si>
  <si>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</si>
  <si>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</si>
  <si>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</si>
  <si>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</si>
  <si>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</si>
  <si>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</si>
  <si>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</si>
  <si>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</si>
  <si>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</si>
  <si>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</si>
  <si>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</si>
  <si>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</si>
  <si>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</si>
  <si>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</si>
  <si>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</si>
  <si>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</si>
  <si>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</si>
  <si>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</si>
  <si>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</si>
  <si>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</si>
  <si>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</si>
  <si>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</si>
  <si>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</si>
  <si>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</si>
  <si>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</si>
  <si>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</si>
  <si>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</si>
  <si>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</si>
  <si>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</si>
  <si>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</si>
  <si>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</si>
  <si>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</si>
  <si>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</si>
  <si>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</si>
  <si>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</si>
  <si>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</si>
  <si>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</si>
  <si>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</si>
  <si>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</si>
  <si>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</si>
  <si>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</si>
  <si>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</si>
  <si>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</si>
  <si>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</si>
  <si>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</si>
  <si>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</si>
  <si>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</si>
  <si>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</si>
  <si>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</si>
  <si>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</si>
  <si>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</si>
  <si>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</si>
  <si>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</si>
  <si>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</si>
  <si>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</si>
  <si>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</si>
  <si>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</si>
  <si>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</si>
  <si>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</si>
  <si>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</si>
  <si>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</si>
  <si>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</si>
  <si>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</si>
  <si>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</si>
  <si>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</si>
  <si>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</si>
  <si>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</si>
  <si>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</si>
  <si>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</si>
  <si>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</si>
  <si>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</si>
  <si>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</si>
  <si>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</si>
  <si>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</si>
  <si>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</si>
  <si>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</si>
  <si>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</si>
  <si>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</si>
  <si>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</si>
  <si>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</si>
  <si>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</si>
  <si>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</si>
  <si>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</si>
  <si>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</si>
  <si>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</si>
  <si>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</si>
  <si>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</si>
  <si>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</si>
  <si>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</si>
  <si>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</si>
  <si>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</si>
  <si>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</si>
  <si>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</si>
  <si>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</si>
  <si>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</si>
  <si>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</si>
  <si>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</si>
  <si>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</si>
  <si>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</si>
  <si>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</si>
  <si>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</si>
  <si>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</si>
  <si>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</si>
  <si>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</si>
  <si>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</si>
  <si>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</si>
  <si>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</si>
  <si>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</si>
  <si>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</si>
  <si>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</si>
  <si>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</si>
  <si>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</si>
  <si>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</si>
  <si>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</si>
  <si>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</si>
  <si>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</si>
  <si>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</si>
  <si>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</si>
  <si>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</si>
  <si>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</si>
  <si>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</si>
  <si>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</si>
  <si>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</si>
  <si>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</si>
  <si>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</si>
  <si>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</si>
  <si>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</si>
  <si>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</si>
  <si>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</si>
  <si>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</si>
  <si>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</si>
  <si>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</si>
  <si>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</si>
  <si>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</si>
  <si>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</si>
  <si>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</si>
  <si>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</si>
  <si>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</si>
  <si>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</si>
  <si>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</si>
  <si>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</si>
  <si>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</si>
  <si>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</si>
  <si>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</si>
  <si>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</si>
  <si>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</si>
  <si>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</si>
  <si>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</si>
  <si>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</si>
  <si>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</si>
  <si>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</si>
  <si>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</si>
  <si>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</si>
  <si>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</si>
  <si>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</si>
  <si>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</si>
  <si>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</si>
  <si>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</si>
  <si>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</si>
  <si>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</si>
  <si>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</si>
  <si>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</si>
  <si>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</si>
  <si>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</si>
  <si>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</si>
  <si>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</si>
  <si>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</si>
  <si>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</si>
  <si>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</si>
  <si>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</si>
  <si>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</si>
  <si>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</si>
  <si>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</si>
  <si>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</si>
  <si>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</si>
  <si>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</si>
  <si>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</si>
  <si>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</si>
  <si>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</si>
  <si>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</si>
  <si>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</si>
  <si>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</si>
  <si>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</si>
  <si>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</si>
  <si>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</si>
  <si>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</si>
  <si>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</si>
  <si>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</si>
  <si>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</si>
  <si>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</si>
  <si>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</si>
  <si>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</si>
  <si>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</si>
  <si>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</si>
  <si>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</si>
  <si>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</si>
  <si>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</si>
  <si>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</si>
  <si>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</si>
  <si>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</si>
  <si>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</si>
  <si>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</si>
  <si>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</si>
  <si>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</si>
  <si>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</si>
  <si>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</si>
  <si>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</si>
  <si>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</si>
  <si>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</si>
  <si>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</si>
  <si>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</si>
  <si>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</si>
  <si>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</si>
  <si>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</si>
  <si>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</si>
  <si>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</si>
  <si>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</si>
  <si>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</si>
  <si>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</si>
  <si>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</si>
  <si>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</si>
  <si>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</si>
  <si>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</si>
  <si>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</si>
  <si>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</si>
  <si>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</si>
  <si>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</si>
  <si>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</si>
  <si>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</si>
  <si>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</si>
  <si>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</si>
  <si>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</si>
  <si>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</si>
  <si>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</si>
  <si>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</si>
  <si>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</si>
  <si>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</si>
  <si>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</si>
  <si>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</si>
  <si>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</si>
  <si>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</si>
  <si>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</si>
  <si>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</si>
  <si>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</si>
  <si>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</si>
  <si>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</si>
  <si>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</si>
  <si>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</si>
  <si>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</si>
  <si>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</si>
  <si>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</si>
  <si>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</si>
  <si>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</si>
  <si>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</si>
  <si>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</si>
  <si>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</si>
  <si>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</si>
  <si>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</si>
  <si>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</si>
  <si>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</si>
  <si>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</si>
  <si>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</si>
  <si>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</si>
  <si>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</si>
  <si>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</si>
  <si>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</si>
  <si>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</si>
  <si>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</si>
  <si>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</si>
  <si>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</si>
  <si>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</si>
  <si>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</si>
  <si>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</si>
  <si>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</si>
  <si>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</si>
  <si>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</si>
  <si>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</si>
  <si>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</si>
  <si>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</si>
  <si>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</si>
  <si>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</si>
  <si>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</si>
  <si>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</si>
  <si>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</si>
  <si>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</si>
  <si>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</si>
  <si>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</si>
  <si>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</si>
  <si>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</si>
  <si>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</si>
  <si>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</si>
  <si>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</si>
  <si>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</si>
  <si>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</si>
  <si>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</si>
  <si>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</si>
  <si>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</si>
  <si>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</si>
  <si>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</si>
  <si>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</si>
  <si>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</si>
  <si>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</si>
  <si>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</si>
  <si>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</si>
  <si>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</si>
  <si>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</si>
  <si>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</si>
  <si>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</si>
  <si>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</si>
  <si>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</si>
  <si>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</si>
  <si>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</si>
  <si>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</si>
  <si>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</si>
  <si>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</si>
  <si>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</si>
  <si>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</si>
  <si>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</si>
  <si>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</si>
  <si>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</si>
  <si>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</si>
  <si>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</si>
  <si>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</si>
  <si>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</si>
  <si>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</si>
  <si>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</si>
  <si>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</si>
  <si>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</si>
  <si>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</si>
  <si>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</si>
  <si>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</si>
  <si>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</si>
  <si>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</si>
  <si>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</si>
  <si>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</si>
  <si>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</si>
  <si>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</si>
  <si>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</si>
  <si>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</si>
  <si>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</si>
  <si>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</si>
  <si>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</si>
  <si>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</si>
  <si>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</si>
  <si>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</si>
  <si>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</si>
  <si>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</si>
  <si>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</si>
  <si>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</si>
  <si>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</si>
  <si>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</si>
  <si>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</si>
  <si>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</si>
  <si>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</si>
  <si>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</si>
  <si>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</si>
  <si>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</si>
  <si>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</si>
  <si>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</si>
  <si>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</si>
  <si>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</si>
  <si>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</si>
  <si>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</si>
  <si>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</si>
  <si>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</si>
  <si>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</si>
  <si>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</si>
  <si>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</si>
  <si>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</si>
  <si>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</si>
  <si>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</si>
  <si>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</si>
  <si>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</si>
  <si>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</si>
  <si>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</si>
  <si>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</si>
  <si>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</si>
  <si>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</si>
  <si>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</si>
  <si>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</si>
  <si>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</si>
  <si>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</si>
  <si>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</si>
  <si>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</si>
  <si>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</si>
  <si>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</si>
  <si>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</si>
  <si>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</si>
  <si>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</si>
  <si>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</si>
  <si>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</si>
  <si>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</si>
  <si>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</si>
  <si>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</si>
  <si>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</si>
  <si>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</si>
  <si>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</si>
  <si>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</si>
  <si>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</si>
  <si>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</si>
  <si>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</si>
  <si>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</si>
  <si>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</si>
  <si>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</si>
  <si>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</si>
  <si>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</si>
  <si>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</si>
  <si>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</si>
  <si>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</si>
  <si>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</si>
  <si>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</si>
  <si>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</si>
  <si>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</si>
  <si>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</si>
  <si>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</si>
  <si>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</si>
  <si>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</si>
  <si>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</si>
  <si>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</si>
  <si>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</si>
  <si>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</si>
  <si>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</si>
  <si>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</si>
  <si>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</si>
  <si>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</si>
  <si>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</si>
  <si>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</si>
  <si>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</si>
  <si>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</si>
  <si>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</si>
  <si>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</si>
  <si>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</si>
  <si>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</si>
  <si>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</si>
  <si>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</si>
  <si>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</si>
  <si>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</si>
  <si>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</si>
  <si>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</si>
  <si>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</si>
  <si>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</si>
  <si>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</si>
  <si>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</si>
  <si>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</si>
  <si>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</si>
  <si>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</si>
  <si>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</si>
  <si>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</si>
  <si>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</si>
  <si>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</si>
  <si>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</si>
  <si>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</si>
  <si>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</si>
  <si>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</si>
  <si>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</si>
  <si>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</si>
  <si>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</si>
  <si>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</si>
  <si>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</si>
  <si>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</si>
  <si>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</si>
  <si>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</si>
  <si>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</si>
  <si>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</si>
  <si>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</si>
  <si>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</si>
  <si>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</si>
  <si>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</si>
  <si>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</si>
  <si>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</si>
  <si>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</si>
  <si>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</si>
  <si>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</si>
  <si>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</si>
  <si>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</si>
  <si>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</si>
  <si>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</si>
  <si>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</si>
  <si>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</si>
  <si>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</si>
  <si>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</si>
  <si>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</si>
  <si>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</si>
  <si>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</si>
  <si>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</si>
  <si>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</si>
  <si>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</si>
  <si>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</si>
  <si>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</si>
  <si>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</si>
  <si>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</si>
  <si>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</si>
  <si>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</si>
  <si>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</si>
  <si>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</si>
  <si>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</si>
  <si>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</si>
  <si>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</si>
  <si>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</si>
  <si>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</si>
  <si>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</si>
  <si>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Table  9 (Capital), C46</t>
  </si>
  <si>
    <t>Table  9 (Capital), C15</t>
  </si>
  <si>
    <t>Table  9 (Capital), C44</t>
  </si>
  <si>
    <t>Table  9 (Capital), C33</t>
  </si>
  <si>
    <t>Table  9 (Capital), C7</t>
  </si>
  <si>
    <t>Table  9 (Capital), C32</t>
  </si>
  <si>
    <t>Table  9 (Capital), C11</t>
  </si>
  <si>
    <t>Table  9 (Capital), C9</t>
  </si>
  <si>
    <t>Table  9 (Capital), C13</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</si>
  <si>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</si>
  <si>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</si>
  <si>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</si>
  <si>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</si>
  <si>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</si>
  <si>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</si>
  <si>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</si>
  <si>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ნათია თხილაიშვილი</t>
  </si>
  <si>
    <t>საბალანსო ელემენტები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</si>
</sst>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sz val="10"/>
      <color theme="1"/>
      <name val="Arial"/>
      <family val="2"/>
    </font>
    <font>
      <i/>
      <sz val="10"/>
      <color theme="1"/>
      <name val="Arial"/>
      <family val="2"/>
    </font>
    <font>
      <b/>
      <sz val="10"/>
      <color theme="1"/>
      <name val="Arial"/>
      <family val="2"/>
    </font>
    <font>
      <sz val="10"/>
      <color rgb="FFFF0000"/>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9"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71" fontId="27" fillId="37" borderId="0"/>
    <xf numFmtId="172" fontId="27" fillId="37" borderId="0"/>
    <xf numFmtId="171" fontId="27" fillId="37" borderId="0"/>
    <xf numFmtId="0" fontId="28" fillId="38" borderId="0" applyNumberFormat="0" applyBorder="0" applyAlignment="0" applyProtection="0"/>
    <xf numFmtId="0" fontId="4" fillId="13" borderId="0" applyNumberFormat="0" applyBorder="0" applyAlignment="0" applyProtection="0"/>
    <xf numFmtId="171" fontId="29" fillId="38"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171" fontId="29" fillId="38"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171" fontId="29" fillId="38"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171" fontId="29" fillId="38"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171"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71" fontId="29" fillId="39"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171" fontId="29" fillId="39"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171" fontId="29" fillId="39"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171" fontId="29" fillId="39"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171"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71" fontId="29" fillId="40"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171" fontId="29" fillId="40"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171" fontId="29" fillId="40"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171" fontId="29" fillId="40"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171"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171"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171"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171"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171"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171"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171"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171"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171"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171"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71" fontId="32" fillId="54"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171" fontId="32" fillId="54"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171" fontId="32" fillId="54"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171" fontId="32" fillId="54"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171"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171"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71" fontId="32" fillId="6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171" fontId="32" fillId="6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171" fontId="32" fillId="6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171" fontId="32" fillId="6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171"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71" fontId="32" fillId="63"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171" fontId="32" fillId="63"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171" fontId="32" fillId="63"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171" fontId="32" fillId="63"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171"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71" fontId="35" fillId="39"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171" fontId="35" fillId="39"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171" fontId="35" fillId="39"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171" fontId="35" fillId="39"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171" fontId="35" fillId="39" borderId="0" applyNumberFormat="0" applyBorder="0" applyAlignment="0" applyProtection="0"/>
    <xf numFmtId="0" fontId="33" fillId="39" borderId="0" applyNumberFormat="0" applyBorder="0" applyAlignment="0" applyProtection="0"/>
    <xf numFmtId="173" fontId="36"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4" fontId="38" fillId="0" borderId="0" applyFill="0" applyBorder="0" applyAlignment="0"/>
    <xf numFmtId="174" fontId="38"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5" fontId="38" fillId="0" borderId="0" applyFill="0" applyBorder="0" applyAlignment="0"/>
    <xf numFmtId="176" fontId="38" fillId="0" borderId="0" applyFill="0" applyBorder="0" applyAlignment="0"/>
    <xf numFmtId="177" fontId="38" fillId="0" borderId="0" applyFill="0" applyBorder="0" applyAlignment="0"/>
    <xf numFmtId="178" fontId="38" fillId="0" borderId="0" applyFill="0" applyBorder="0" applyAlignment="0"/>
    <xf numFmtId="174" fontId="38" fillId="0" borderId="0" applyFill="0" applyBorder="0" applyAlignment="0"/>
    <xf numFmtId="179" fontId="38" fillId="0" borderId="0" applyFill="0" applyBorder="0" applyAlignment="0"/>
    <xf numFmtId="175" fontId="38" fillId="0" borderId="0" applyFill="0" applyBorder="0" applyAlignment="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71"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71"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72"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71" fontId="41" fillId="64" borderId="41" applyNumberFormat="0" applyAlignment="0" applyProtection="0"/>
    <xf numFmtId="172" fontId="41" fillId="64" borderId="41" applyNumberFormat="0" applyAlignment="0" applyProtection="0"/>
    <xf numFmtId="171" fontId="41" fillId="64" borderId="41" applyNumberFormat="0" applyAlignment="0" applyProtection="0"/>
    <xf numFmtId="171" fontId="41" fillId="64" borderId="41" applyNumberFormat="0" applyAlignment="0" applyProtection="0"/>
    <xf numFmtId="172" fontId="41" fillId="64" borderId="41" applyNumberFormat="0" applyAlignment="0" applyProtection="0"/>
    <xf numFmtId="171" fontId="41" fillId="64" borderId="41" applyNumberFormat="0" applyAlignment="0" applyProtection="0"/>
    <xf numFmtId="171" fontId="41" fillId="64" borderId="41" applyNumberFormat="0" applyAlignment="0" applyProtection="0"/>
    <xf numFmtId="172" fontId="41" fillId="64" borderId="41" applyNumberFormat="0" applyAlignment="0" applyProtection="0"/>
    <xf numFmtId="171" fontId="41" fillId="64" borderId="41" applyNumberFormat="0" applyAlignment="0" applyProtection="0"/>
    <xf numFmtId="171" fontId="41" fillId="64" borderId="41" applyNumberFormat="0" applyAlignment="0" applyProtection="0"/>
    <xf numFmtId="172" fontId="41" fillId="64" borderId="41" applyNumberFormat="0" applyAlignment="0" applyProtection="0"/>
    <xf numFmtId="171" fontId="41" fillId="64" borderId="41" applyNumberFormat="0" applyAlignment="0" applyProtection="0"/>
    <xf numFmtId="0" fontId="39" fillId="64" borderId="41" applyNumberFormat="0" applyAlignment="0" applyProtection="0"/>
    <xf numFmtId="0" fontId="42" fillId="65" borderId="42" applyNumberFormat="0" applyAlignment="0" applyProtection="0"/>
    <xf numFmtId="0" fontId="43" fillId="10" borderId="38" applyNumberFormat="0" applyAlignment="0" applyProtection="0"/>
    <xf numFmtId="171"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0" fontId="42"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0" fontId="43" fillId="10" borderId="38"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0" fontId="42"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8" fillId="0" borderId="0" applyFont="0" applyFill="0" applyBorder="0" applyAlignment="0" applyProtection="0"/>
    <xf numFmtId="166" fontId="8" fillId="0" borderId="0" applyFont="0" applyFill="0" applyBorder="0" applyAlignment="0" applyProtection="0"/>
    <xf numFmtId="43" fontId="28" fillId="0" borderId="0" applyFont="0" applyFill="0" applyBorder="0" applyAlignment="0" applyProtection="0"/>
    <xf numFmtId="166" fontId="8" fillId="0" borderId="0" applyFont="0" applyFill="0" applyBorder="0" applyAlignment="0" applyProtection="0"/>
    <xf numFmtId="181" fontId="2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8" fillId="0" borderId="0" applyFont="0" applyFill="0" applyBorder="0" applyAlignment="0" applyProtection="0"/>
    <xf numFmtId="166" fontId="8" fillId="0" borderId="0" applyFont="0" applyFill="0" applyBorder="0" applyAlignment="0" applyProtection="0"/>
    <xf numFmtId="181" fontId="2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5" fontId="38"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6" fillId="0" borderId="0"/>
    <xf numFmtId="14" fontId="47" fillId="0" borderId="0" applyFill="0" applyBorder="0" applyAlignment="0"/>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0" applyFont="0" applyFill="0" applyBorder="0" applyAlignment="0" applyProtection="0"/>
    <xf numFmtId="183"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4" fontId="38" fillId="0" borderId="0" applyFill="0" applyBorder="0" applyAlignment="0"/>
    <xf numFmtId="175" fontId="38" fillId="0" borderId="0" applyFill="0" applyBorder="0" applyAlignment="0"/>
    <xf numFmtId="174" fontId="38" fillId="0" borderId="0" applyFill="0" applyBorder="0" applyAlignment="0"/>
    <xf numFmtId="179" fontId="38" fillId="0" borderId="0" applyFill="0" applyBorder="0" applyAlignment="0"/>
    <xf numFmtId="175" fontId="38"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1" fontId="51"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171" fontId="51"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171" fontId="51"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171" fontId="51"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171" fontId="51" fillId="0" borderId="0" applyNumberFormat="0" applyFill="0" applyBorder="0" applyAlignment="0" applyProtection="0"/>
    <xf numFmtId="0" fontId="49" fillId="0" borderId="0" applyNumberFormat="0" applyFill="0" applyBorder="0" applyAlignment="0" applyProtection="0"/>
    <xf numFmtId="171" fontId="2" fillId="0" borderId="0"/>
    <xf numFmtId="0" fontId="2" fillId="0" borderId="0"/>
    <xf numFmtId="171"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71" fontId="54" fillId="40"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171" fontId="54" fillId="40"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171" fontId="54" fillId="40"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171" fontId="54" fillId="40"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171"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71"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71" fontId="55" fillId="0" borderId="9">
      <alignment horizontal="left" vertical="center"/>
    </xf>
    <xf numFmtId="0" fontId="56" fillId="0" borderId="44" applyNumberFormat="0" applyFill="0" applyAlignment="0" applyProtection="0"/>
    <xf numFmtId="172" fontId="56" fillId="0" borderId="44" applyNumberFormat="0" applyFill="0" applyAlignment="0" applyProtection="0"/>
    <xf numFmtId="0"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2"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2"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2"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2" fontId="56" fillId="0" borderId="44" applyNumberFormat="0" applyFill="0" applyAlignment="0" applyProtection="0"/>
    <xf numFmtId="171"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72" fontId="57" fillId="0" borderId="45" applyNumberFormat="0" applyFill="0" applyAlignment="0" applyProtection="0"/>
    <xf numFmtId="0"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72" fontId="58" fillId="0" borderId="46" applyNumberFormat="0" applyFill="0" applyAlignment="0" applyProtection="0"/>
    <xf numFmtId="0" fontId="58" fillId="0" borderId="46" applyNumberFormat="0" applyFill="0" applyAlignment="0" applyProtection="0"/>
    <xf numFmtId="171" fontId="58" fillId="0" borderId="46" applyNumberFormat="0" applyFill="0" applyAlignment="0" applyProtection="0"/>
    <xf numFmtId="0" fontId="58" fillId="0" borderId="46" applyNumberFormat="0" applyFill="0" applyAlignment="0" applyProtection="0"/>
    <xf numFmtId="171"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0" fontId="58" fillId="0" borderId="46" applyNumberFormat="0" applyFill="0" applyAlignment="0" applyProtection="0"/>
    <xf numFmtId="0" fontId="58" fillId="0" borderId="0" applyNumberFormat="0" applyFill="0" applyBorder="0" applyAlignment="0" applyProtection="0"/>
    <xf numFmtId="172" fontId="58" fillId="0" borderId="0" applyNumberFormat="0" applyFill="0" applyBorder="0" applyAlignment="0" applyProtection="0"/>
    <xf numFmtId="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2"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2"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2"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2" fontId="58" fillId="0" borderId="0" applyNumberFormat="0" applyFill="0" applyBorder="0" applyAlignment="0" applyProtection="0"/>
    <xf numFmtId="171" fontId="58" fillId="0" borderId="0" applyNumberFormat="0" applyFill="0" applyBorder="0" applyAlignment="0" applyProtection="0"/>
    <xf numFmtId="0" fontId="58" fillId="0" borderId="0" applyNumberFormat="0" applyFill="0" applyBorder="0" applyAlignment="0" applyProtection="0"/>
    <xf numFmtId="37" fontId="59" fillId="0" borderId="0"/>
    <xf numFmtId="171" fontId="60" fillId="0" borderId="0"/>
    <xf numFmtId="0" fontId="60" fillId="0" borderId="0"/>
    <xf numFmtId="171" fontId="60" fillId="0" borderId="0"/>
    <xf numFmtId="171" fontId="55" fillId="0" borderId="0"/>
    <xf numFmtId="0" fontId="55" fillId="0" borderId="0"/>
    <xf numFmtId="171" fontId="55" fillId="0" borderId="0"/>
    <xf numFmtId="171" fontId="61" fillId="0" borderId="0"/>
    <xf numFmtId="0" fontId="61" fillId="0" borderId="0"/>
    <xf numFmtId="171" fontId="61" fillId="0" borderId="0"/>
    <xf numFmtId="171" fontId="62" fillId="0" borderId="0"/>
    <xf numFmtId="0" fontId="62" fillId="0" borderId="0"/>
    <xf numFmtId="171" fontId="62" fillId="0" borderId="0"/>
    <xf numFmtId="171" fontId="63" fillId="0" borderId="0"/>
    <xf numFmtId="0" fontId="63" fillId="0" borderId="0"/>
    <xf numFmtId="171" fontId="63" fillId="0" borderId="0"/>
    <xf numFmtId="171" fontId="64" fillId="0" borderId="0"/>
    <xf numFmtId="0" fontId="64" fillId="0" borderId="0"/>
    <xf numFmtId="171"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65" fillId="0" borderId="0" applyNumberFormat="0" applyFill="0" applyBorder="0" applyAlignment="0" applyProtection="0">
      <alignment vertical="top"/>
      <protection locked="0"/>
    </xf>
    <xf numFmtId="172" fontId="65" fillId="0" borderId="0" applyNumberFormat="0" applyFill="0" applyBorder="0" applyAlignment="0" applyProtection="0">
      <alignment vertical="top"/>
      <protection locked="0"/>
    </xf>
    <xf numFmtId="171" fontId="65" fillId="0" borderId="0" applyNumberFormat="0" applyFill="0" applyBorder="0" applyAlignment="0" applyProtection="0">
      <alignment vertical="top"/>
      <protection locked="0"/>
    </xf>
    <xf numFmtId="171" fontId="66" fillId="0" borderId="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71"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71"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72"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71" fontId="69" fillId="43" borderId="41" applyNumberFormat="0" applyAlignment="0" applyProtection="0"/>
    <xf numFmtId="172" fontId="69" fillId="43" borderId="41" applyNumberFormat="0" applyAlignment="0" applyProtection="0"/>
    <xf numFmtId="171" fontId="69" fillId="43" borderId="41" applyNumberFormat="0" applyAlignment="0" applyProtection="0"/>
    <xf numFmtId="171" fontId="69" fillId="43" borderId="41" applyNumberFormat="0" applyAlignment="0" applyProtection="0"/>
    <xf numFmtId="172" fontId="69" fillId="43" borderId="41" applyNumberFormat="0" applyAlignment="0" applyProtection="0"/>
    <xf numFmtId="171" fontId="69" fillId="43" borderId="41" applyNumberFormat="0" applyAlignment="0" applyProtection="0"/>
    <xf numFmtId="171" fontId="69" fillId="43" borderId="41" applyNumberFormat="0" applyAlignment="0" applyProtection="0"/>
    <xf numFmtId="172" fontId="69" fillId="43" borderId="41" applyNumberFormat="0" applyAlignment="0" applyProtection="0"/>
    <xf numFmtId="171" fontId="69" fillId="43" borderId="41" applyNumberFormat="0" applyAlignment="0" applyProtection="0"/>
    <xf numFmtId="171" fontId="69" fillId="43" borderId="41" applyNumberFormat="0" applyAlignment="0" applyProtection="0"/>
    <xf numFmtId="172" fontId="69" fillId="43" borderId="41" applyNumberFormat="0" applyAlignment="0" applyProtection="0"/>
    <xf numFmtId="171" fontId="69" fillId="43" borderId="41" applyNumberFormat="0" applyAlignment="0" applyProtection="0"/>
    <xf numFmtId="0" fontId="67" fillId="43" borderId="41" applyNumberFormat="0" applyAlignment="0" applyProtection="0"/>
    <xf numFmtId="3" fontId="2" fillId="72" borderId="3" applyFont="0">
      <alignment horizontal="right" vertical="center"/>
      <protection locked="0"/>
    </xf>
    <xf numFmtId="174" fontId="38" fillId="0" borderId="0" applyFill="0" applyBorder="0" applyAlignment="0"/>
    <xf numFmtId="175" fontId="38" fillId="0" borderId="0" applyFill="0" applyBorder="0" applyAlignment="0"/>
    <xf numFmtId="174" fontId="38" fillId="0" borderId="0" applyFill="0" applyBorder="0" applyAlignment="0"/>
    <xf numFmtId="179" fontId="38" fillId="0" borderId="0" applyFill="0" applyBorder="0" applyAlignment="0"/>
    <xf numFmtId="175" fontId="38" fillId="0" borderId="0" applyFill="0" applyBorder="0" applyAlignment="0"/>
    <xf numFmtId="0" fontId="70" fillId="0" borderId="47" applyNumberFormat="0" applyFill="0" applyAlignment="0" applyProtection="0"/>
    <xf numFmtId="0" fontId="71" fillId="0" borderId="3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0" fontId="70" fillId="0" borderId="4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171" fontId="72" fillId="0" borderId="47" applyNumberFormat="0" applyFill="0" applyAlignment="0" applyProtection="0"/>
    <xf numFmtId="0" fontId="70" fillId="0" borderId="47"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71" fontId="75" fillId="73"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171" fontId="75" fillId="73"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171" fontId="75" fillId="73"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171" fontId="75" fillId="73"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171" fontId="75" fillId="73" borderId="0" applyNumberFormat="0" applyBorder="0" applyAlignment="0" applyProtection="0"/>
    <xf numFmtId="0" fontId="73" fillId="73" borderId="0" applyNumberFormat="0" applyBorder="0" applyAlignment="0" applyProtection="0"/>
    <xf numFmtId="1" fontId="76" fillId="0" borderId="0" applyProtection="0"/>
    <xf numFmtId="171" fontId="27" fillId="0" borderId="48"/>
    <xf numFmtId="172" fontId="27" fillId="0" borderId="48"/>
    <xf numFmtId="171" fontId="27"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77" fillId="0" borderId="0"/>
    <xf numFmtId="184" fontId="2" fillId="0" borderId="0"/>
    <xf numFmtId="182" fontId="29"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0" fontId="78" fillId="0" borderId="0"/>
    <xf numFmtId="0" fontId="77" fillId="0" borderId="0"/>
    <xf numFmtId="182" fontId="29" fillId="0" borderId="0"/>
    <xf numFmtId="182" fontId="2" fillId="0" borderId="0"/>
    <xf numFmtId="182" fontId="2" fillId="0" borderId="0"/>
    <xf numFmtId="0" fontId="2" fillId="0" borderId="0"/>
    <xf numFmtId="0" fontId="2" fillId="0" borderId="0"/>
    <xf numFmtId="18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29"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6"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29" fillId="0" borderId="0"/>
    <xf numFmtId="0" fontId="29" fillId="0" borderId="0"/>
    <xf numFmtId="171"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9" fillId="0" borderId="0"/>
    <xf numFmtId="171" fontId="29" fillId="0" borderId="0"/>
    <xf numFmtId="0" fontId="29" fillId="0" borderId="0"/>
    <xf numFmtId="0" fontId="29" fillId="0" borderId="0"/>
    <xf numFmtId="0" fontId="2" fillId="0" borderId="0"/>
    <xf numFmtId="182"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8" fillId="0" borderId="0"/>
    <xf numFmtId="182" fontId="29" fillId="0" borderId="0"/>
    <xf numFmtId="182" fontId="29"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182" fontId="29" fillId="0" borderId="0"/>
    <xf numFmtId="182" fontId="29" fillId="0" borderId="0"/>
    <xf numFmtId="182" fontId="29" fillId="0" borderId="0"/>
    <xf numFmtId="182"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9" fillId="0" borderId="0"/>
    <xf numFmtId="182"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6" fillId="0" borderId="0"/>
    <xf numFmtId="0" fontId="29" fillId="0" borderId="0"/>
    <xf numFmtId="0" fontId="2" fillId="0" borderId="0"/>
    <xf numFmtId="0" fontId="28" fillId="0" borderId="0"/>
    <xf numFmtId="171" fontId="26" fillId="0" borderId="0"/>
    <xf numFmtId="0" fontId="2" fillId="0" borderId="0"/>
    <xf numFmtId="0" fontId="1" fillId="0" borderId="0"/>
    <xf numFmtId="0" fontId="1" fillId="0" borderId="0"/>
    <xf numFmtId="18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2" fontId="2" fillId="0" borderId="0"/>
    <xf numFmtId="0" fontId="29" fillId="0" borderId="0"/>
    <xf numFmtId="0" fontId="29" fillId="0" borderId="0"/>
    <xf numFmtId="171" fontId="26" fillId="0" borderId="0"/>
    <xf numFmtId="0" fontId="66" fillId="0" borderId="0"/>
    <xf numFmtId="0" fontId="2" fillId="0" borderId="0"/>
    <xf numFmtId="171" fontId="26" fillId="0" borderId="0"/>
    <xf numFmtId="0" fontId="1" fillId="0" borderId="0"/>
    <xf numFmtId="182"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71" fontId="26" fillId="0" borderId="0"/>
    <xf numFmtId="171" fontId="26" fillId="0" borderId="0"/>
    <xf numFmtId="0" fontId="1" fillId="0" borderId="0"/>
    <xf numFmtId="182" fontId="29" fillId="0" borderId="0"/>
    <xf numFmtId="182" fontId="29" fillId="0" borderId="0"/>
    <xf numFmtId="182" fontId="2" fillId="0" borderId="0"/>
    <xf numFmtId="0" fontId="2" fillId="0" borderId="0"/>
    <xf numFmtId="182" fontId="2" fillId="0" borderId="0"/>
    <xf numFmtId="0" fontId="2" fillId="0" borderId="0"/>
    <xf numFmtId="182"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71" fontId="26" fillId="0" borderId="0"/>
    <xf numFmtId="171" fontId="26" fillId="0" borderId="0"/>
    <xf numFmtId="0" fontId="1" fillId="0" borderId="0"/>
    <xf numFmtId="182" fontId="29" fillId="0" borderId="0"/>
    <xf numFmtId="182"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9" fillId="0" borderId="0"/>
    <xf numFmtId="182"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82" fontId="29"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7" fillId="0" borderId="0"/>
    <xf numFmtId="182" fontId="2" fillId="0" borderId="0"/>
    <xf numFmtId="182" fontId="29" fillId="0" borderId="0"/>
    <xf numFmtId="182" fontId="29" fillId="0" borderId="0"/>
    <xf numFmtId="182" fontId="29" fillId="0" borderId="0"/>
    <xf numFmtId="182" fontId="29" fillId="0" borderId="0"/>
    <xf numFmtId="182" fontId="29" fillId="0" borderId="0"/>
    <xf numFmtId="182" fontId="29" fillId="0" borderId="0"/>
    <xf numFmtId="182" fontId="29" fillId="0" borderId="0"/>
    <xf numFmtId="182" fontId="29"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2" fontId="27" fillId="0" borderId="0"/>
    <xf numFmtId="0" fontId="8"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82" fontId="8" fillId="0" borderId="0"/>
    <xf numFmtId="0" fontId="27" fillId="0" borderId="0"/>
    <xf numFmtId="182"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7" fillId="0" borderId="0"/>
    <xf numFmtId="182" fontId="8"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71" fontId="27" fillId="0" borderId="0"/>
    <xf numFmtId="0" fontId="77"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71" fontId="8" fillId="0" borderId="0"/>
    <xf numFmtId="0" fontId="77" fillId="0" borderId="0"/>
    <xf numFmtId="171"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82"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82"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182" fontId="27"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182" fontId="27" fillId="0" borderId="0"/>
    <xf numFmtId="182" fontId="27"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45" fillId="0" borderId="0"/>
    <xf numFmtId="0" fontId="2" fillId="0" borderId="0"/>
    <xf numFmtId="0" fontId="77" fillId="0" borderId="0"/>
    <xf numFmtId="171" fontId="45"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7" fillId="0" borderId="0"/>
    <xf numFmtId="0" fontId="2"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2"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2"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1"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71"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1"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1" fillId="0" borderId="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71"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171" fontId="2" fillId="0" borderId="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72"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72"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0" fontId="2" fillId="74" borderId="49" applyNumberFormat="0" applyFont="0" applyAlignment="0" applyProtection="0"/>
    <xf numFmtId="172" fontId="2" fillId="0" borderId="0"/>
    <xf numFmtId="171"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0" fontId="2" fillId="74" borderId="49" applyNumberFormat="0" applyFont="0" applyAlignment="0" applyProtection="0"/>
    <xf numFmtId="172"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0" fontId="2" fillId="74" borderId="49" applyNumberFormat="0" applyFont="0" applyAlignment="0" applyProtection="0"/>
    <xf numFmtId="172" fontId="2" fillId="0" borderId="0"/>
    <xf numFmtId="171" fontId="2" fillId="0" borderId="0"/>
    <xf numFmtId="171"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82"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83" fillId="0" borderId="0"/>
    <xf numFmtId="0" fontId="83" fillId="0" borderId="0"/>
    <xf numFmtId="171" fontId="83" fillId="0" borderId="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71"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71"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72"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71" fontId="86" fillId="64" borderId="50" applyNumberFormat="0" applyAlignment="0" applyProtection="0"/>
    <xf numFmtId="172" fontId="86" fillId="64" borderId="50" applyNumberFormat="0" applyAlignment="0" applyProtection="0"/>
    <xf numFmtId="171" fontId="86" fillId="64" borderId="50" applyNumberFormat="0" applyAlignment="0" applyProtection="0"/>
    <xf numFmtId="171" fontId="86" fillId="64" borderId="50" applyNumberFormat="0" applyAlignment="0" applyProtection="0"/>
    <xf numFmtId="172" fontId="86" fillId="64" borderId="50" applyNumberFormat="0" applyAlignment="0" applyProtection="0"/>
    <xf numFmtId="171" fontId="86" fillId="64" borderId="50" applyNumberFormat="0" applyAlignment="0" applyProtection="0"/>
    <xf numFmtId="171" fontId="86" fillId="64" borderId="50" applyNumberFormat="0" applyAlignment="0" applyProtection="0"/>
    <xf numFmtId="172" fontId="86" fillId="64" borderId="50" applyNumberFormat="0" applyAlignment="0" applyProtection="0"/>
    <xf numFmtId="171" fontId="86" fillId="64" borderId="50" applyNumberFormat="0" applyAlignment="0" applyProtection="0"/>
    <xf numFmtId="171" fontId="86" fillId="64" borderId="50" applyNumberFormat="0" applyAlignment="0" applyProtection="0"/>
    <xf numFmtId="172" fontId="86" fillId="64" borderId="50" applyNumberFormat="0" applyAlignment="0" applyProtection="0"/>
    <xf numFmtId="171" fontId="86" fillId="64" borderId="50" applyNumberFormat="0" applyAlignment="0" applyProtection="0"/>
    <xf numFmtId="0" fontId="84" fillId="64" borderId="50" applyNumberFormat="0" applyAlignment="0" applyProtection="0"/>
    <xf numFmtId="0" fontId="26" fillId="0" borderId="0"/>
    <xf numFmtId="178" fontId="38" fillId="0" borderId="0" applyFont="0" applyFill="0" applyBorder="0" applyAlignment="0" applyProtection="0"/>
    <xf numFmtId="189"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38" fillId="0" borderId="0" applyFill="0" applyBorder="0" applyAlignment="0"/>
    <xf numFmtId="175" fontId="38" fillId="0" borderId="0" applyFill="0" applyBorder="0" applyAlignment="0"/>
    <xf numFmtId="174" fontId="38" fillId="0" borderId="0" applyFill="0" applyBorder="0" applyAlignment="0"/>
    <xf numFmtId="179" fontId="38" fillId="0" borderId="0" applyFill="0" applyBorder="0" applyAlignment="0"/>
    <xf numFmtId="175" fontId="38" fillId="0" borderId="0" applyFill="0" applyBorder="0" applyAlignment="0"/>
    <xf numFmtId="171" fontId="2" fillId="0" borderId="0"/>
    <xf numFmtId="0" fontId="2" fillId="0" borderId="0"/>
    <xf numFmtId="171" fontId="2" fillId="0" borderId="0"/>
    <xf numFmtId="190"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89" fillId="0" borderId="0"/>
    <xf numFmtId="0" fontId="26" fillId="0" borderId="0"/>
    <xf numFmtId="0" fontId="90" fillId="0" borderId="0"/>
    <xf numFmtId="0" fontId="90" fillId="0" borderId="0"/>
    <xf numFmtId="171" fontId="26" fillId="0" borderId="0"/>
    <xf numFmtId="171"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92" fontId="38" fillId="0" borderId="0" applyFill="0" applyBorder="0" applyAlignment="0"/>
    <xf numFmtId="193" fontId="38" fillId="0" borderId="0" applyFill="0" applyBorder="0" applyAlignment="0"/>
    <xf numFmtId="0" fontId="93" fillId="0" borderId="0">
      <alignment horizontal="center" vertical="top"/>
    </xf>
    <xf numFmtId="0" fontId="94" fillId="0" borderId="0" applyNumberFormat="0" applyFill="0" applyBorder="0" applyAlignment="0" applyProtection="0"/>
    <xf numFmtId="172" fontId="94" fillId="0" borderId="0" applyNumberFormat="0" applyFill="0" applyBorder="0" applyAlignment="0" applyProtection="0"/>
    <xf numFmtId="0"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1" fontId="94" fillId="0" borderId="0" applyNumberFormat="0" applyFill="0" applyBorder="0" applyAlignment="0" applyProtection="0"/>
    <xf numFmtId="0" fontId="94" fillId="0" borderId="0" applyNumberFormat="0" applyFill="0" applyBorder="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71"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71"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72"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71" fontId="95" fillId="0" borderId="51" applyNumberFormat="0" applyFill="0" applyAlignment="0" applyProtection="0"/>
    <xf numFmtId="172" fontId="95" fillId="0" borderId="51" applyNumberFormat="0" applyFill="0" applyAlignment="0" applyProtection="0"/>
    <xf numFmtId="171" fontId="95" fillId="0" borderId="51" applyNumberFormat="0" applyFill="0" applyAlignment="0" applyProtection="0"/>
    <xf numFmtId="171" fontId="95" fillId="0" borderId="51" applyNumberFormat="0" applyFill="0" applyAlignment="0" applyProtection="0"/>
    <xf numFmtId="172" fontId="95" fillId="0" borderId="51" applyNumberFormat="0" applyFill="0" applyAlignment="0" applyProtection="0"/>
    <xf numFmtId="171" fontId="95" fillId="0" borderId="51" applyNumberFormat="0" applyFill="0" applyAlignment="0" applyProtection="0"/>
    <xf numFmtId="171" fontId="95" fillId="0" borderId="51" applyNumberFormat="0" applyFill="0" applyAlignment="0" applyProtection="0"/>
    <xf numFmtId="172" fontId="95" fillId="0" borderId="51" applyNumberFormat="0" applyFill="0" applyAlignment="0" applyProtection="0"/>
    <xf numFmtId="171" fontId="95" fillId="0" borderId="51" applyNumberFormat="0" applyFill="0" applyAlignment="0" applyProtection="0"/>
    <xf numFmtId="171" fontId="95" fillId="0" borderId="51" applyNumberFormat="0" applyFill="0" applyAlignment="0" applyProtection="0"/>
    <xf numFmtId="172" fontId="95" fillId="0" borderId="51" applyNumberFormat="0" applyFill="0" applyAlignment="0" applyProtection="0"/>
    <xf numFmtId="171" fontId="95" fillId="0" borderId="51" applyNumberFormat="0" applyFill="0" applyAlignment="0" applyProtection="0"/>
    <xf numFmtId="0" fontId="48" fillId="0" borderId="51" applyNumberFormat="0" applyFill="0" applyAlignment="0" applyProtection="0"/>
    <xf numFmtId="0" fontId="26" fillId="0" borderId="52"/>
    <xf numFmtId="188" fontId="82"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27" fillId="0" borderId="0" applyFont="0" applyFill="0" applyBorder="0" applyAlignment="0" applyProtection="0"/>
    <xf numFmtId="195"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1"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165" fontId="99" fillId="0" borderId="0" applyFont="0" applyFill="0" applyBorder="0" applyAlignment="0" applyProtection="0"/>
    <xf numFmtId="166"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09" applyNumberFormat="0" applyFill="0" applyAlignment="0" applyProtection="0"/>
    <xf numFmtId="171" fontId="95" fillId="0" borderId="109" applyNumberFormat="0" applyFill="0" applyAlignment="0" applyProtection="0"/>
    <xf numFmtId="172" fontId="95" fillId="0" borderId="109" applyNumberFormat="0" applyFill="0" applyAlignment="0" applyProtection="0"/>
    <xf numFmtId="171" fontId="95" fillId="0" borderId="109" applyNumberFormat="0" applyFill="0" applyAlignment="0" applyProtection="0"/>
    <xf numFmtId="171" fontId="95" fillId="0" borderId="109" applyNumberFormat="0" applyFill="0" applyAlignment="0" applyProtection="0"/>
    <xf numFmtId="172" fontId="95" fillId="0" borderId="109" applyNumberFormat="0" applyFill="0" applyAlignment="0" applyProtection="0"/>
    <xf numFmtId="171" fontId="95" fillId="0" borderId="109" applyNumberFormat="0" applyFill="0" applyAlignment="0" applyProtection="0"/>
    <xf numFmtId="171" fontId="95" fillId="0" borderId="109" applyNumberFormat="0" applyFill="0" applyAlignment="0" applyProtection="0"/>
    <xf numFmtId="172" fontId="95" fillId="0" borderId="109" applyNumberFormat="0" applyFill="0" applyAlignment="0" applyProtection="0"/>
    <xf numFmtId="171" fontId="95" fillId="0" borderId="109" applyNumberFormat="0" applyFill="0" applyAlignment="0" applyProtection="0"/>
    <xf numFmtId="171" fontId="95" fillId="0" borderId="109" applyNumberFormat="0" applyFill="0" applyAlignment="0" applyProtection="0"/>
    <xf numFmtId="172" fontId="95" fillId="0" borderId="109" applyNumberFormat="0" applyFill="0" applyAlignment="0" applyProtection="0"/>
    <xf numFmtId="171"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72"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71"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71"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91" fontId="2" fillId="70" borderId="103" applyFont="0">
      <alignment horizontal="right" vertical="center"/>
    </xf>
    <xf numFmtId="3" fontId="2" fillId="70" borderId="103" applyFont="0">
      <alignment horizontal="right" vertical="center"/>
    </xf>
    <xf numFmtId="0" fontId="84" fillId="64" borderId="108" applyNumberFormat="0" applyAlignment="0" applyProtection="0"/>
    <xf numFmtId="171" fontId="86" fillId="64" borderId="108" applyNumberFormat="0" applyAlignment="0" applyProtection="0"/>
    <xf numFmtId="172" fontId="86" fillId="64" borderId="108" applyNumberFormat="0" applyAlignment="0" applyProtection="0"/>
    <xf numFmtId="171" fontId="86" fillId="64" borderId="108" applyNumberFormat="0" applyAlignment="0" applyProtection="0"/>
    <xf numFmtId="171" fontId="86" fillId="64" borderId="108" applyNumberFormat="0" applyAlignment="0" applyProtection="0"/>
    <xf numFmtId="172" fontId="86" fillId="64" borderId="108" applyNumberFormat="0" applyAlignment="0" applyProtection="0"/>
    <xf numFmtId="171" fontId="86" fillId="64" borderId="108" applyNumberFormat="0" applyAlignment="0" applyProtection="0"/>
    <xf numFmtId="171" fontId="86" fillId="64" borderId="108" applyNumberFormat="0" applyAlignment="0" applyProtection="0"/>
    <xf numFmtId="172" fontId="86" fillId="64" borderId="108" applyNumberFormat="0" applyAlignment="0" applyProtection="0"/>
    <xf numFmtId="171" fontId="86" fillId="64" borderId="108" applyNumberFormat="0" applyAlignment="0" applyProtection="0"/>
    <xf numFmtId="171" fontId="86" fillId="64" borderId="108" applyNumberFormat="0" applyAlignment="0" applyProtection="0"/>
    <xf numFmtId="172" fontId="86" fillId="64" borderId="108" applyNumberFormat="0" applyAlignment="0" applyProtection="0"/>
    <xf numFmtId="171"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72"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71"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71"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3" fontId="2" fillId="75" borderId="103"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3" fontId="2" fillId="72" borderId="103" applyFont="0">
      <alignment horizontal="right" vertical="center"/>
      <protection locked="0"/>
    </xf>
    <xf numFmtId="0" fontId="67" fillId="43" borderId="106" applyNumberFormat="0" applyAlignment="0" applyProtection="0"/>
    <xf numFmtId="171" fontId="69" fillId="43" borderId="106" applyNumberFormat="0" applyAlignment="0" applyProtection="0"/>
    <xf numFmtId="172" fontId="69" fillId="43" borderId="106" applyNumberFormat="0" applyAlignment="0" applyProtection="0"/>
    <xf numFmtId="171" fontId="69" fillId="43" borderId="106" applyNumberFormat="0" applyAlignment="0" applyProtection="0"/>
    <xf numFmtId="171" fontId="69" fillId="43" borderId="106" applyNumberFormat="0" applyAlignment="0" applyProtection="0"/>
    <xf numFmtId="172" fontId="69" fillId="43" borderId="106" applyNumberFormat="0" applyAlignment="0" applyProtection="0"/>
    <xf numFmtId="171" fontId="69" fillId="43" borderId="106" applyNumberFormat="0" applyAlignment="0" applyProtection="0"/>
    <xf numFmtId="171" fontId="69" fillId="43" borderId="106" applyNumberFormat="0" applyAlignment="0" applyProtection="0"/>
    <xf numFmtId="172" fontId="69" fillId="43" borderId="106" applyNumberFormat="0" applyAlignment="0" applyProtection="0"/>
    <xf numFmtId="171" fontId="69" fillId="43" borderId="106" applyNumberFormat="0" applyAlignment="0" applyProtection="0"/>
    <xf numFmtId="171" fontId="69" fillId="43" borderId="106" applyNumberFormat="0" applyAlignment="0" applyProtection="0"/>
    <xf numFmtId="172" fontId="69" fillId="43" borderId="106" applyNumberFormat="0" applyAlignment="0" applyProtection="0"/>
    <xf numFmtId="171"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72"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71"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71"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2" fillId="71" borderId="104" applyNumberFormat="0" applyFont="0" applyBorder="0" applyProtection="0">
      <alignment horizontal="left" vertical="center"/>
    </xf>
    <xf numFmtId="9" fontId="2" fillId="71" borderId="103" applyFont="0" applyProtection="0">
      <alignment horizontal="right" vertical="center"/>
    </xf>
    <xf numFmtId="3" fontId="2" fillId="71" borderId="103" applyFont="0" applyProtection="0">
      <alignment horizontal="right" vertical="center"/>
    </xf>
    <xf numFmtId="0" fontId="63" fillId="70" borderId="104" applyFont="0" applyBorder="0">
      <alignment horizontal="center" wrapText="1"/>
    </xf>
    <xf numFmtId="171" fontId="55" fillId="0" borderId="101">
      <alignment horizontal="left" vertical="center"/>
    </xf>
    <xf numFmtId="0" fontId="55" fillId="0" borderId="101">
      <alignment horizontal="left" vertical="center"/>
    </xf>
    <xf numFmtId="0" fontId="55" fillId="0" borderId="101">
      <alignment horizontal="left" vertical="center"/>
    </xf>
    <xf numFmtId="0" fontId="2" fillId="69" borderId="103" applyNumberFormat="0" applyFont="0" applyBorder="0" applyProtection="0">
      <alignment horizontal="center" vertical="center"/>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9" fillId="64" borderId="106" applyNumberFormat="0" applyAlignment="0" applyProtection="0"/>
    <xf numFmtId="171" fontId="41" fillId="64" borderId="106" applyNumberFormat="0" applyAlignment="0" applyProtection="0"/>
    <xf numFmtId="172" fontId="41" fillId="64" borderId="106" applyNumberFormat="0" applyAlignment="0" applyProtection="0"/>
    <xf numFmtId="171" fontId="41" fillId="64" borderId="106" applyNumberFormat="0" applyAlignment="0" applyProtection="0"/>
    <xf numFmtId="171" fontId="41" fillId="64" borderId="106" applyNumberFormat="0" applyAlignment="0" applyProtection="0"/>
    <xf numFmtId="172" fontId="41" fillId="64" borderId="106" applyNumberFormat="0" applyAlignment="0" applyProtection="0"/>
    <xf numFmtId="171" fontId="41" fillId="64" borderId="106" applyNumberFormat="0" applyAlignment="0" applyProtection="0"/>
    <xf numFmtId="171" fontId="41" fillId="64" borderId="106" applyNumberFormat="0" applyAlignment="0" applyProtection="0"/>
    <xf numFmtId="172" fontId="41" fillId="64" borderId="106" applyNumberFormat="0" applyAlignment="0" applyProtection="0"/>
    <xf numFmtId="171" fontId="41" fillId="64" borderId="106" applyNumberFormat="0" applyAlignment="0" applyProtection="0"/>
    <xf numFmtId="171" fontId="41" fillId="64" borderId="106" applyNumberFormat="0" applyAlignment="0" applyProtection="0"/>
    <xf numFmtId="172" fontId="41" fillId="64" borderId="106" applyNumberFormat="0" applyAlignment="0" applyProtection="0"/>
    <xf numFmtId="171"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72"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71"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71"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1" fillId="0" borderId="0"/>
    <xf numFmtId="172" fontId="27" fillId="37" borderId="0"/>
    <xf numFmtId="0" fontId="2" fillId="0" borderId="0">
      <alignment vertical="center"/>
    </xf>
    <xf numFmtId="169" fontId="1" fillId="0" borderId="0" applyFont="0" applyFill="0" applyBorder="0" applyAlignment="0" applyProtection="0"/>
    <xf numFmtId="43" fontId="1" fillId="0" borderId="0" applyFont="0" applyFill="0" applyBorder="0" applyAlignment="0" applyProtection="0"/>
  </cellStyleXfs>
  <cellXfs count="92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0" fontId="0" fillId="0" borderId="0" xfId="0" applyNumberFormat="1"/>
    <xf numFmtId="170" fontId="3" fillId="0" borderId="0" xfId="0" applyNumberFormat="1" applyFont="1" applyFill="1" applyBorder="1" applyAlignment="1">
      <alignment horizontal="center"/>
    </xf>
    <xf numFmtId="170" fontId="0" fillId="0" borderId="0" xfId="0" applyNumberFormat="1" applyBorder="1" applyAlignment="1">
      <alignment horizontal="center"/>
    </xf>
    <xf numFmtId="170"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7" fontId="7" fillId="3" borderId="3" xfId="1" applyNumberFormat="1" applyFont="1" applyFill="1" applyBorder="1" applyAlignment="1" applyProtection="1">
      <alignment horizontal="center" vertical="center" wrapText="1"/>
      <protection locked="0"/>
    </xf>
    <xf numFmtId="167" fontId="7" fillId="3" borderId="22" xfId="1" applyNumberFormat="1" applyFont="1" applyFill="1" applyBorder="1" applyAlignment="1" applyProtection="1">
      <alignment horizontal="center" vertical="center" wrapText="1"/>
      <protection locked="0"/>
    </xf>
    <xf numFmtId="167"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8"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8"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7" xfId="0" applyFont="1" applyBorder="1"/>
    <xf numFmtId="0" fontId="21" fillId="0" borderId="25" xfId="0" applyFont="1" applyBorder="1" applyAlignment="1">
      <alignment horizontal="center" vertical="center" wrapText="1"/>
    </xf>
    <xf numFmtId="0" fontId="4" fillId="0" borderId="58"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7"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0"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7" fontId="10" fillId="36" borderId="27"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0"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8"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8"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6" fontId="9" fillId="2" borderId="26" xfId="0" applyNumberFormat="1" applyFont="1" applyFill="1" applyBorder="1" applyAlignment="1" applyProtection="1">
      <alignment vertical="center"/>
      <protection locked="0"/>
    </xf>
    <xf numFmtId="196" fontId="9" fillId="36" borderId="26" xfId="7" applyNumberFormat="1" applyFont="1" applyFill="1" applyBorder="1" applyAlignment="1" applyProtection="1">
      <alignment horizontal="right"/>
    </xf>
    <xf numFmtId="196" fontId="9" fillId="36" borderId="27" xfId="0" applyNumberFormat="1" applyFont="1" applyFill="1" applyBorder="1" applyAlignment="1" applyProtection="1">
      <alignment horizontal="right"/>
    </xf>
    <xf numFmtId="196" fontId="19" fillId="36" borderId="26" xfId="0" applyNumberFormat="1" applyFont="1" applyFill="1" applyBorder="1" applyAlignment="1">
      <alignment horizontal="right"/>
    </xf>
    <xf numFmtId="196" fontId="9" fillId="36" borderId="27" xfId="7" applyNumberFormat="1" applyFont="1" applyFill="1" applyBorder="1" applyAlignment="1" applyProtection="1">
      <alignment horizontal="right"/>
    </xf>
    <xf numFmtId="196" fontId="9" fillId="0" borderId="26" xfId="0" applyNumberFormat="1" applyFont="1" applyFill="1" applyBorder="1" applyAlignment="1" applyProtection="1">
      <alignment horizontal="right"/>
    </xf>
    <xf numFmtId="196"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6" fontId="0" fillId="36" borderId="21" xfId="0" applyNumberFormat="1" applyFill="1" applyBorder="1" applyAlignment="1">
      <alignment horizontal="center" vertical="center"/>
    </xf>
    <xf numFmtId="196" fontId="0" fillId="0" borderId="23" xfId="0" applyNumberFormat="1" applyBorder="1" applyAlignment="1"/>
    <xf numFmtId="196" fontId="0" fillId="0" borderId="23" xfId="0" applyNumberFormat="1" applyBorder="1" applyAlignment="1">
      <alignment wrapText="1"/>
    </xf>
    <xf numFmtId="196" fontId="0" fillId="36" borderId="23" xfId="0" applyNumberFormat="1" applyFill="1" applyBorder="1" applyAlignment="1">
      <alignment horizontal="center" vertical="center" wrapText="1"/>
    </xf>
    <xf numFmtId="196" fontId="0" fillId="36" borderId="27" xfId="0" applyNumberFormat="1" applyFill="1" applyBorder="1" applyAlignment="1">
      <alignment horizontal="center" vertical="center" wrapText="1"/>
    </xf>
    <xf numFmtId="196" fontId="24" fillId="0" borderId="14" xfId="0" applyNumberFormat="1" applyFont="1" applyBorder="1" applyAlignment="1">
      <alignment vertical="center"/>
    </xf>
    <xf numFmtId="196" fontId="18" fillId="0" borderId="14" xfId="0" applyNumberFormat="1" applyFont="1" applyBorder="1" applyAlignment="1">
      <alignment vertical="center"/>
    </xf>
    <xf numFmtId="196" fontId="24" fillId="0" borderId="15" xfId="0" applyNumberFormat="1" applyFont="1" applyBorder="1" applyAlignment="1">
      <alignment vertical="center"/>
    </xf>
    <xf numFmtId="196" fontId="23" fillId="36" borderId="17" xfId="0" applyNumberFormat="1" applyFont="1" applyFill="1" applyBorder="1" applyAlignment="1">
      <alignment vertical="center"/>
    </xf>
    <xf numFmtId="196" fontId="24" fillId="0" borderId="18" xfId="0" applyNumberFormat="1" applyFont="1" applyBorder="1" applyAlignment="1">
      <alignment vertical="center"/>
    </xf>
    <xf numFmtId="196" fontId="4" fillId="36" borderId="26" xfId="0" applyNumberFormat="1" applyFont="1" applyFill="1" applyBorder="1"/>
    <xf numFmtId="196" fontId="4" fillId="36" borderId="54" xfId="0" applyNumberFormat="1" applyFont="1" applyFill="1" applyBorder="1" applyAlignment="1"/>
    <xf numFmtId="196" fontId="4" fillId="36" borderId="25" xfId="0" applyNumberFormat="1" applyFont="1" applyFill="1" applyBorder="1"/>
    <xf numFmtId="196" fontId="4" fillId="36" borderId="27" xfId="0" applyNumberFormat="1" applyFont="1" applyFill="1" applyBorder="1"/>
    <xf numFmtId="196" fontId="4" fillId="36" borderId="55" xfId="0" applyNumberFormat="1" applyFont="1" applyFill="1" applyBorder="1"/>
    <xf numFmtId="196" fontId="9" fillId="36" borderId="3" xfId="5" applyNumberFormat="1" applyFont="1" applyFill="1" applyBorder="1" applyProtection="1">
      <protection locked="0"/>
    </xf>
    <xf numFmtId="196" fontId="9" fillId="3" borderId="3" xfId="5" applyNumberFormat="1" applyFont="1" applyFill="1" applyBorder="1" applyProtection="1">
      <protection locked="0"/>
    </xf>
    <xf numFmtId="196" fontId="10" fillId="36" borderId="26" xfId="16" applyNumberFormat="1" applyFont="1" applyFill="1" applyBorder="1" applyAlignment="1" applyProtection="1">
      <protection locked="0"/>
    </xf>
    <xf numFmtId="196" fontId="9" fillId="36" borderId="3" xfId="1" applyNumberFormat="1" applyFont="1" applyFill="1" applyBorder="1" applyProtection="1">
      <protection locked="0"/>
    </xf>
    <xf numFmtId="196" fontId="9" fillId="0" borderId="3" xfId="1" applyNumberFormat="1" applyFont="1" applyFill="1" applyBorder="1" applyProtection="1">
      <protection locked="0"/>
    </xf>
    <xf numFmtId="196" fontId="10" fillId="36" borderId="26" xfId="1" applyNumberFormat="1" applyFont="1" applyFill="1" applyBorder="1" applyAlignment="1" applyProtection="1">
      <protection locked="0"/>
    </xf>
    <xf numFmtId="196" fontId="9" fillId="3" borderId="26" xfId="5" applyNumberFormat="1" applyFont="1" applyFill="1" applyBorder="1" applyProtection="1">
      <protection locked="0"/>
    </xf>
    <xf numFmtId="196"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70"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72" fontId="27" fillId="37" borderId="0" xfId="20" applyBorder="1"/>
    <xf numFmtId="172" fontId="27" fillId="37" borderId="96" xfId="20" applyBorder="1"/>
    <xf numFmtId="0" fontId="4" fillId="0" borderId="7" xfId="0" applyFont="1" applyFill="1" applyBorder="1" applyAlignment="1">
      <alignment vertical="center"/>
    </xf>
    <xf numFmtId="0" fontId="4" fillId="0" borderId="103" xfId="0" applyFont="1" applyFill="1" applyBorder="1" applyAlignment="1">
      <alignment vertical="center"/>
    </xf>
    <xf numFmtId="0" fontId="6" fillId="0" borderId="103" xfId="0" applyFont="1" applyFill="1" applyBorder="1" applyAlignment="1">
      <alignment vertical="center"/>
    </xf>
    <xf numFmtId="0" fontId="4" fillId="0" borderId="20" xfId="0" applyFont="1" applyFill="1" applyBorder="1" applyAlignment="1">
      <alignment vertical="center"/>
    </xf>
    <xf numFmtId="0" fontId="4" fillId="0" borderId="98" xfId="0" applyFont="1" applyFill="1" applyBorder="1" applyAlignment="1">
      <alignment vertical="center"/>
    </xf>
    <xf numFmtId="0" fontId="4" fillId="0" borderId="100" xfId="0" applyFont="1" applyFill="1" applyBorder="1" applyAlignment="1">
      <alignment vertical="center"/>
    </xf>
    <xf numFmtId="0" fontId="4" fillId="0" borderId="1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3"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101" xfId="0" applyFont="1" applyFill="1" applyBorder="1" applyAlignment="1">
      <alignment vertical="center"/>
    </xf>
    <xf numFmtId="0" fontId="14" fillId="3" borderId="116" xfId="0" applyFont="1" applyFill="1" applyBorder="1" applyAlignment="1">
      <alignment horizontal="left"/>
    </xf>
    <xf numFmtId="0" fontId="14" fillId="3" borderId="117" xfId="0" applyFont="1" applyFill="1" applyBorder="1" applyAlignment="1">
      <alignment horizontal="left"/>
    </xf>
    <xf numFmtId="0" fontId="4" fillId="0" borderId="0" xfId="0" applyFont="1"/>
    <xf numFmtId="0" fontId="4" fillId="0" borderId="0" xfId="0" applyFont="1" applyFill="1"/>
    <xf numFmtId="0" fontId="4" fillId="0" borderId="103" xfId="0" applyFont="1" applyFill="1" applyBorder="1" applyAlignment="1">
      <alignment horizontal="center" vertical="center" wrapText="1"/>
    </xf>
    <xf numFmtId="0" fontId="107" fillId="0" borderId="90" xfId="0" applyFont="1" applyFill="1" applyBorder="1" applyAlignment="1">
      <alignment horizontal="right" vertical="center"/>
    </xf>
    <xf numFmtId="0" fontId="4" fillId="0" borderId="118" xfId="0" applyFont="1" applyFill="1" applyBorder="1" applyAlignment="1">
      <alignment horizontal="center" vertical="center" wrapText="1"/>
    </xf>
    <xf numFmtId="0" fontId="6" fillId="3" borderId="119" xfId="0" applyFont="1" applyFill="1" applyBorder="1" applyAlignment="1">
      <alignment vertical="center"/>
    </xf>
    <xf numFmtId="0" fontId="4" fillId="3" borderId="24" xfId="0" applyFont="1" applyFill="1" applyBorder="1" applyAlignment="1">
      <alignment vertical="center"/>
    </xf>
    <xf numFmtId="0" fontId="4" fillId="0" borderId="120" xfId="0" applyFont="1" applyFill="1" applyBorder="1" applyAlignment="1">
      <alignment horizontal="center" vertical="center"/>
    </xf>
    <xf numFmtId="0" fontId="6" fillId="0" borderId="26" xfId="0" applyFont="1" applyFill="1" applyBorder="1" applyAlignment="1">
      <alignment vertical="center"/>
    </xf>
    <xf numFmtId="172" fontId="27" fillId="37" borderId="28"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0" xfId="0" applyBorder="1"/>
    <xf numFmtId="0" fontId="0" fillId="0" borderId="120" xfId="0" applyBorder="1" applyAlignment="1">
      <alignment horizontal="center"/>
    </xf>
    <xf numFmtId="0" fontId="4" fillId="0" borderId="102" xfId="0" applyFont="1" applyBorder="1" applyAlignment="1">
      <alignment vertical="center" wrapText="1"/>
    </xf>
    <xf numFmtId="0" fontId="14" fillId="0" borderId="102" xfId="0" applyFont="1" applyBorder="1" applyAlignment="1">
      <alignment vertical="center" wrapText="1"/>
    </xf>
    <xf numFmtId="0" fontId="0" fillId="0" borderId="25" xfId="0" applyBorder="1"/>
    <xf numFmtId="0" fontId="6" fillId="36" borderId="121" xfId="0" applyFont="1" applyFill="1" applyBorder="1" applyAlignment="1">
      <alignment vertical="center" wrapText="1"/>
    </xf>
    <xf numFmtId="170" fontId="6" fillId="36" borderId="27" xfId="0" applyNumberFormat="1" applyFont="1" applyFill="1" applyBorder="1" applyAlignment="1">
      <alignment horizontal="center" vertical="center"/>
    </xf>
    <xf numFmtId="196"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0"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4" fillId="0" borderId="120" xfId="0" applyFont="1" applyFill="1" applyBorder="1" applyAlignment="1">
      <alignment horizontal="right" vertical="center" wrapText="1"/>
    </xf>
    <xf numFmtId="0" fontId="4" fillId="0" borderId="103" xfId="0" applyFont="1" applyFill="1" applyBorder="1" applyAlignment="1">
      <alignment horizontal="left" vertical="center" wrapText="1"/>
    </xf>
    <xf numFmtId="0" fontId="110" fillId="0" borderId="120" xfId="0" applyFont="1" applyFill="1" applyBorder="1" applyAlignment="1">
      <alignment horizontal="right" vertical="center" wrapText="1"/>
    </xf>
    <xf numFmtId="0" fontId="110" fillId="0" borderId="103" xfId="0" applyFont="1" applyFill="1" applyBorder="1" applyAlignment="1">
      <alignment horizontal="left" vertical="center" wrapText="1"/>
    </xf>
    <xf numFmtId="0" fontId="6" fillId="0" borderId="12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0" xfId="0" applyFont="1" applyBorder="1" applyAlignment="1">
      <alignment horizontal="center" vertical="center" wrapText="1"/>
    </xf>
    <xf numFmtId="3" fontId="22" fillId="36" borderId="103" xfId="0" applyNumberFormat="1" applyFont="1" applyFill="1" applyBorder="1" applyAlignment="1">
      <alignment vertical="center" wrapText="1"/>
    </xf>
    <xf numFmtId="14" fontId="7" fillId="3" borderId="103" xfId="8" quotePrefix="1" applyNumberFormat="1" applyFont="1" applyFill="1" applyBorder="1" applyAlignment="1" applyProtection="1">
      <alignment horizontal="left" vertical="center" wrapText="1" indent="2"/>
      <protection locked="0"/>
    </xf>
    <xf numFmtId="3" fontId="22" fillId="0" borderId="103" xfId="0" applyNumberFormat="1" applyFont="1" applyBorder="1" applyAlignment="1">
      <alignment vertical="center" wrapText="1"/>
    </xf>
    <xf numFmtId="14" fontId="7" fillId="3" borderId="103" xfId="8" quotePrefix="1" applyNumberFormat="1" applyFont="1" applyFill="1" applyBorder="1" applyAlignment="1" applyProtection="1">
      <alignment horizontal="left" vertical="center" wrapText="1" indent="3"/>
      <protection locked="0"/>
    </xf>
    <xf numFmtId="3" fontId="22" fillId="0" borderId="103" xfId="0" applyNumberFormat="1" applyFont="1" applyFill="1" applyBorder="1" applyAlignment="1">
      <alignment vertical="center" wrapText="1"/>
    </xf>
    <xf numFmtId="0" fontId="11" fillId="0" borderId="103" xfId="17" applyFill="1" applyBorder="1" applyAlignment="1" applyProtection="1"/>
    <xf numFmtId="49" fontId="110" fillId="0" borderId="120" xfId="0" applyNumberFormat="1" applyFont="1" applyFill="1" applyBorder="1" applyAlignment="1">
      <alignment horizontal="right" vertical="center" wrapText="1"/>
    </xf>
    <xf numFmtId="0" fontId="7" fillId="3" borderId="103" xfId="20960" applyFont="1" applyFill="1" applyBorder="1" applyAlignment="1" applyProtection="1"/>
    <xf numFmtId="0" fontId="104" fillId="0" borderId="103" xfId="20960" applyFont="1" applyFill="1" applyBorder="1" applyAlignment="1" applyProtection="1">
      <alignment horizontal="center" vertical="center"/>
    </xf>
    <xf numFmtId="0" fontId="4" fillId="0" borderId="103" xfId="0" applyFont="1" applyBorder="1"/>
    <xf numFmtId="0" fontId="11" fillId="0" borderId="103" xfId="17" applyFill="1" applyBorder="1" applyAlignment="1" applyProtection="1">
      <alignment horizontal="left" vertical="center" wrapText="1"/>
    </xf>
    <xf numFmtId="49" fontId="110" fillId="0" borderId="103" xfId="0" applyNumberFormat="1" applyFont="1" applyFill="1" applyBorder="1" applyAlignment="1">
      <alignment horizontal="right" vertical="center" wrapText="1"/>
    </xf>
    <xf numFmtId="0" fontId="11" fillId="0" borderId="103" xfId="17" applyFill="1" applyBorder="1" applyAlignment="1" applyProtection="1">
      <alignment horizontal="left" vertical="center"/>
    </xf>
    <xf numFmtId="0" fontId="11" fillId="0" borderId="103" xfId="17" applyBorder="1" applyAlignment="1" applyProtection="1"/>
    <xf numFmtId="0" fontId="4" fillId="0" borderId="103" xfId="0" applyFont="1" applyFill="1" applyBorder="1"/>
    <xf numFmtId="0" fontId="21" fillId="0" borderId="120" xfId="0" applyFont="1" applyFill="1" applyBorder="1" applyAlignment="1">
      <alignment horizontal="center" vertical="center" wrapText="1"/>
    </xf>
    <xf numFmtId="0" fontId="113" fillId="79" borderId="104" xfId="21412" applyFont="1" applyFill="1" applyBorder="1" applyAlignment="1" applyProtection="1">
      <alignment vertical="center" wrapText="1"/>
      <protection locked="0"/>
    </xf>
    <xf numFmtId="0" fontId="114" fillId="70" borderId="98" xfId="21412" applyFont="1" applyFill="1" applyBorder="1" applyAlignment="1" applyProtection="1">
      <alignment horizontal="center" vertical="center"/>
      <protection locked="0"/>
    </xf>
    <xf numFmtId="0" fontId="113" fillId="80" borderId="103" xfId="21412" applyFont="1" applyFill="1" applyBorder="1" applyAlignment="1" applyProtection="1">
      <alignment horizontal="center" vertical="center"/>
      <protection locked="0"/>
    </xf>
    <xf numFmtId="0" fontId="113" fillId="79" borderId="104" xfId="21412" applyFont="1" applyFill="1" applyBorder="1" applyAlignment="1" applyProtection="1">
      <alignment vertical="center"/>
      <protection locked="0"/>
    </xf>
    <xf numFmtId="0" fontId="115" fillId="70" borderId="98" xfId="21412" applyFont="1" applyFill="1" applyBorder="1" applyAlignment="1" applyProtection="1">
      <alignment horizontal="center" vertical="center"/>
      <protection locked="0"/>
    </xf>
    <xf numFmtId="0" fontId="115" fillId="3" borderId="98" xfId="21412" applyFont="1" applyFill="1" applyBorder="1" applyAlignment="1" applyProtection="1">
      <alignment horizontal="center" vertical="center"/>
      <protection locked="0"/>
    </xf>
    <xf numFmtId="0" fontId="115" fillId="0" borderId="98" xfId="21412" applyFont="1" applyFill="1" applyBorder="1" applyAlignment="1" applyProtection="1">
      <alignment horizontal="center" vertical="center"/>
      <protection locked="0"/>
    </xf>
    <xf numFmtId="0" fontId="116" fillId="80" borderId="103" xfId="21412" applyFont="1" applyFill="1" applyBorder="1" applyAlignment="1" applyProtection="1">
      <alignment horizontal="center" vertical="center"/>
      <protection locked="0"/>
    </xf>
    <xf numFmtId="0" fontId="113" fillId="79" borderId="104" xfId="21412" applyFont="1" applyFill="1" applyBorder="1" applyAlignment="1" applyProtection="1">
      <alignment horizontal="center" vertical="center"/>
      <protection locked="0"/>
    </xf>
    <xf numFmtId="0" fontId="63" fillId="79" borderId="104" xfId="21412" applyFont="1" applyFill="1" applyBorder="1" applyAlignment="1" applyProtection="1">
      <alignment vertical="center"/>
      <protection locked="0"/>
    </xf>
    <xf numFmtId="0" fontId="115" fillId="70" borderId="103" xfId="21412" applyFont="1" applyFill="1" applyBorder="1" applyAlignment="1" applyProtection="1">
      <alignment horizontal="center" vertical="center"/>
      <protection locked="0"/>
    </xf>
    <xf numFmtId="0" fontId="37" fillId="70" borderId="103" xfId="21412" applyFont="1" applyFill="1" applyBorder="1" applyAlignment="1" applyProtection="1">
      <alignment horizontal="center" vertical="center"/>
      <protection locked="0"/>
    </xf>
    <xf numFmtId="0" fontId="63" fillId="79" borderId="102" xfId="21412" applyFont="1" applyFill="1" applyBorder="1" applyAlignment="1" applyProtection="1">
      <alignment vertical="center"/>
      <protection locked="0"/>
    </xf>
    <xf numFmtId="0" fontId="114" fillId="0" borderId="102" xfId="21412" applyFont="1" applyFill="1" applyBorder="1" applyAlignment="1" applyProtection="1">
      <alignment horizontal="left" vertical="center" wrapText="1"/>
      <protection locked="0"/>
    </xf>
    <xf numFmtId="167" fontId="114" fillId="0" borderId="103" xfId="948" applyNumberFormat="1" applyFont="1" applyFill="1" applyBorder="1" applyAlignment="1" applyProtection="1">
      <alignment horizontal="right" vertical="center"/>
      <protection locked="0"/>
    </xf>
    <xf numFmtId="0" fontId="113" fillId="80" borderId="102" xfId="21412" applyFont="1" applyFill="1" applyBorder="1" applyAlignment="1" applyProtection="1">
      <alignment vertical="top" wrapText="1"/>
      <protection locked="0"/>
    </xf>
    <xf numFmtId="167" fontId="114" fillId="80" borderId="103" xfId="948" applyNumberFormat="1" applyFont="1" applyFill="1" applyBorder="1" applyAlignment="1" applyProtection="1">
      <alignment horizontal="right" vertical="center"/>
    </xf>
    <xf numFmtId="167" fontId="63" fillId="79" borderId="102" xfId="948" applyNumberFormat="1" applyFont="1" applyFill="1" applyBorder="1" applyAlignment="1" applyProtection="1">
      <alignment horizontal="right" vertical="center"/>
      <protection locked="0"/>
    </xf>
    <xf numFmtId="0" fontId="114" fillId="70" borderId="102" xfId="21412" applyFont="1" applyFill="1" applyBorder="1" applyAlignment="1" applyProtection="1">
      <alignment vertical="center" wrapText="1"/>
      <protection locked="0"/>
    </xf>
    <xf numFmtId="0" fontId="114" fillId="70" borderId="102" xfId="21412" applyFont="1" applyFill="1" applyBorder="1" applyAlignment="1" applyProtection="1">
      <alignment horizontal="left" vertical="center" wrapText="1"/>
      <protection locked="0"/>
    </xf>
    <xf numFmtId="0" fontId="114" fillId="0" borderId="102" xfId="21412" applyFont="1" applyFill="1" applyBorder="1" applyAlignment="1" applyProtection="1">
      <alignment vertical="center" wrapText="1"/>
      <protection locked="0"/>
    </xf>
    <xf numFmtId="0" fontId="114" fillId="3" borderId="102" xfId="21412" applyFont="1" applyFill="1" applyBorder="1" applyAlignment="1" applyProtection="1">
      <alignment horizontal="left" vertical="center" wrapText="1"/>
      <protection locked="0"/>
    </xf>
    <xf numFmtId="0" fontId="113" fillId="80" borderId="102" xfId="21412" applyFont="1" applyFill="1" applyBorder="1" applyAlignment="1" applyProtection="1">
      <alignment vertical="center" wrapText="1"/>
      <protection locked="0"/>
    </xf>
    <xf numFmtId="167" fontId="113" fillId="79" borderId="102" xfId="948" applyNumberFormat="1" applyFont="1" applyFill="1" applyBorder="1" applyAlignment="1" applyProtection="1">
      <alignment horizontal="right" vertical="center"/>
      <protection locked="0"/>
    </xf>
    <xf numFmtId="167" fontId="114" fillId="3" borderId="103" xfId="948" applyNumberFormat="1" applyFont="1" applyFill="1" applyBorder="1" applyAlignment="1" applyProtection="1">
      <alignment horizontal="right" vertical="center"/>
      <protection locked="0"/>
    </xf>
    <xf numFmtId="10" fontId="7" fillId="0" borderId="103" xfId="20961" applyNumberFormat="1" applyFont="1" applyFill="1" applyBorder="1" applyAlignment="1">
      <alignment horizontal="left" vertical="center" wrapText="1"/>
    </xf>
    <xf numFmtId="10" fontId="4" fillId="0"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left" vertical="center" wrapText="1"/>
    </xf>
    <xf numFmtId="10" fontId="110" fillId="0" borderId="103" xfId="20961" applyNumberFormat="1" applyFont="1" applyFill="1" applyBorder="1" applyAlignment="1">
      <alignment horizontal="left" vertical="center" wrapText="1"/>
    </xf>
    <xf numFmtId="10" fontId="6" fillId="36"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center" vertical="center" wrapText="1"/>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9" fillId="0" borderId="120" xfId="0" applyFont="1" applyBorder="1" applyAlignment="1">
      <alignment horizontal="right" vertical="center" wrapText="1"/>
    </xf>
    <xf numFmtId="0" fontId="9" fillId="0" borderId="120" xfId="0" applyFont="1" applyFill="1" applyBorder="1" applyAlignment="1">
      <alignment horizontal="right" vertical="center" wrapText="1"/>
    </xf>
    <xf numFmtId="0" fontId="7" fillId="0" borderId="103" xfId="0" applyFont="1" applyFill="1" applyBorder="1" applyAlignment="1">
      <alignment vertical="center" wrapText="1"/>
    </xf>
    <xf numFmtId="0" fontId="4" fillId="0" borderId="103" xfId="0" applyFont="1" applyBorder="1" applyAlignment="1">
      <alignment vertical="center" wrapText="1"/>
    </xf>
    <xf numFmtId="0" fontId="4" fillId="0" borderId="103" xfId="0" applyFont="1" applyFill="1" applyBorder="1" applyAlignment="1">
      <alignment horizontal="left" vertical="center" wrapText="1" indent="2"/>
    </xf>
    <xf numFmtId="0" fontId="4" fillId="0" borderId="103" xfId="0" applyFont="1" applyFill="1" applyBorder="1" applyAlignment="1">
      <alignment vertical="center" wrapText="1"/>
    </xf>
    <xf numFmtId="3" fontId="22" fillId="0" borderId="104"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6" fillId="0" borderId="26" xfId="0" applyFont="1" applyBorder="1" applyAlignment="1">
      <alignment vertical="center" wrapText="1"/>
    </xf>
    <xf numFmtId="0" fontId="4" fillId="0" borderId="118" xfId="0" applyFont="1" applyBorder="1" applyAlignment="1"/>
    <xf numFmtId="0" fontId="4" fillId="0" borderId="27" xfId="0" applyFont="1" applyBorder="1" applyAlignment="1"/>
    <xf numFmtId="0" fontId="9" fillId="0" borderId="118" xfId="0" applyFont="1" applyBorder="1" applyAlignment="1"/>
    <xf numFmtId="0" fontId="10" fillId="0" borderId="21" xfId="0" applyFont="1" applyBorder="1" applyAlignment="1">
      <alignment horizontal="center"/>
    </xf>
    <xf numFmtId="0" fontId="10" fillId="0" borderId="118"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0"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6" fillId="0" borderId="103" xfId="0" applyFont="1" applyFill="1" applyBorder="1" applyAlignment="1">
      <alignment horizontal="left" vertical="center" wrapText="1"/>
    </xf>
    <xf numFmtId="196" fontId="7" fillId="0" borderId="103" xfId="0" applyNumberFormat="1" applyFont="1" applyFill="1" applyBorder="1" applyAlignment="1" applyProtection="1">
      <alignment vertical="center" wrapText="1"/>
      <protection locked="0"/>
    </xf>
    <xf numFmtId="196" fontId="7" fillId="0" borderId="103" xfId="0" applyNumberFormat="1" applyFont="1" applyFill="1" applyBorder="1" applyAlignment="1" applyProtection="1">
      <alignment horizontal="right" vertical="center" wrapText="1"/>
      <protection locked="0"/>
    </xf>
    <xf numFmtId="0" fontId="7" fillId="0" borderId="103" xfId="0" applyFont="1" applyBorder="1" applyAlignment="1">
      <alignment vertical="center" wrapText="1"/>
    </xf>
    <xf numFmtId="0" fontId="9" fillId="2" borderId="120" xfId="0" applyFont="1" applyFill="1" applyBorder="1" applyAlignment="1">
      <alignment horizontal="right" vertical="center"/>
    </xf>
    <xf numFmtId="0" fontId="9" fillId="2" borderId="103" xfId="0" applyFont="1" applyFill="1" applyBorder="1" applyAlignment="1">
      <alignment vertical="center"/>
    </xf>
    <xf numFmtId="196" fontId="9" fillId="2" borderId="103" xfId="0" applyNumberFormat="1" applyFont="1" applyFill="1" applyBorder="1" applyAlignment="1" applyProtection="1">
      <alignment vertical="center"/>
      <protection locked="0"/>
    </xf>
    <xf numFmtId="0" fontId="15" fillId="0" borderId="120"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7" xfId="0" applyFont="1" applyFill="1" applyBorder="1"/>
    <xf numFmtId="0" fontId="4" fillId="3" borderId="123" xfId="0" applyFont="1" applyFill="1" applyBorder="1" applyAlignment="1">
      <alignment wrapText="1"/>
    </xf>
    <xf numFmtId="0" fontId="4" fillId="3" borderId="124" xfId="0" applyFont="1" applyFill="1" applyBorder="1"/>
    <xf numFmtId="0" fontId="6" fillId="3" borderId="11" xfId="0" applyFont="1" applyFill="1" applyBorder="1" applyAlignment="1">
      <alignment horizontal="center" wrapText="1"/>
    </xf>
    <xf numFmtId="0" fontId="4" fillId="0" borderId="103" xfId="0" applyFont="1" applyFill="1" applyBorder="1" applyAlignment="1">
      <alignment horizontal="center"/>
    </xf>
    <xf numFmtId="0" fontId="4" fillId="0" borderId="103" xfId="0" applyFont="1" applyBorder="1" applyAlignment="1">
      <alignment horizontal="center"/>
    </xf>
    <xf numFmtId="0" fontId="4" fillId="3" borderId="67"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6" xfId="0" applyFont="1" applyFill="1" applyBorder="1" applyAlignment="1">
      <alignment horizontal="center" vertical="center" wrapText="1"/>
    </xf>
    <xf numFmtId="0" fontId="4" fillId="0" borderId="120" xfId="0" applyFont="1" applyBorder="1"/>
    <xf numFmtId="0" fontId="4" fillId="0" borderId="103" xfId="0" applyFont="1" applyBorder="1" applyAlignment="1">
      <alignment wrapText="1"/>
    </xf>
    <xf numFmtId="167" fontId="4" fillId="0" borderId="103" xfId="7" applyNumberFormat="1" applyFont="1" applyBorder="1"/>
    <xf numFmtId="167" fontId="4" fillId="0" borderId="118" xfId="7" applyNumberFormat="1" applyFont="1" applyBorder="1"/>
    <xf numFmtId="0" fontId="14" fillId="0" borderId="103" xfId="0" applyFont="1" applyBorder="1" applyAlignment="1">
      <alignment horizontal="left" wrapText="1" indent="2"/>
    </xf>
    <xf numFmtId="172" fontId="27" fillId="37" borderId="103" xfId="20" applyBorder="1"/>
    <xf numFmtId="167" fontId="4" fillId="0" borderId="103" xfId="7" applyNumberFormat="1" applyFont="1" applyBorder="1" applyAlignment="1">
      <alignment vertical="center"/>
    </xf>
    <xf numFmtId="0" fontId="6" fillId="0" borderId="120" xfId="0" applyFont="1" applyBorder="1"/>
    <xf numFmtId="0" fontId="6" fillId="0" borderId="103" xfId="0" applyFont="1" applyBorder="1" applyAlignment="1">
      <alignment wrapText="1"/>
    </xf>
    <xf numFmtId="0" fontId="3" fillId="3" borderId="67" xfId="0" applyFont="1" applyFill="1" applyBorder="1" applyAlignment="1">
      <alignment horizontal="left"/>
    </xf>
    <xf numFmtId="167" fontId="4" fillId="3" borderId="0" xfId="7" applyNumberFormat="1" applyFont="1" applyFill="1" applyBorder="1"/>
    <xf numFmtId="167" fontId="4" fillId="3" borderId="0" xfId="7" applyNumberFormat="1" applyFont="1" applyFill="1" applyBorder="1" applyAlignment="1">
      <alignment vertical="center"/>
    </xf>
    <xf numFmtId="167" fontId="4" fillId="3" borderId="96" xfId="7" applyNumberFormat="1" applyFont="1" applyFill="1" applyBorder="1"/>
    <xf numFmtId="167" fontId="4" fillId="0" borderId="103" xfId="7" applyNumberFormat="1" applyFont="1" applyFill="1" applyBorder="1"/>
    <xf numFmtId="167" fontId="4" fillId="0" borderId="103" xfId="7" applyNumberFormat="1" applyFont="1" applyFill="1" applyBorder="1" applyAlignment="1">
      <alignment vertical="center"/>
    </xf>
    <xf numFmtId="0" fontId="14" fillId="0" borderId="103"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6" xfId="0" applyFont="1" applyFill="1" applyBorder="1"/>
    <xf numFmtId="0" fontId="6" fillId="0" borderId="25" xfId="0" applyFont="1" applyBorder="1"/>
    <xf numFmtId="0" fontId="6" fillId="0" borderId="26" xfId="0" applyFont="1" applyBorder="1" applyAlignment="1">
      <alignment wrapText="1"/>
    </xf>
    <xf numFmtId="172" fontId="27" fillId="37" borderId="121" xfId="20" applyBorder="1"/>
    <xf numFmtId="10" fontId="6" fillId="0" borderId="27" xfId="20961" applyNumberFormat="1" applyFont="1" applyBorder="1"/>
    <xf numFmtId="0" fontId="9" fillId="2" borderId="111" xfId="0" applyFont="1" applyFill="1" applyBorder="1" applyAlignment="1">
      <alignment horizontal="right" vertical="center"/>
    </xf>
    <xf numFmtId="0" fontId="9" fillId="2" borderId="98" xfId="0" applyFont="1" applyFill="1" applyBorder="1" applyAlignment="1">
      <alignment vertical="center"/>
    </xf>
    <xf numFmtId="196" fontId="9" fillId="2" borderId="98" xfId="0" applyNumberFormat="1" applyFont="1" applyFill="1" applyBorder="1" applyAlignment="1" applyProtection="1">
      <alignment vertical="center"/>
      <protection locked="0"/>
    </xf>
    <xf numFmtId="0" fontId="9" fillId="0" borderId="103" xfId="0" applyFont="1" applyFill="1" applyBorder="1" applyAlignment="1">
      <alignment horizontal="left" vertical="center" wrapText="1"/>
    </xf>
    <xf numFmtId="0" fontId="6" fillId="3" borderId="0" xfId="0" applyFont="1" applyFill="1" applyBorder="1" applyAlignment="1">
      <alignment horizontal="center"/>
    </xf>
    <xf numFmtId="0" fontId="107" fillId="0" borderId="90" xfId="0" applyFont="1" applyFill="1" applyBorder="1" applyAlignment="1">
      <alignment horizontal="left" vertical="center"/>
    </xf>
    <xf numFmtId="0" fontId="107" fillId="0" borderId="88" xfId="0" applyFont="1" applyFill="1" applyBorder="1" applyAlignment="1">
      <alignment vertical="center" wrapText="1"/>
    </xf>
    <xf numFmtId="0" fontId="107" fillId="0" borderId="88"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3" xfId="0" applyFont="1" applyBorder="1" applyAlignment="1">
      <alignment horizontal="center" vertical="center" wrapText="1"/>
    </xf>
    <xf numFmtId="49" fontId="122" fillId="3" borderId="103" xfId="5" applyNumberFormat="1" applyFont="1" applyFill="1" applyBorder="1" applyAlignment="1" applyProtection="1">
      <alignment horizontal="right" vertical="center"/>
      <protection locked="0"/>
    </xf>
    <xf numFmtId="0" fontId="122" fillId="3" borderId="103" xfId="13" applyFont="1" applyFill="1" applyBorder="1" applyAlignment="1" applyProtection="1">
      <alignment horizontal="left" vertical="center" wrapText="1"/>
      <protection locked="0"/>
    </xf>
    <xf numFmtId="0" fontId="121" fillId="0" borderId="103" xfId="0" applyFont="1" applyBorder="1"/>
    <xf numFmtId="0" fontId="122" fillId="0" borderId="103" xfId="13" applyFont="1" applyFill="1" applyBorder="1" applyAlignment="1" applyProtection="1">
      <alignment horizontal="left" vertical="center" wrapText="1"/>
      <protection locked="0"/>
    </xf>
    <xf numFmtId="49" fontId="122" fillId="0" borderId="103" xfId="5" applyNumberFormat="1" applyFont="1" applyFill="1" applyBorder="1" applyAlignment="1" applyProtection="1">
      <alignment horizontal="right" vertical="center"/>
      <protection locked="0"/>
    </xf>
    <xf numFmtId="49" fontId="123" fillId="0" borderId="103"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3" xfId="0" applyFont="1" applyBorder="1" applyAlignment="1">
      <alignment horizontal="center" vertical="center"/>
    </xf>
    <xf numFmtId="0" fontId="118" fillId="0" borderId="103" xfId="0" applyFont="1" applyBorder="1" applyAlignment="1">
      <alignment horizontal="center" vertical="center" wrapText="1"/>
    </xf>
    <xf numFmtId="49" fontId="122" fillId="3" borderId="103" xfId="5" applyNumberFormat="1" applyFont="1" applyFill="1" applyBorder="1" applyAlignment="1" applyProtection="1">
      <alignment horizontal="right" vertical="center" wrapText="1"/>
      <protection locked="0"/>
    </xf>
    <xf numFmtId="0" fontId="118" fillId="0" borderId="103" xfId="0" applyFont="1" applyBorder="1"/>
    <xf numFmtId="0" fontId="118" fillId="0" borderId="103" xfId="0" applyFont="1" applyFill="1" applyBorder="1"/>
    <xf numFmtId="169" fontId="117" fillId="36" borderId="103" xfId="21413" applyFont="1" applyFill="1" applyBorder="1"/>
    <xf numFmtId="49" fontId="122" fillId="0" borderId="103" xfId="5" applyNumberFormat="1" applyFont="1" applyFill="1" applyBorder="1" applyAlignment="1" applyProtection="1">
      <alignment horizontal="right" vertical="center" wrapText="1"/>
      <protection locked="0"/>
    </xf>
    <xf numFmtId="49" fontId="123" fillId="0" borderId="103" xfId="5" applyNumberFormat="1" applyFont="1" applyFill="1" applyBorder="1" applyAlignment="1" applyProtection="1">
      <alignment horizontal="right" vertical="center" wrapText="1"/>
      <protection locked="0"/>
    </xf>
    <xf numFmtId="0" fontId="121" fillId="0" borderId="0" xfId="0" applyFont="1"/>
    <xf numFmtId="0" fontId="118" fillId="0" borderId="103" xfId="0" applyFont="1" applyBorder="1" applyAlignment="1">
      <alignment wrapText="1"/>
    </xf>
    <xf numFmtId="0" fontId="118" fillId="0" borderId="103" xfId="0" applyFont="1" applyBorder="1" applyAlignment="1">
      <alignment horizontal="left" indent="8"/>
    </xf>
    <xf numFmtId="0" fontId="118" fillId="0" borderId="0" xfId="0" applyFont="1" applyFill="1"/>
    <xf numFmtId="0" fontId="117" fillId="0" borderId="103" xfId="0" applyNumberFormat="1" applyFont="1" applyFill="1" applyBorder="1" applyAlignment="1">
      <alignment horizontal="left" vertical="center" wrapText="1"/>
    </xf>
    <xf numFmtId="0" fontId="118" fillId="0" borderId="0" xfId="0" applyFont="1" applyBorder="1"/>
    <xf numFmtId="0" fontId="121" fillId="0" borderId="103"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3" xfId="0" applyFont="1" applyFill="1" applyBorder="1" applyAlignment="1">
      <alignment horizontal="center" vertical="center" wrapText="1"/>
    </xf>
    <xf numFmtId="0" fontId="120" fillId="0" borderId="103" xfId="0" applyFont="1" applyFill="1" applyBorder="1" applyAlignment="1">
      <alignment horizontal="left" indent="1"/>
    </xf>
    <xf numFmtId="0" fontId="120" fillId="0" borderId="103" xfId="0" applyFont="1" applyFill="1" applyBorder="1" applyAlignment="1">
      <alignment horizontal="left" wrapText="1" indent="1"/>
    </xf>
    <xf numFmtId="0" fontId="117" fillId="0" borderId="103" xfId="0" applyFont="1" applyFill="1" applyBorder="1" applyAlignment="1">
      <alignment horizontal="left" indent="1"/>
    </xf>
    <xf numFmtId="0" fontId="117" fillId="0" borderId="103" xfId="0" applyNumberFormat="1" applyFont="1" applyFill="1" applyBorder="1" applyAlignment="1">
      <alignment horizontal="left" indent="1"/>
    </xf>
    <xf numFmtId="0" fontId="117" fillId="0" borderId="103" xfId="0" applyFont="1" applyFill="1" applyBorder="1" applyAlignment="1">
      <alignment horizontal="left" wrapText="1" indent="2"/>
    </xf>
    <xf numFmtId="0" fontId="120" fillId="0" borderId="103" xfId="0" applyFont="1" applyFill="1" applyBorder="1" applyAlignment="1">
      <alignment horizontal="left" vertical="center" indent="1"/>
    </xf>
    <xf numFmtId="0" fontId="118" fillId="0" borderId="103" xfId="0" applyFont="1" applyFill="1" applyBorder="1" applyAlignment="1">
      <alignment horizontal="left" wrapText="1"/>
    </xf>
    <xf numFmtId="0" fontId="118" fillId="0" borderId="103"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3" xfId="0" applyNumberFormat="1" applyFont="1" applyBorder="1" applyAlignment="1">
      <alignment horizontal="center" vertical="center" wrapText="1"/>
    </xf>
    <xf numFmtId="0" fontId="118" fillId="0" borderId="103" xfId="0" applyFont="1" applyBorder="1" applyAlignment="1">
      <alignment horizontal="center"/>
    </xf>
    <xf numFmtId="0" fontId="118" fillId="0" borderId="103" xfId="0" applyFont="1" applyBorder="1" applyAlignment="1">
      <alignment horizontal="left" indent="1"/>
    </xf>
    <xf numFmtId="0" fontId="118" fillId="0" borderId="7" xfId="0" applyFont="1" applyBorder="1"/>
    <xf numFmtId="0" fontId="118" fillId="0" borderId="103" xfId="0" applyFont="1" applyBorder="1" applyAlignment="1">
      <alignment horizontal="left" indent="2"/>
    </xf>
    <xf numFmtId="49" fontId="118" fillId="0" borderId="103" xfId="0" applyNumberFormat="1" applyFont="1" applyBorder="1" applyAlignment="1">
      <alignment horizontal="left" indent="3"/>
    </xf>
    <xf numFmtId="49" fontId="118" fillId="0" borderId="103" xfId="0" applyNumberFormat="1" applyFont="1" applyFill="1" applyBorder="1" applyAlignment="1">
      <alignment horizontal="left" indent="3"/>
    </xf>
    <xf numFmtId="49" fontId="118" fillId="0" borderId="103" xfId="0" applyNumberFormat="1" applyFont="1" applyBorder="1" applyAlignment="1">
      <alignment horizontal="left" indent="1"/>
    </xf>
    <xf numFmtId="49" fontId="118" fillId="0" borderId="103" xfId="0" applyNumberFormat="1" applyFont="1" applyFill="1" applyBorder="1" applyAlignment="1">
      <alignment horizontal="left" indent="1"/>
    </xf>
    <xf numFmtId="0" fontId="118" fillId="0" borderId="103" xfId="0" applyNumberFormat="1" applyFont="1" applyBorder="1" applyAlignment="1">
      <alignment horizontal="left" indent="1"/>
    </xf>
    <xf numFmtId="49" fontId="118" fillId="0" borderId="103" xfId="0" applyNumberFormat="1" applyFont="1" applyBorder="1" applyAlignment="1">
      <alignment horizontal="left" wrapText="1" indent="2"/>
    </xf>
    <xf numFmtId="49" fontId="118" fillId="0" borderId="103" xfId="0" applyNumberFormat="1" applyFont="1" applyFill="1" applyBorder="1" applyAlignment="1">
      <alignment horizontal="left" vertical="top" wrapText="1" indent="2"/>
    </xf>
    <xf numFmtId="49" fontId="118" fillId="0" borderId="103" xfId="0" applyNumberFormat="1" applyFont="1" applyFill="1" applyBorder="1" applyAlignment="1">
      <alignment horizontal="left" wrapText="1" indent="3"/>
    </xf>
    <xf numFmtId="49" fontId="118" fillId="0" borderId="103" xfId="0" applyNumberFormat="1" applyFont="1" applyFill="1" applyBorder="1" applyAlignment="1">
      <alignment horizontal="left" wrapText="1" indent="2"/>
    </xf>
    <xf numFmtId="0" fontId="118" fillId="0" borderId="103" xfId="0" applyNumberFormat="1" applyFont="1" applyFill="1" applyBorder="1" applyAlignment="1">
      <alignment horizontal="left" wrapText="1" indent="1"/>
    </xf>
    <xf numFmtId="0" fontId="120" fillId="0" borderId="134" xfId="0" applyNumberFormat="1" applyFont="1" applyFill="1" applyBorder="1" applyAlignment="1">
      <alignment horizontal="left" vertical="center" wrapText="1"/>
    </xf>
    <xf numFmtId="0" fontId="118" fillId="0" borderId="9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3"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3" xfId="0" applyFont="1" applyFill="1" applyBorder="1" applyAlignment="1">
      <alignment horizontal="left" indent="1"/>
    </xf>
    <xf numFmtId="49" fontId="107" fillId="0" borderId="103" xfId="0" applyNumberFormat="1" applyFont="1" applyFill="1" applyBorder="1" applyAlignment="1">
      <alignment horizontal="right" vertical="center"/>
    </xf>
    <xf numFmtId="0" fontId="107" fillId="3" borderId="103" xfId="5" applyNumberFormat="1" applyFont="1" applyFill="1" applyBorder="1" applyAlignment="1" applyProtection="1">
      <alignment horizontal="right" vertical="center"/>
      <protection locked="0"/>
    </xf>
    <xf numFmtId="0" fontId="107" fillId="0" borderId="103" xfId="0" applyNumberFormat="1" applyFont="1" applyFill="1" applyBorder="1" applyAlignment="1">
      <alignment vertical="center" wrapText="1"/>
    </xf>
    <xf numFmtId="0" fontId="127" fillId="0" borderId="103" xfId="0" applyNumberFormat="1" applyFont="1" applyFill="1" applyBorder="1" applyAlignment="1">
      <alignment horizontal="left" vertical="center" wrapText="1"/>
    </xf>
    <xf numFmtId="0" fontId="107" fillId="0" borderId="103" xfId="0" applyNumberFormat="1" applyFont="1" applyFill="1" applyBorder="1" applyAlignment="1">
      <alignment vertical="center"/>
    </xf>
    <xf numFmtId="0" fontId="127" fillId="0" borderId="103" xfId="0" applyNumberFormat="1" applyFont="1" applyFill="1" applyBorder="1" applyAlignment="1">
      <alignment vertical="center" wrapText="1"/>
    </xf>
    <xf numFmtId="2" fontId="107" fillId="3" borderId="103" xfId="5" applyNumberFormat="1" applyFont="1" applyFill="1" applyBorder="1" applyAlignment="1" applyProtection="1">
      <alignment horizontal="right" vertical="center"/>
      <protection locked="0"/>
    </xf>
    <xf numFmtId="0" fontId="107" fillId="0" borderId="103" xfId="0" applyNumberFormat="1" applyFont="1" applyFill="1" applyBorder="1" applyAlignment="1">
      <alignment horizontal="left" vertical="center" wrapText="1"/>
    </xf>
    <xf numFmtId="0" fontId="107" fillId="0" borderId="103" xfId="0" applyNumberFormat="1" applyFont="1" applyFill="1" applyBorder="1" applyAlignment="1">
      <alignment horizontal="right" vertical="center"/>
    </xf>
    <xf numFmtId="0" fontId="128" fillId="0" borderId="0" xfId="0" applyFont="1" applyFill="1" applyBorder="1" applyAlignment="1"/>
    <xf numFmtId="0" fontId="107" fillId="0" borderId="103" xfId="12672" applyFont="1" applyFill="1" applyBorder="1" applyAlignment="1">
      <alignment horizontal="left" vertical="center" wrapText="1"/>
    </xf>
    <xf numFmtId="0" fontId="107" fillId="0" borderId="98" xfId="0" applyNumberFormat="1" applyFont="1" applyFill="1" applyBorder="1" applyAlignment="1">
      <alignment horizontal="left" vertical="top" wrapText="1"/>
    </xf>
    <xf numFmtId="0" fontId="129" fillId="0" borderId="103" xfId="0" applyFont="1" applyBorder="1"/>
    <xf numFmtId="0" fontId="127" fillId="0" borderId="103" xfId="0" applyFont="1" applyBorder="1" applyAlignment="1">
      <alignment horizontal="left" vertical="top" wrapText="1"/>
    </xf>
    <xf numFmtId="0" fontId="127" fillId="0" borderId="103" xfId="0" applyFont="1" applyBorder="1"/>
    <xf numFmtId="0" fontId="127" fillId="0" borderId="103" xfId="0" applyFont="1" applyBorder="1" applyAlignment="1">
      <alignment horizontal="left" wrapText="1" indent="2"/>
    </xf>
    <xf numFmtId="0" fontId="107" fillId="0" borderId="103" xfId="12672" applyFont="1" applyFill="1" applyBorder="1" applyAlignment="1">
      <alignment horizontal="left" vertical="center" wrapText="1" indent="2"/>
    </xf>
    <xf numFmtId="0" fontId="127" fillId="0" borderId="103" xfId="0" applyFont="1" applyBorder="1" applyAlignment="1">
      <alignment horizontal="left" vertical="top" wrapText="1" indent="2"/>
    </xf>
    <xf numFmtId="0" fontId="129" fillId="0" borderId="7" xfId="0" applyFont="1" applyBorder="1"/>
    <xf numFmtId="0" fontId="127" fillId="0" borderId="103" xfId="0" applyFont="1" applyFill="1" applyBorder="1" applyAlignment="1">
      <alignment horizontal="left" wrapText="1" indent="2"/>
    </xf>
    <xf numFmtId="0" fontId="127" fillId="0" borderId="103" xfId="0" applyFont="1" applyBorder="1" applyAlignment="1">
      <alignment horizontal="left" indent="1"/>
    </xf>
    <xf numFmtId="0" fontId="127" fillId="0" borderId="103" xfId="0" applyFont="1" applyBorder="1" applyAlignment="1">
      <alignment horizontal="left" indent="2"/>
    </xf>
    <xf numFmtId="49" fontId="127" fillId="0" borderId="103" xfId="0" applyNumberFormat="1" applyFont="1" applyFill="1" applyBorder="1" applyAlignment="1">
      <alignment horizontal="left" indent="3"/>
    </xf>
    <xf numFmtId="49" fontId="127" fillId="0" borderId="103" xfId="0" applyNumberFormat="1" applyFont="1" applyFill="1" applyBorder="1" applyAlignment="1">
      <alignment horizontal="left" vertical="center" indent="1"/>
    </xf>
    <xf numFmtId="0" fontId="107" fillId="0" borderId="103" xfId="0" applyFont="1" applyFill="1" applyBorder="1" applyAlignment="1">
      <alignment vertical="center" wrapText="1"/>
    </xf>
    <xf numFmtId="49" fontId="127" fillId="0" borderId="103" xfId="0" applyNumberFormat="1" applyFont="1" applyFill="1" applyBorder="1" applyAlignment="1">
      <alignment horizontal="left" vertical="top" wrapText="1" indent="2"/>
    </xf>
    <xf numFmtId="49" fontId="127" fillId="0" borderId="103" xfId="0" applyNumberFormat="1" applyFont="1" applyFill="1" applyBorder="1" applyAlignment="1">
      <alignment horizontal="left" vertical="top" wrapText="1"/>
    </xf>
    <xf numFmtId="49" fontId="127" fillId="0" borderId="103" xfId="0" applyNumberFormat="1" applyFont="1" applyFill="1" applyBorder="1" applyAlignment="1">
      <alignment horizontal="left" wrapText="1" indent="3"/>
    </xf>
    <xf numFmtId="49" fontId="127" fillId="0" borderId="103" xfId="0" applyNumberFormat="1" applyFont="1" applyFill="1" applyBorder="1" applyAlignment="1">
      <alignment horizontal="left" wrapText="1" indent="2"/>
    </xf>
    <xf numFmtId="49" fontId="127" fillId="0" borderId="103" xfId="0" applyNumberFormat="1" applyFont="1" applyFill="1" applyBorder="1" applyAlignment="1">
      <alignment vertical="top" wrapText="1"/>
    </xf>
    <xf numFmtId="0" fontId="11" fillId="0" borderId="103" xfId="17" applyFill="1" applyBorder="1" applyAlignment="1" applyProtection="1">
      <alignment wrapText="1"/>
    </xf>
    <xf numFmtId="49" fontId="127" fillId="0" borderId="103" xfId="0" applyNumberFormat="1" applyFont="1" applyFill="1" applyBorder="1" applyAlignment="1">
      <alignment horizontal="left" vertical="center" wrapText="1" indent="3"/>
    </xf>
    <xf numFmtId="49" fontId="118" fillId="0" borderId="103" xfId="0" applyNumberFormat="1" applyFont="1" applyFill="1" applyBorder="1" applyAlignment="1">
      <alignment horizontal="left" wrapText="1" indent="1"/>
    </xf>
    <xf numFmtId="0" fontId="127" fillId="0" borderId="103" xfId="0" applyFont="1" applyBorder="1" applyAlignment="1">
      <alignment horizontal="left" vertical="center" wrapText="1" indent="2"/>
    </xf>
    <xf numFmtId="0" fontId="107" fillId="0" borderId="103"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3" xfId="0" applyNumberFormat="1" applyFont="1" applyFill="1" applyBorder="1" applyAlignment="1">
      <alignment horizontal="right" vertical="center"/>
    </xf>
    <xf numFmtId="0" fontId="107" fillId="0" borderId="103" xfId="0" applyFont="1" applyFill="1" applyBorder="1" applyAlignment="1">
      <alignment horizontal="left" vertical="center" wrapText="1"/>
    </xf>
    <xf numFmtId="0" fontId="121" fillId="0" borderId="10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2"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3" xfId="13" applyFont="1" applyFill="1" applyBorder="1" applyAlignment="1" applyProtection="1">
      <alignment horizontal="left" vertical="center" wrapText="1"/>
      <protection locked="0"/>
    </xf>
    <xf numFmtId="0" fontId="118" fillId="0" borderId="103"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3" xfId="0" applyNumberFormat="1" applyFont="1" applyFill="1" applyBorder="1" applyAlignment="1">
      <alignment horizontal="center" vertical="center" wrapText="1"/>
    </xf>
    <xf numFmtId="0" fontId="107" fillId="0" borderId="103" xfId="0" applyFont="1" applyFill="1" applyBorder="1" applyAlignment="1">
      <alignment horizontal="left" vertical="center" wrapText="1"/>
    </xf>
    <xf numFmtId="0" fontId="24" fillId="0" borderId="120" xfId="0" applyFont="1" applyBorder="1" applyAlignment="1">
      <alignment horizontal="center"/>
    </xf>
    <xf numFmtId="0" fontId="117" fillId="0" borderId="103" xfId="0" applyNumberFormat="1" applyFont="1" applyFill="1" applyBorder="1" applyAlignment="1">
      <alignment vertical="center" wrapText="1"/>
    </xf>
    <xf numFmtId="0" fontId="117" fillId="0" borderId="103" xfId="0" applyFont="1" applyFill="1" applyBorder="1" applyAlignment="1">
      <alignment vertical="center" wrapText="1"/>
    </xf>
    <xf numFmtId="0" fontId="117" fillId="0" borderId="103" xfId="0" applyNumberFormat="1" applyFont="1" applyFill="1" applyBorder="1" applyAlignment="1">
      <alignment horizontal="left" vertical="center" wrapText="1" indent="1"/>
    </xf>
    <xf numFmtId="0" fontId="117" fillId="0" borderId="103" xfId="0" applyNumberFormat="1" applyFont="1" applyFill="1" applyBorder="1" applyAlignment="1">
      <alignment horizontal="left" vertical="center" indent="1"/>
    </xf>
    <xf numFmtId="0" fontId="126" fillId="0" borderId="103" xfId="0" applyFont="1" applyBorder="1" applyAlignment="1">
      <alignment horizontal="left" indent="2"/>
    </xf>
    <xf numFmtId="0" fontId="132" fillId="0" borderId="138" xfId="0" applyNumberFormat="1" applyFont="1" applyFill="1" applyBorder="1" applyAlignment="1">
      <alignment vertical="center" wrapText="1" readingOrder="1"/>
    </xf>
    <xf numFmtId="0" fontId="126" fillId="0" borderId="103" xfId="0" applyFont="1" applyBorder="1"/>
    <xf numFmtId="0" fontId="132" fillId="0" borderId="139" xfId="0" applyNumberFormat="1" applyFont="1" applyFill="1" applyBorder="1" applyAlignment="1">
      <alignment vertical="center" wrapText="1" readingOrder="1"/>
    </xf>
    <xf numFmtId="0" fontId="132" fillId="0" borderId="139" xfId="0" applyNumberFormat="1" applyFont="1" applyFill="1" applyBorder="1" applyAlignment="1">
      <alignment horizontal="left" vertical="center" wrapText="1" indent="1" readingOrder="1"/>
    </xf>
    <xf numFmtId="0" fontId="126" fillId="0" borderId="98" xfId="0" applyFont="1" applyBorder="1" applyAlignment="1">
      <alignment horizontal="left" indent="2"/>
    </xf>
    <xf numFmtId="0" fontId="132" fillId="0" borderId="140" xfId="0" applyNumberFormat="1" applyFont="1" applyFill="1" applyBorder="1" applyAlignment="1">
      <alignment vertical="center" wrapText="1" readingOrder="1"/>
    </xf>
    <xf numFmtId="0" fontId="126" fillId="0" borderId="103" xfId="0" applyFont="1" applyFill="1" applyBorder="1" applyAlignment="1">
      <alignment horizontal="left" indent="2"/>
    </xf>
    <xf numFmtId="0" fontId="133" fillId="0" borderId="103" xfId="0" applyNumberFormat="1" applyFont="1" applyFill="1" applyBorder="1" applyAlignment="1">
      <alignment vertical="center" wrapText="1" readingOrder="1"/>
    </xf>
    <xf numFmtId="0" fontId="126" fillId="0" borderId="103" xfId="0" applyFont="1" applyBorder="1" applyAlignment="1">
      <alignment horizontal="left" vertical="center" wrapText="1"/>
    </xf>
    <xf numFmtId="0" fontId="117" fillId="0" borderId="103" xfId="0" applyFont="1" applyFill="1" applyBorder="1" applyAlignment="1">
      <alignment horizontal="left" vertical="center" wrapText="1"/>
    </xf>
    <xf numFmtId="0" fontId="0" fillId="0" borderId="7" xfId="0" applyBorder="1"/>
    <xf numFmtId="0" fontId="132" fillId="0" borderId="139" xfId="0" applyNumberFormat="1" applyFont="1" applyFill="1" applyBorder="1" applyAlignment="1">
      <alignment horizontal="left" vertical="center" wrapText="1" readingOrder="1"/>
    </xf>
    <xf numFmtId="0" fontId="126" fillId="0" borderId="103" xfId="0" applyFont="1" applyBorder="1" applyAlignment="1">
      <alignment horizontal="left" indent="3"/>
    </xf>
    <xf numFmtId="167" fontId="27" fillId="37" borderId="0" xfId="7" applyNumberFormat="1" applyFont="1" applyFill="1" applyBorder="1"/>
    <xf numFmtId="167" fontId="4" fillId="0" borderId="56" xfId="7" applyNumberFormat="1" applyFont="1" applyFill="1" applyBorder="1" applyAlignment="1">
      <alignment vertical="center"/>
    </xf>
    <xf numFmtId="167" fontId="4" fillId="0" borderId="68" xfId="7" applyNumberFormat="1" applyFont="1" applyFill="1" applyBorder="1" applyAlignment="1">
      <alignment vertical="center"/>
    </xf>
    <xf numFmtId="167" fontId="4" fillId="3" borderId="101" xfId="7" applyNumberFormat="1" applyFont="1" applyFill="1" applyBorder="1" applyAlignment="1">
      <alignment vertical="center"/>
    </xf>
    <xf numFmtId="167" fontId="4" fillId="3" borderId="24" xfId="7" applyNumberFormat="1" applyFont="1" applyFill="1" applyBorder="1" applyAlignment="1">
      <alignment vertical="center"/>
    </xf>
    <xf numFmtId="167" fontId="4" fillId="0" borderId="104" xfId="7" applyNumberFormat="1" applyFont="1" applyFill="1" applyBorder="1" applyAlignment="1">
      <alignment vertical="center"/>
    </xf>
    <xf numFmtId="167" fontId="4" fillId="0" borderId="118" xfId="7" applyNumberFormat="1" applyFont="1" applyFill="1" applyBorder="1" applyAlignment="1">
      <alignment vertical="center"/>
    </xf>
    <xf numFmtId="167" fontId="4" fillId="0" borderId="26" xfId="7" applyNumberFormat="1" applyFont="1" applyFill="1" applyBorder="1" applyAlignment="1">
      <alignment vertical="center"/>
    </xf>
    <xf numFmtId="167" fontId="4" fillId="0" borderId="28" xfId="7" applyNumberFormat="1" applyFont="1" applyFill="1" applyBorder="1" applyAlignment="1">
      <alignment vertical="center"/>
    </xf>
    <xf numFmtId="167" fontId="4" fillId="0" borderId="27" xfId="7" applyNumberFormat="1" applyFont="1" applyFill="1" applyBorder="1" applyAlignment="1">
      <alignment vertical="center"/>
    </xf>
    <xf numFmtId="167" fontId="27" fillId="37" borderId="58" xfId="7" applyNumberFormat="1" applyFont="1" applyFill="1" applyBorder="1"/>
    <xf numFmtId="167" fontId="4" fillId="0" borderId="30" xfId="7" applyNumberFormat="1" applyFont="1" applyFill="1" applyBorder="1" applyAlignment="1">
      <alignment vertical="center"/>
    </xf>
    <xf numFmtId="167" fontId="4" fillId="0" borderId="21" xfId="7" applyNumberFormat="1" applyFont="1" applyFill="1" applyBorder="1" applyAlignment="1">
      <alignment vertical="center"/>
    </xf>
    <xf numFmtId="167" fontId="27" fillId="37" borderId="28" xfId="7" applyNumberFormat="1" applyFont="1" applyFill="1" applyBorder="1"/>
    <xf numFmtId="167" fontId="27" fillId="37" borderId="115" xfId="7" applyNumberFormat="1" applyFont="1" applyFill="1" applyBorder="1"/>
    <xf numFmtId="167" fontId="27" fillId="37" borderId="105" xfId="7" applyNumberFormat="1" applyFont="1" applyFill="1" applyBorder="1"/>
    <xf numFmtId="167" fontId="4" fillId="0" borderId="99" xfId="7" applyNumberFormat="1" applyFont="1" applyFill="1" applyBorder="1" applyAlignment="1">
      <alignment vertical="center"/>
    </xf>
    <xf numFmtId="167" fontId="4" fillId="0" borderId="112" xfId="7" applyNumberFormat="1" applyFont="1" applyFill="1" applyBorder="1" applyAlignment="1">
      <alignment vertical="center"/>
    </xf>
    <xf numFmtId="167" fontId="27" fillId="37" borderId="34" xfId="7" applyNumberFormat="1" applyFont="1" applyFill="1" applyBorder="1"/>
    <xf numFmtId="9" fontId="4" fillId="0" borderId="97" xfId="20961" applyFont="1" applyFill="1" applyBorder="1" applyAlignment="1">
      <alignment vertical="center"/>
    </xf>
    <xf numFmtId="9" fontId="4" fillId="0" borderId="114" xfId="20961" applyFont="1" applyFill="1" applyBorder="1" applyAlignment="1">
      <alignment vertical="center"/>
    </xf>
    <xf numFmtId="0" fontId="103" fillId="0" borderId="103" xfId="0" applyFont="1" applyBorder="1"/>
    <xf numFmtId="14" fontId="1" fillId="0" borderId="0" xfId="0" applyNumberFormat="1" applyFont="1"/>
    <xf numFmtId="172" fontId="27" fillId="37" borderId="0" xfId="20" applyFont="1" applyBorder="1"/>
    <xf numFmtId="10" fontId="7" fillId="0" borderId="103" xfId="20961" applyNumberFormat="1" applyFont="1" applyBorder="1" applyAlignment="1" applyProtection="1">
      <alignment vertical="center" wrapText="1"/>
      <protection locked="0"/>
    </xf>
    <xf numFmtId="10" fontId="9" fillId="2" borderId="10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0" fontId="9" fillId="0" borderId="120" xfId="0" applyFont="1" applyBorder="1" applyAlignment="1">
      <alignment vertical="center"/>
    </xf>
    <xf numFmtId="0" fontId="13" fillId="0" borderId="104" xfId="0" applyFont="1" applyBorder="1" applyAlignment="1">
      <alignment wrapText="1"/>
    </xf>
    <xf numFmtId="0" fontId="10" fillId="0" borderId="104" xfId="0" applyFont="1" applyBorder="1" applyAlignment="1">
      <alignment horizontal="center" vertical="center" wrapText="1"/>
    </xf>
    <xf numFmtId="0" fontId="9" fillId="0" borderId="104" xfId="0" applyFont="1" applyBorder="1" applyAlignment="1">
      <alignment wrapText="1"/>
    </xf>
    <xf numFmtId="10" fontId="4" fillId="0" borderId="24" xfId="20961" applyNumberFormat="1" applyFont="1" applyBorder="1" applyAlignment="1"/>
    <xf numFmtId="10" fontId="4" fillId="0" borderId="118" xfId="20961" applyNumberFormat="1" applyFont="1" applyBorder="1" applyAlignment="1"/>
    <xf numFmtId="167" fontId="4" fillId="0" borderId="118" xfId="7" applyNumberFormat="1" applyFont="1" applyFill="1" applyBorder="1" applyAlignment="1">
      <alignment horizontal="right" vertical="center" wrapText="1"/>
    </xf>
    <xf numFmtId="167" fontId="6" fillId="36" borderId="118" xfId="7" applyNumberFormat="1" applyFont="1" applyFill="1" applyBorder="1" applyAlignment="1">
      <alignment horizontal="center" vertical="center" wrapText="1"/>
    </xf>
    <xf numFmtId="167" fontId="7" fillId="0" borderId="27" xfId="7" applyNumberFormat="1" applyFont="1" applyFill="1" applyBorder="1" applyAlignment="1" applyProtection="1">
      <alignment horizontal="right" vertical="center"/>
    </xf>
    <xf numFmtId="196" fontId="24" fillId="0" borderId="141" xfId="0" applyNumberFormat="1" applyFont="1" applyBorder="1" applyAlignment="1">
      <alignment vertical="center"/>
    </xf>
    <xf numFmtId="170" fontId="134" fillId="0" borderId="142" xfId="0" applyNumberFormat="1" applyFont="1" applyBorder="1" applyAlignment="1">
      <alignment horizontal="center"/>
    </xf>
    <xf numFmtId="170" fontId="134" fillId="0" borderId="64" xfId="0" applyNumberFormat="1" applyFont="1" applyBorder="1" applyAlignment="1">
      <alignment horizontal="center"/>
    </xf>
    <xf numFmtId="170" fontId="64" fillId="77" borderId="64" xfId="0" applyNumberFormat="1" applyFont="1" applyFill="1" applyBorder="1" applyAlignment="1">
      <alignment horizontal="center"/>
    </xf>
    <xf numFmtId="170" fontId="135" fillId="0" borderId="64" xfId="0" applyNumberFormat="1" applyFont="1" applyBorder="1" applyAlignment="1">
      <alignment horizontal="center"/>
    </xf>
    <xf numFmtId="196" fontId="23" fillId="36" borderId="14" xfId="0" applyNumberFormat="1" applyFont="1" applyFill="1" applyBorder="1" applyAlignment="1">
      <alignment vertical="center"/>
    </xf>
    <xf numFmtId="170" fontId="134" fillId="0" borderId="66" xfId="0" applyNumberFormat="1" applyFont="1" applyBorder="1" applyAlignment="1">
      <alignment horizontal="center"/>
    </xf>
    <xf numFmtId="170" fontId="136" fillId="36" borderId="59" xfId="0" applyNumberFormat="1" applyFont="1" applyFill="1" applyBorder="1" applyAlignment="1">
      <alignment horizontal="center"/>
    </xf>
    <xf numFmtId="170" fontId="134" fillId="0" borderId="63" xfId="0" applyNumberFormat="1" applyFont="1" applyBorder="1" applyAlignment="1">
      <alignment horizontal="center"/>
    </xf>
    <xf numFmtId="196" fontId="24" fillId="0" borderId="143" xfId="0" applyNumberFormat="1" applyFont="1" applyBorder="1" applyAlignment="1">
      <alignment vertical="center"/>
    </xf>
    <xf numFmtId="196" fontId="136" fillId="36" borderId="61" xfId="0" applyNumberFormat="1" applyFont="1" applyFill="1" applyBorder="1" applyAlignment="1">
      <alignment vertical="center"/>
    </xf>
    <xf numFmtId="170" fontId="136" fillId="36" borderId="62" xfId="0" applyNumberFormat="1" applyFont="1" applyFill="1" applyBorder="1" applyAlignment="1">
      <alignment horizontal="center"/>
    </xf>
    <xf numFmtId="0" fontId="24" fillId="0" borderId="144" xfId="0" applyFont="1" applyBorder="1" applyAlignment="1">
      <alignment wrapText="1"/>
    </xf>
    <xf numFmtId="0" fontId="24" fillId="0" borderId="12" xfId="0" applyFont="1" applyBorder="1" applyAlignment="1">
      <alignment horizontal="right" wrapText="1"/>
    </xf>
    <xf numFmtId="0" fontId="18" fillId="0" borderId="12" xfId="0" applyFont="1" applyBorder="1" applyAlignment="1">
      <alignment horizontal="center" wrapText="1"/>
    </xf>
    <xf numFmtId="0" fontId="24" fillId="0" borderId="111" xfId="0" applyFont="1" applyBorder="1" applyAlignment="1">
      <alignment horizontal="center"/>
    </xf>
    <xf numFmtId="10" fontId="114" fillId="80" borderId="103" xfId="20961" applyNumberFormat="1" applyFont="1" applyFill="1" applyBorder="1" applyAlignment="1" applyProtection="1">
      <alignment horizontal="right" vertical="center"/>
    </xf>
    <xf numFmtId="167" fontId="121" fillId="0" borderId="103" xfId="7" applyNumberFormat="1" applyFont="1" applyBorder="1"/>
    <xf numFmtId="167" fontId="118" fillId="0" borderId="103" xfId="7" applyNumberFormat="1" applyFont="1" applyBorder="1"/>
    <xf numFmtId="167" fontId="118" fillId="0" borderId="103" xfId="7" applyNumberFormat="1" applyFont="1" applyFill="1" applyBorder="1"/>
    <xf numFmtId="167" fontId="117" fillId="36" borderId="103" xfId="7" applyNumberFormat="1" applyFont="1" applyFill="1" applyBorder="1"/>
    <xf numFmtId="167" fontId="118" fillId="0" borderId="0" xfId="7" applyNumberFormat="1" applyFont="1"/>
    <xf numFmtId="167" fontId="118" fillId="0" borderId="0" xfId="7" applyNumberFormat="1" applyFont="1" applyFill="1"/>
    <xf numFmtId="167" fontId="118" fillId="0" borderId="0" xfId="7" applyNumberFormat="1" applyFont="1" applyBorder="1"/>
    <xf numFmtId="167" fontId="118" fillId="81" borderId="103" xfId="7" applyNumberFormat="1" applyFont="1" applyFill="1" applyBorder="1"/>
    <xf numFmtId="167" fontId="121" fillId="81" borderId="103" xfId="7" applyNumberFormat="1" applyFont="1" applyFill="1" applyBorder="1"/>
    <xf numFmtId="167" fontId="118" fillId="0" borderId="103" xfId="7" applyNumberFormat="1" applyFont="1" applyBorder="1" applyAlignment="1">
      <alignment horizontal="left" indent="1"/>
    </xf>
    <xf numFmtId="167" fontId="118" fillId="82" borderId="103" xfId="7" applyNumberFormat="1" applyFont="1" applyFill="1" applyBorder="1"/>
    <xf numFmtId="167" fontId="121" fillId="84" borderId="103" xfId="7" applyNumberFormat="1" applyFont="1" applyFill="1" applyBorder="1"/>
    <xf numFmtId="167" fontId="118" fillId="0" borderId="103" xfId="7" applyNumberFormat="1" applyFont="1" applyFill="1" applyBorder="1" applyAlignment="1">
      <alignment horizontal="left" indent="1"/>
    </xf>
    <xf numFmtId="167" fontId="121" fillId="0" borderId="7" xfId="7" applyNumberFormat="1" applyFont="1" applyBorder="1"/>
    <xf numFmtId="167" fontId="118" fillId="0" borderId="103" xfId="7" applyNumberFormat="1" applyFont="1" applyBorder="1" applyAlignment="1">
      <alignment horizontal="left" indent="2"/>
    </xf>
    <xf numFmtId="167" fontId="118" fillId="0" borderId="103" xfId="7" applyNumberFormat="1" applyFont="1" applyFill="1" applyBorder="1" applyAlignment="1">
      <alignment horizontal="left" indent="3"/>
    </xf>
    <xf numFmtId="167" fontId="118" fillId="83" borderId="103" xfId="7" applyNumberFormat="1" applyFont="1" applyFill="1" applyBorder="1"/>
    <xf numFmtId="167" fontId="118" fillId="0" borderId="103" xfId="7" applyNumberFormat="1" applyFont="1" applyFill="1" applyBorder="1" applyAlignment="1">
      <alignment horizontal="left" vertical="top" wrapText="1" indent="2"/>
    </xf>
    <xf numFmtId="167" fontId="118" fillId="0" borderId="103" xfId="7" applyNumberFormat="1" applyFont="1" applyFill="1" applyBorder="1" applyAlignment="1">
      <alignment horizontal="left" wrapText="1" indent="3"/>
    </xf>
    <xf numFmtId="167" fontId="118" fillId="0" borderId="103" xfId="7" applyNumberFormat="1" applyFont="1" applyFill="1" applyBorder="1" applyAlignment="1">
      <alignment horizontal="left" wrapText="1" indent="2"/>
    </xf>
    <xf numFmtId="167" fontId="118" fillId="0" borderId="103" xfId="7" applyNumberFormat="1" applyFont="1" applyFill="1" applyBorder="1" applyAlignment="1">
      <alignment horizontal="left" wrapText="1" indent="1"/>
    </xf>
    <xf numFmtId="167" fontId="117" fillId="0" borderId="103" xfId="7" applyNumberFormat="1" applyFont="1" applyFill="1" applyBorder="1" applyAlignment="1">
      <alignment horizontal="left" vertical="center" wrapText="1"/>
    </xf>
    <xf numFmtId="167" fontId="118" fillId="0" borderId="103" xfId="7" applyNumberFormat="1" applyFont="1" applyBorder="1" applyAlignment="1">
      <alignment wrapText="1"/>
    </xf>
    <xf numFmtId="167" fontId="120" fillId="0" borderId="103" xfId="7" applyNumberFormat="1" applyFont="1" applyFill="1" applyBorder="1" applyAlignment="1">
      <alignment horizontal="left" vertical="center" wrapText="1"/>
    </xf>
    <xf numFmtId="167" fontId="118" fillId="0" borderId="103" xfId="7" applyNumberFormat="1" applyFont="1" applyFill="1" applyBorder="1" applyAlignment="1">
      <alignment wrapText="1"/>
    </xf>
    <xf numFmtId="167" fontId="6" fillId="0" borderId="118" xfId="21414" applyNumberFormat="1" applyFont="1" applyBorder="1"/>
    <xf numFmtId="172" fontId="27" fillId="37" borderId="72" xfId="20" applyBorder="1"/>
    <xf numFmtId="196" fontId="4" fillId="0" borderId="103" xfId="0" applyNumberFormat="1" applyFont="1" applyFill="1" applyBorder="1" applyAlignment="1" applyProtection="1">
      <alignment vertical="center" wrapText="1"/>
      <protection locked="0"/>
    </xf>
    <xf numFmtId="14" fontId="118" fillId="0" borderId="0" xfId="0" applyNumberFormat="1" applyFont="1" applyAlignment="1">
      <alignment horizontal="left"/>
    </xf>
    <xf numFmtId="43" fontId="118" fillId="0" borderId="0" xfId="7" applyNumberFormat="1" applyFont="1"/>
    <xf numFmtId="167" fontId="118" fillId="0" borderId="0" xfId="0" applyNumberFormat="1" applyFont="1"/>
    <xf numFmtId="43" fontId="118" fillId="0" borderId="0" xfId="0" applyNumberFormat="1" applyFont="1"/>
    <xf numFmtId="167" fontId="121" fillId="0" borderId="103" xfId="7" applyNumberFormat="1" applyFont="1" applyFill="1" applyBorder="1"/>
    <xf numFmtId="167" fontId="118" fillId="0" borderId="103" xfId="7" applyNumberFormat="1" applyFont="1" applyFill="1" applyBorder="1" applyAlignment="1">
      <alignment horizontal="center" vertical="center" wrapText="1"/>
    </xf>
    <xf numFmtId="43" fontId="118" fillId="0" borderId="103" xfId="7" applyFont="1" applyFill="1" applyBorder="1"/>
    <xf numFmtId="14" fontId="4" fillId="0" borderId="0" xfId="0" applyNumberFormat="1" applyFont="1" applyAlignment="1">
      <alignment horizontal="left"/>
    </xf>
    <xf numFmtId="196" fontId="0" fillId="0" borderId="0" xfId="0" applyNumberFormat="1"/>
    <xf numFmtId="14" fontId="7" fillId="0" borderId="0" xfId="0" applyNumberFormat="1" applyFont="1" applyAlignment="1">
      <alignment horizontal="left"/>
    </xf>
    <xf numFmtId="10" fontId="4" fillId="0" borderId="0" xfId="20961" applyNumberFormat="1" applyFont="1"/>
    <xf numFmtId="167" fontId="4" fillId="0" borderId="0" xfId="0" applyNumberFormat="1" applyFont="1"/>
    <xf numFmtId="43" fontId="4" fillId="0" borderId="0" xfId="0" applyNumberFormat="1" applyFont="1"/>
    <xf numFmtId="196" fontId="134" fillId="0" borderId="103" xfId="0" applyNumberFormat="1" applyFont="1" applyBorder="1" applyAlignment="1"/>
    <xf numFmtId="170" fontId="134" fillId="0" borderId="103" xfId="0" applyNumberFormat="1" applyFont="1" applyBorder="1" applyAlignment="1"/>
    <xf numFmtId="196" fontId="134" fillId="36" borderId="26" xfId="0" applyNumberFormat="1" applyFont="1" applyFill="1" applyBorder="1"/>
    <xf numFmtId="170" fontId="134" fillId="36" borderId="26" xfId="0" applyNumberFormat="1" applyFont="1" applyFill="1" applyBorder="1"/>
    <xf numFmtId="0" fontId="4" fillId="0" borderId="0" xfId="0" applyFont="1" applyAlignment="1">
      <alignment vertical="center" wrapText="1"/>
    </xf>
    <xf numFmtId="10" fontId="4" fillId="0" borderId="0" xfId="0" applyNumberFormat="1" applyFont="1"/>
    <xf numFmtId="9" fontId="4" fillId="0" borderId="0" xfId="20961" applyFont="1"/>
    <xf numFmtId="167" fontId="118" fillId="0" borderId="0" xfId="0" applyNumberFormat="1" applyFont="1" applyBorder="1"/>
    <xf numFmtId="10" fontId="9" fillId="0" borderId="26" xfId="20961" applyNumberFormat="1" applyFont="1" applyFill="1" applyBorder="1" applyAlignment="1" applyProtection="1">
      <alignment vertical="center"/>
      <protection locked="0"/>
    </xf>
    <xf numFmtId="196" fontId="9" fillId="0" borderId="103" xfId="7" applyNumberFormat="1" applyFont="1" applyFill="1" applyBorder="1" applyAlignment="1" applyProtection="1">
      <alignment horizontal="right"/>
    </xf>
    <xf numFmtId="196" fontId="9" fillId="36" borderId="103" xfId="7" applyNumberFormat="1" applyFont="1" applyFill="1" applyBorder="1" applyAlignment="1" applyProtection="1">
      <alignment horizontal="right"/>
    </xf>
    <xf numFmtId="196" fontId="9" fillId="0" borderId="102" xfId="0" applyNumberFormat="1" applyFont="1" applyFill="1" applyBorder="1" applyAlignment="1" applyProtection="1">
      <alignment horizontal="right"/>
    </xf>
    <xf numFmtId="196" fontId="9" fillId="0" borderId="103" xfId="0" applyNumberFormat="1" applyFont="1" applyFill="1" applyBorder="1" applyAlignment="1" applyProtection="1">
      <alignment horizontal="right"/>
    </xf>
    <xf numFmtId="196" fontId="9" fillId="36" borderId="118" xfId="0" applyNumberFormat="1" applyFont="1" applyFill="1" applyBorder="1" applyAlignment="1" applyProtection="1">
      <alignment horizontal="right"/>
    </xf>
    <xf numFmtId="196" fontId="9" fillId="0" borderId="103" xfId="7" applyNumberFormat="1" applyFont="1" applyFill="1" applyBorder="1" applyAlignment="1" applyProtection="1">
      <alignment horizontal="right"/>
      <protection locked="0"/>
    </xf>
    <xf numFmtId="196" fontId="9" fillId="0" borderId="102" xfId="0" applyNumberFormat="1" applyFont="1" applyFill="1" applyBorder="1" applyAlignment="1" applyProtection="1">
      <alignment horizontal="right"/>
      <protection locked="0"/>
    </xf>
    <xf numFmtId="196" fontId="9" fillId="0" borderId="103" xfId="0" applyNumberFormat="1" applyFont="1" applyFill="1" applyBorder="1" applyAlignment="1" applyProtection="1">
      <alignment horizontal="right"/>
      <protection locked="0"/>
    </xf>
    <xf numFmtId="196" fontId="9" fillId="0" borderId="118" xfId="0" applyNumberFormat="1" applyFont="1" applyFill="1" applyBorder="1" applyAlignment="1" applyProtection="1">
      <alignment horizontal="right"/>
    </xf>
    <xf numFmtId="196" fontId="19" fillId="0" borderId="103" xfId="0" applyNumberFormat="1" applyFont="1" applyFill="1" applyBorder="1" applyAlignment="1" applyProtection="1">
      <alignment horizontal="right"/>
      <protection locked="0"/>
    </xf>
    <xf numFmtId="196" fontId="9" fillId="36" borderId="118" xfId="7" applyNumberFormat="1" applyFont="1" applyFill="1" applyBorder="1" applyAlignment="1" applyProtection="1">
      <alignment horizontal="right"/>
    </xf>
    <xf numFmtId="196" fontId="19" fillId="36" borderId="103" xfId="0" applyNumberFormat="1" applyFont="1" applyFill="1" applyBorder="1" applyAlignment="1">
      <alignment horizontal="right"/>
    </xf>
    <xf numFmtId="196" fontId="9" fillId="0" borderId="118" xfId="7" applyNumberFormat="1" applyFont="1" applyFill="1" applyBorder="1" applyAlignment="1" applyProtection="1">
      <alignment horizontal="right"/>
    </xf>
    <xf numFmtId="196" fontId="20" fillId="0" borderId="103" xfId="0" applyNumberFormat="1" applyFont="1" applyFill="1" applyBorder="1" applyAlignment="1">
      <alignment horizontal="center"/>
    </xf>
    <xf numFmtId="196" fontId="20" fillId="0" borderId="118" xfId="0" applyNumberFormat="1" applyFont="1" applyFill="1" applyBorder="1" applyAlignment="1">
      <alignment horizontal="center"/>
    </xf>
    <xf numFmtId="196" fontId="19" fillId="36" borderId="103" xfId="0" applyNumberFormat="1" applyFont="1" applyFill="1" applyBorder="1" applyAlignment="1" applyProtection="1">
      <alignment horizontal="right"/>
    </xf>
    <xf numFmtId="196" fontId="19" fillId="0" borderId="118" xfId="0" applyNumberFormat="1" applyFont="1" applyFill="1" applyBorder="1" applyAlignment="1" applyProtection="1">
      <alignment horizontal="right"/>
      <protection locked="0"/>
    </xf>
    <xf numFmtId="196" fontId="19" fillId="0" borderId="103" xfId="0" applyNumberFormat="1" applyFont="1" applyFill="1" applyBorder="1" applyAlignment="1" applyProtection="1">
      <alignment horizontal="right" indent="1"/>
      <protection locked="0"/>
    </xf>
    <xf numFmtId="196" fontId="9" fillId="36" borderId="103" xfId="7" applyNumberFormat="1" applyFont="1" applyFill="1" applyBorder="1" applyAlignment="1" applyProtection="1"/>
    <xf numFmtId="196" fontId="19" fillId="0" borderId="103" xfId="0" applyNumberFormat="1" applyFont="1" applyFill="1" applyBorder="1" applyAlignment="1" applyProtection="1">
      <protection locked="0"/>
    </xf>
    <xf numFmtId="196" fontId="9" fillId="36" borderId="118" xfId="7" applyNumberFormat="1" applyFont="1" applyFill="1" applyBorder="1" applyAlignment="1" applyProtection="1"/>
    <xf numFmtId="196" fontId="19" fillId="0" borderId="103" xfId="0" applyNumberFormat="1" applyFont="1" applyFill="1" applyBorder="1" applyAlignment="1" applyProtection="1">
      <alignment horizontal="right" vertical="center"/>
      <protection locked="0"/>
    </xf>
    <xf numFmtId="10" fontId="110" fillId="0" borderId="26" xfId="20961" applyNumberFormat="1" applyFont="1" applyFill="1" applyBorder="1" applyAlignment="1">
      <alignment horizontal="left" vertical="center" wrapText="1"/>
    </xf>
    <xf numFmtId="43" fontId="118" fillId="0" borderId="0" xfId="0" applyNumberFormat="1" applyFont="1" applyBorder="1"/>
    <xf numFmtId="0" fontId="25" fillId="78" borderId="0" xfId="0" applyFont="1" applyFill="1" applyBorder="1" applyAlignment="1">
      <alignment wrapText="1"/>
    </xf>
    <xf numFmtId="196" fontId="4" fillId="0" borderId="0" xfId="0" applyNumberFormat="1" applyFont="1"/>
    <xf numFmtId="0" fontId="134" fillId="0" borderId="0" xfId="0" applyFont="1"/>
    <xf numFmtId="10" fontId="7" fillId="0" borderId="0" xfId="20961" applyNumberFormat="1" applyFont="1"/>
    <xf numFmtId="196" fontId="2" fillId="0" borderId="103" xfId="0" applyNumberFormat="1" applyFont="1" applyFill="1" applyBorder="1" applyAlignment="1" applyProtection="1">
      <alignment horizontal="right"/>
    </xf>
    <xf numFmtId="196" fontId="2" fillId="36" borderId="103" xfId="0" applyNumberFormat="1" applyFont="1" applyFill="1" applyBorder="1" applyAlignment="1" applyProtection="1">
      <alignment horizontal="right"/>
    </xf>
    <xf numFmtId="196" fontId="2" fillId="36" borderId="118" xfId="0" applyNumberFormat="1" applyFont="1" applyFill="1" applyBorder="1" applyAlignment="1" applyProtection="1">
      <alignment horizontal="right"/>
    </xf>
    <xf numFmtId="196" fontId="134" fillId="0" borderId="103" xfId="0" applyNumberFormat="1" applyFont="1" applyFill="1" applyBorder="1" applyAlignment="1">
      <alignment horizontal="center" vertical="center"/>
    </xf>
    <xf numFmtId="196" fontId="134" fillId="0" borderId="118" xfId="0" applyNumberFormat="1" applyFont="1" applyFill="1" applyBorder="1" applyAlignment="1">
      <alignment horizontal="center" vertical="center"/>
    </xf>
    <xf numFmtId="196" fontId="135" fillId="0" borderId="103" xfId="0" applyNumberFormat="1" applyFont="1" applyFill="1" applyBorder="1" applyAlignment="1">
      <alignment horizontal="center" vertical="center"/>
    </xf>
    <xf numFmtId="167" fontId="134" fillId="0" borderId="118" xfId="7" applyNumberFormat="1" applyFont="1" applyBorder="1" applyAlignment="1"/>
    <xf numFmtId="167" fontId="137" fillId="0" borderId="118" xfId="7" applyNumberFormat="1" applyFont="1" applyBorder="1" applyAlignment="1">
      <alignment wrapText="1"/>
    </xf>
    <xf numFmtId="196" fontId="2" fillId="36" borderId="118" xfId="2" applyNumberFormat="1" applyFont="1" applyFill="1" applyBorder="1" applyAlignment="1" applyProtection="1">
      <alignment vertical="top"/>
    </xf>
    <xf numFmtId="196" fontId="2" fillId="3" borderId="118" xfId="2" applyNumberFormat="1" applyFont="1" applyFill="1" applyBorder="1" applyAlignment="1" applyProtection="1">
      <alignment vertical="top"/>
      <protection locked="0"/>
    </xf>
    <xf numFmtId="196" fontId="2" fillId="36" borderId="118" xfId="2" applyNumberFormat="1" applyFont="1" applyFill="1" applyBorder="1" applyAlignment="1" applyProtection="1">
      <alignment vertical="top" wrapText="1"/>
    </xf>
    <xf numFmtId="196" fontId="2" fillId="3" borderId="118" xfId="2" applyNumberFormat="1" applyFont="1" applyFill="1" applyBorder="1" applyAlignment="1" applyProtection="1">
      <alignment vertical="top" wrapText="1"/>
      <protection locked="0"/>
    </xf>
    <xf numFmtId="196" fontId="2" fillId="36" borderId="118" xfId="2" applyNumberFormat="1" applyFont="1" applyFill="1" applyBorder="1" applyAlignment="1" applyProtection="1">
      <alignment vertical="top" wrapText="1"/>
      <protection locked="0"/>
    </xf>
    <xf numFmtId="196" fontId="2" fillId="36" borderId="27" xfId="2" applyNumberFormat="1" applyFont="1" applyFill="1" applyBorder="1" applyAlignment="1" applyProtection="1">
      <alignment vertical="top" wrapText="1"/>
    </xf>
    <xf numFmtId="167" fontId="6" fillId="36" borderId="118" xfId="7" applyNumberFormat="1" applyFont="1" applyFill="1" applyBorder="1" applyAlignment="1">
      <alignment horizontal="left" vertical="center" wrapText="1"/>
    </xf>
    <xf numFmtId="196" fontId="134" fillId="0" borderId="120" xfId="0" applyNumberFormat="1" applyFont="1" applyBorder="1" applyAlignment="1"/>
    <xf numFmtId="196" fontId="134" fillId="0" borderId="118" xfId="0" applyNumberFormat="1" applyFont="1" applyBorder="1" applyAlignment="1"/>
    <xf numFmtId="196" fontId="134" fillId="0" borderId="24" xfId="0" applyNumberFormat="1" applyFont="1" applyBorder="1" applyAlignment="1"/>
    <xf numFmtId="196" fontId="4" fillId="0" borderId="103" xfId="0" applyNumberFormat="1" applyFont="1" applyBorder="1"/>
    <xf numFmtId="196" fontId="4" fillId="0" borderId="103" xfId="0" applyNumberFormat="1" applyFont="1" applyFill="1" applyBorder="1"/>
    <xf numFmtId="196" fontId="4" fillId="0" borderId="104" xfId="0" applyNumberFormat="1" applyFont="1" applyBorder="1"/>
    <xf numFmtId="196" fontId="4" fillId="0" borderId="104" xfId="0" applyNumberFormat="1" applyFont="1" applyFill="1" applyBorder="1"/>
    <xf numFmtId="167" fontId="63" fillId="79" borderId="102" xfId="7" applyNumberFormat="1" applyFont="1" applyFill="1" applyBorder="1" applyAlignment="1">
      <alignment horizontal="right" vertical="center"/>
    </xf>
    <xf numFmtId="167" fontId="0" fillId="0" borderId="0" xfId="0" applyNumberFormat="1"/>
    <xf numFmtId="167" fontId="118" fillId="0" borderId="0" xfId="0" applyNumberFormat="1" applyFont="1" applyFill="1"/>
    <xf numFmtId="167" fontId="126" fillId="0" borderId="103" xfId="7" applyNumberFormat="1" applyFont="1" applyBorder="1"/>
    <xf numFmtId="167" fontId="0" fillId="0" borderId="103" xfId="7" applyNumberFormat="1" applyFont="1" applyBorder="1"/>
    <xf numFmtId="167" fontId="126" fillId="0" borderId="98" xfId="7" applyNumberFormat="1" applyFont="1" applyBorder="1"/>
    <xf numFmtId="167" fontId="0" fillId="0" borderId="98" xfId="7" applyNumberFormat="1" applyFont="1" applyBorder="1"/>
    <xf numFmtId="0" fontId="105" fillId="0" borderId="70" xfId="0" applyFont="1" applyBorder="1" applyAlignment="1">
      <alignment horizontal="left" vertical="center" wrapText="1"/>
    </xf>
    <xf numFmtId="0" fontId="105" fillId="0" borderId="69"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03" xfId="0" applyFont="1" applyBorder="1" applyAlignment="1">
      <alignment wrapText="1"/>
    </xf>
    <xf numFmtId="0" fontId="4" fillId="0" borderId="118" xfId="0" applyFont="1" applyBorder="1" applyAlignment="1"/>
    <xf numFmtId="0" fontId="10" fillId="0" borderId="104"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xf>
    <xf numFmtId="0" fontId="4" fillId="0" borderId="24" xfId="0" applyFont="1" applyFill="1" applyBorder="1" applyAlignment="1">
      <alignment horizontal="center"/>
    </xf>
    <xf numFmtId="0" fontId="6" fillId="36" borderId="122"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19"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102" fillId="3" borderId="71" xfId="13" applyFont="1" applyFill="1" applyBorder="1" applyAlignment="1" applyProtection="1">
      <alignment horizontal="center" vertical="center" wrapText="1"/>
      <protection locked="0"/>
    </xf>
    <xf numFmtId="0" fontId="102"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7" fontId="15" fillId="3" borderId="19" xfId="1" applyNumberFormat="1" applyFont="1" applyFill="1" applyBorder="1" applyAlignment="1" applyProtection="1">
      <alignment horizontal="center"/>
      <protection locked="0"/>
    </xf>
    <xf numFmtId="167" fontId="15" fillId="3" borderId="20" xfId="1" applyNumberFormat="1" applyFont="1" applyFill="1" applyBorder="1" applyAlignment="1" applyProtection="1">
      <alignment horizontal="center"/>
      <protection locked="0"/>
    </xf>
    <xf numFmtId="167" fontId="15" fillId="3" borderId="21"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7" fontId="15" fillId="0" borderId="94" xfId="1" applyNumberFormat="1" applyFont="1" applyFill="1" applyBorder="1" applyAlignment="1" applyProtection="1">
      <alignment horizontal="center" vertical="center" wrapText="1"/>
      <protection locked="0"/>
    </xf>
    <xf numFmtId="167" fontId="15" fillId="0" borderId="9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7" fontId="4" fillId="0" borderId="65" xfId="7" applyNumberFormat="1" applyFont="1" applyFill="1" applyBorder="1" applyAlignment="1">
      <alignment horizontal="center" vertical="center" wrapText="1"/>
    </xf>
    <xf numFmtId="167" fontId="4" fillId="0" borderId="58" xfId="7" applyNumberFormat="1" applyFont="1" applyFill="1" applyBorder="1" applyAlignment="1">
      <alignment horizontal="center" vertical="center" wrapText="1"/>
    </xf>
    <xf numFmtId="167" fontId="4" fillId="0" borderId="110" xfId="7" applyNumberFormat="1"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8" xfId="0" applyFont="1" applyBorder="1" applyAlignment="1">
      <alignment horizontal="center" vertical="center" wrapText="1"/>
    </xf>
    <xf numFmtId="0" fontId="120" fillId="0" borderId="125" xfId="0" applyNumberFormat="1" applyFont="1" applyFill="1" applyBorder="1" applyAlignment="1">
      <alignment horizontal="left" vertical="center" wrapText="1"/>
    </xf>
    <xf numFmtId="0" fontId="120" fillId="0" borderId="126" xfId="0" applyNumberFormat="1" applyFont="1" applyFill="1" applyBorder="1" applyAlignment="1">
      <alignment horizontal="left"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1" fillId="0" borderId="99" xfId="0" applyFont="1" applyFill="1" applyBorder="1" applyAlignment="1">
      <alignment horizontal="center" vertical="center" wrapText="1"/>
    </xf>
    <xf numFmtId="0" fontId="121" fillId="0" borderId="117" xfId="0" applyFont="1" applyFill="1" applyBorder="1" applyAlignment="1">
      <alignment horizontal="center" vertical="center" wrapText="1"/>
    </xf>
    <xf numFmtId="0" fontId="121" fillId="0" borderId="127" xfId="0" applyFont="1" applyFill="1" applyBorder="1" applyAlignment="1">
      <alignment horizontal="center" vertical="center" wrapText="1"/>
    </xf>
    <xf numFmtId="0" fontId="121" fillId="0" borderId="56"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8"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3" xfId="0" applyFont="1" applyBorder="1" applyAlignment="1">
      <alignment horizontal="center" vertical="center" wrapText="1"/>
    </xf>
    <xf numFmtId="0" fontId="125" fillId="0" borderId="103" xfId="0" applyFont="1" applyFill="1" applyBorder="1" applyAlignment="1">
      <alignment horizontal="center" vertical="center"/>
    </xf>
    <xf numFmtId="0" fontId="125" fillId="0" borderId="99" xfId="0" applyFont="1" applyFill="1" applyBorder="1" applyAlignment="1">
      <alignment horizontal="center" vertical="center"/>
    </xf>
    <xf numFmtId="0" fontId="125" fillId="0" borderId="127" xfId="0" applyFont="1" applyFill="1" applyBorder="1" applyAlignment="1">
      <alignment horizontal="center" vertical="center"/>
    </xf>
    <xf numFmtId="0" fontId="125" fillId="0" borderId="56"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3"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1"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99" xfId="0" applyNumberFormat="1" applyFont="1" applyFill="1" applyBorder="1" applyAlignment="1">
      <alignment horizontal="left" vertical="top" wrapText="1"/>
    </xf>
    <xf numFmtId="0" fontId="120" fillId="0" borderId="127" xfId="0" applyNumberFormat="1" applyFont="1" applyFill="1" applyBorder="1" applyAlignment="1">
      <alignment horizontal="left" vertical="top" wrapText="1"/>
    </xf>
    <xf numFmtId="0" fontId="120" fillId="0" borderId="133"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56"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99" xfId="0" applyFont="1" applyFill="1" applyBorder="1" applyAlignment="1">
      <alignment horizontal="center" vertical="center"/>
    </xf>
    <xf numFmtId="0" fontId="118" fillId="0" borderId="117" xfId="0" applyFont="1" applyFill="1" applyBorder="1" applyAlignment="1">
      <alignment horizontal="center" vertical="center"/>
    </xf>
    <xf numFmtId="0" fontId="118" fillId="0" borderId="127" xfId="0" applyFont="1" applyFill="1" applyBorder="1" applyAlignment="1">
      <alignment horizontal="center" vertical="center"/>
    </xf>
    <xf numFmtId="0" fontId="118" fillId="0" borderId="99" xfId="0" applyFont="1" applyFill="1" applyBorder="1" applyAlignment="1">
      <alignment horizontal="center" vertical="center" wrapText="1"/>
    </xf>
    <xf numFmtId="0" fontId="118" fillId="0" borderId="117"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99" xfId="0" applyFont="1" applyBorder="1" applyAlignment="1">
      <alignment horizontal="center" vertical="top" wrapText="1"/>
    </xf>
    <xf numFmtId="0" fontId="118" fillId="0" borderId="117" xfId="0" applyFont="1" applyBorder="1" applyAlignment="1">
      <alignment horizontal="center" vertical="top" wrapText="1"/>
    </xf>
    <xf numFmtId="0" fontId="118" fillId="0" borderId="127" xfId="0" applyFont="1" applyBorder="1" applyAlignment="1">
      <alignment horizontal="center" vertical="top" wrapText="1"/>
    </xf>
    <xf numFmtId="0" fontId="118" fillId="0" borderId="99" xfId="0" applyFont="1" applyFill="1" applyBorder="1" applyAlignment="1">
      <alignment horizontal="center" vertical="top" wrapText="1"/>
    </xf>
    <xf numFmtId="0" fontId="118" fillId="0" borderId="101"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98" xfId="0" applyFont="1" applyBorder="1" applyAlignment="1">
      <alignment horizontal="center" vertical="top" wrapText="1"/>
    </xf>
    <xf numFmtId="0" fontId="118" fillId="0" borderId="7" xfId="0" applyFont="1" applyBorder="1" applyAlignment="1">
      <alignment horizontal="center"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31" fillId="0" borderId="103" xfId="0" applyFont="1" applyBorder="1" applyAlignment="1">
      <alignment horizontal="center" vertical="center"/>
    </xf>
    <xf numFmtId="0" fontId="126" fillId="0" borderId="103" xfId="0" applyFont="1" applyBorder="1" applyAlignment="1">
      <alignment horizontal="center" vertical="center" wrapText="1"/>
    </xf>
    <xf numFmtId="0" fontId="126" fillId="0" borderId="98" xfId="0" applyFont="1" applyBorder="1" applyAlignment="1">
      <alignment horizontal="center" vertical="center" wrapText="1"/>
    </xf>
    <xf numFmtId="49" fontId="107" fillId="0" borderId="98" xfId="0" applyNumberFormat="1" applyFont="1" applyFill="1" applyBorder="1" applyAlignment="1">
      <alignment horizontal="center" vertical="center"/>
    </xf>
    <xf numFmtId="49" fontId="107" fillId="0" borderId="135"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6" fillId="76" borderId="103" xfId="0" applyFont="1" applyFill="1" applyBorder="1" applyAlignment="1">
      <alignment horizontal="center" vertical="center" wrapText="1"/>
    </xf>
    <xf numFmtId="0" fontId="107" fillId="0" borderId="103" xfId="0" applyFont="1" applyFill="1" applyBorder="1" applyAlignment="1">
      <alignment horizontal="left" vertical="center" wrapText="1"/>
    </xf>
    <xf numFmtId="0" fontId="107" fillId="0" borderId="103" xfId="0"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6" fillId="76" borderId="104" xfId="0" applyFont="1" applyFill="1" applyBorder="1" applyAlignment="1">
      <alignment horizontal="center" vertical="center" wrapText="1"/>
    </xf>
    <xf numFmtId="0" fontId="106" fillId="76" borderId="102" xfId="0" applyFont="1" applyFill="1" applyBorder="1" applyAlignment="1">
      <alignment horizontal="center" vertical="center" wrapText="1"/>
    </xf>
    <xf numFmtId="0" fontId="107" fillId="0" borderId="104" xfId="0" applyFont="1" applyFill="1" applyBorder="1" applyAlignment="1">
      <alignment horizontal="left" vertical="center" wrapText="1"/>
    </xf>
    <xf numFmtId="0" fontId="107" fillId="0" borderId="102" xfId="0" applyFont="1" applyFill="1" applyBorder="1" applyAlignment="1">
      <alignment horizontal="left" vertical="center" wrapText="1"/>
    </xf>
    <xf numFmtId="0" fontId="107" fillId="0" borderId="104" xfId="0" applyNumberFormat="1" applyFont="1" applyFill="1" applyBorder="1" applyAlignment="1">
      <alignment horizontal="left" vertical="center" wrapText="1"/>
    </xf>
    <xf numFmtId="0" fontId="107" fillId="0" borderId="102" xfId="0" applyNumberFormat="1" applyFont="1" applyFill="1" applyBorder="1" applyAlignment="1">
      <alignment horizontal="left" vertical="center" wrapText="1"/>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2" xfId="0" applyNumberFormat="1" applyFont="1" applyFill="1" applyBorder="1" applyAlignment="1">
      <alignment horizontal="left" vertical="top" wrapText="1"/>
    </xf>
    <xf numFmtId="0" fontId="107" fillId="0" borderId="104" xfId="13" applyFont="1" applyFill="1" applyBorder="1" applyAlignment="1" applyProtection="1">
      <alignment horizontal="left" vertical="top" wrapText="1"/>
      <protection locked="0"/>
    </xf>
    <xf numFmtId="0" fontId="107" fillId="0" borderId="102" xfId="13" applyFont="1" applyFill="1" applyBorder="1" applyAlignment="1" applyProtection="1">
      <alignment horizontal="left" vertical="top" wrapText="1"/>
      <protection locked="0"/>
    </xf>
    <xf numFmtId="0" fontId="107" fillId="0" borderId="98" xfId="12672" applyFont="1" applyFill="1" applyBorder="1" applyAlignment="1">
      <alignment horizontal="left" vertical="center" wrapText="1"/>
    </xf>
    <xf numFmtId="0" fontId="107" fillId="0" borderId="135"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3" xfId="0" applyFont="1" applyFill="1" applyBorder="1" applyAlignment="1">
      <alignment horizontal="center" vertical="center"/>
    </xf>
    <xf numFmtId="0" fontId="107" fillId="3" borderId="104" xfId="13" applyFont="1" applyFill="1" applyBorder="1" applyAlignment="1" applyProtection="1">
      <alignment horizontal="left" vertical="top" wrapText="1"/>
      <protection locked="0"/>
    </xf>
    <xf numFmtId="0" fontId="107" fillId="3" borderId="102" xfId="13" applyFont="1" applyFill="1" applyBorder="1" applyAlignment="1" applyProtection="1">
      <alignment horizontal="left" vertical="top" wrapText="1"/>
      <protection locked="0"/>
    </xf>
    <xf numFmtId="0" fontId="106" fillId="0" borderId="89" xfId="0" applyFont="1" applyFill="1" applyBorder="1" applyAlignment="1">
      <alignment horizontal="center" vertical="center"/>
    </xf>
    <xf numFmtId="0" fontId="106" fillId="76" borderId="86"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7" xfId="0" applyFont="1" applyFill="1" applyBorder="1" applyAlignment="1">
      <alignment horizontal="center" vertical="center" wrapText="1"/>
    </xf>
    <xf numFmtId="0" fontId="107" fillId="78" borderId="104" xfId="0" applyFont="1" applyFill="1" applyBorder="1" applyAlignment="1">
      <alignment vertical="center" wrapText="1"/>
    </xf>
    <xf numFmtId="0" fontId="107" fillId="78" borderId="102" xfId="0" applyFont="1" applyFill="1" applyBorder="1" applyAlignment="1">
      <alignment vertical="center" wrapText="1"/>
    </xf>
    <xf numFmtId="0" fontId="107" fillId="0" borderId="104" xfId="0" applyFont="1" applyFill="1" applyBorder="1" applyAlignment="1">
      <alignment vertical="center" wrapText="1"/>
    </xf>
    <xf numFmtId="0" fontId="107" fillId="0" borderId="102" xfId="0" applyFont="1" applyFill="1" applyBorder="1" applyAlignment="1">
      <alignment vertical="center" wrapText="1"/>
    </xf>
    <xf numFmtId="0" fontId="106" fillId="76" borderId="91" xfId="0" applyFont="1" applyFill="1" applyBorder="1" applyAlignment="1">
      <alignment horizontal="center" vertical="center"/>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7" fillId="3" borderId="104" xfId="0" applyFont="1" applyFill="1" applyBorder="1" applyAlignment="1">
      <alignment horizontal="left" vertical="center" wrapText="1"/>
    </xf>
    <xf numFmtId="0" fontId="107" fillId="3" borderId="102" xfId="0" applyFont="1" applyFill="1" applyBorder="1" applyAlignment="1">
      <alignment horizontal="left" vertical="center" wrapText="1"/>
    </xf>
    <xf numFmtId="0" fontId="107" fillId="0" borderId="81" xfId="0" applyFont="1" applyFill="1" applyBorder="1" applyAlignment="1">
      <alignment horizontal="left" vertical="center" wrapText="1"/>
    </xf>
    <xf numFmtId="0" fontId="107" fillId="0" borderId="82" xfId="0" applyFont="1" applyFill="1" applyBorder="1" applyAlignment="1">
      <alignment horizontal="left" vertical="center" wrapText="1"/>
    </xf>
    <xf numFmtId="0" fontId="106" fillId="76" borderId="77" xfId="0" applyFont="1" applyFill="1" applyBorder="1" applyAlignment="1">
      <alignment horizontal="center"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7" fillId="0" borderId="56"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4" xfId="0" applyFont="1" applyFill="1" applyBorder="1" applyAlignment="1">
      <alignment vertical="center" wrapText="1"/>
    </xf>
    <xf numFmtId="0" fontId="107" fillId="3" borderId="102" xfId="0" applyFont="1" applyFill="1" applyBorder="1" applyAlignment="1">
      <alignment vertical="center" wrapText="1"/>
    </xf>
    <xf numFmtId="0" fontId="107" fillId="0" borderId="81" xfId="0" applyFont="1" applyFill="1" applyBorder="1" applyAlignment="1">
      <alignment vertical="center" wrapText="1"/>
    </xf>
    <xf numFmtId="0" fontId="107" fillId="0" borderId="82" xfId="0" applyFont="1" applyFill="1" applyBorder="1" applyAlignment="1">
      <alignment vertical="center" wrapText="1"/>
    </xf>
    <xf numFmtId="0" fontId="107" fillId="3" borderId="81" xfId="0" applyFont="1" applyFill="1" applyBorder="1" applyAlignment="1">
      <alignment horizontal="left" vertical="center" wrapText="1"/>
    </xf>
    <xf numFmtId="0" fontId="107" fillId="3" borderId="82"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56" xfId="0" applyFont="1" applyFill="1" applyBorder="1" applyAlignment="1">
      <alignment vertical="center" wrapText="1"/>
    </xf>
    <xf numFmtId="0" fontId="107" fillId="0" borderId="11" xfId="0" applyFont="1" applyFill="1" applyBorder="1" applyAlignment="1">
      <alignment vertical="center" wrapText="1"/>
    </xf>
    <xf numFmtId="0" fontId="107" fillId="0" borderId="104" xfId="0" applyFont="1" applyFill="1" applyBorder="1" applyAlignment="1">
      <alignment horizontal="left"/>
    </xf>
    <xf numFmtId="0" fontId="107" fillId="0" borderId="102" xfId="0" applyFont="1" applyFill="1" applyBorder="1" applyAlignment="1">
      <alignment horizontal="left"/>
    </xf>
    <xf numFmtId="0" fontId="106" fillId="0" borderId="74" xfId="0" applyFont="1" applyFill="1" applyBorder="1" applyAlignment="1">
      <alignment horizontal="center" vertical="center"/>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41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35"/>
  <sheetViews>
    <sheetView tabSelected="1" zoomScale="70" zoomScaleNormal="70" workbookViewId="0">
      <pane xSplit="1" ySplit="7" topLeftCell="B8" activePane="bottomRight" state="frozen"/>
      <selection pane="topRight" activeCell="B1" sqref="B1"/>
      <selection pane="bottomLeft" activeCell="A8" sqref="A8"/>
      <selection pane="bottomRight" activeCell="D3" sqref="D3"/>
    </sheetView>
  </sheetViews>
  <sheetFormatPr defaultRowHeight="15"/>
  <cols>
    <col min="1" max="1" width="10.28515625" style="2" customWidth="1"/>
    <col min="2" max="2" width="153" bestFit="1" customWidth="1"/>
    <col min="3" max="3" width="39.42578125" customWidth="1"/>
    <col min="4" max="4" width="12.42578125" bestFit="1" customWidth="1"/>
    <col min="7" max="7" width="25" customWidth="1"/>
  </cols>
  <sheetData>
    <row r="1" spans="1:4" ht="15.75">
      <c r="A1" s="10"/>
      <c r="B1" s="173" t="s">
        <v>253</v>
      </c>
      <c r="C1" s="89"/>
    </row>
    <row r="2" spans="1:4" s="170" customFormat="1" ht="15.75">
      <c r="A2" s="226">
        <v>1</v>
      </c>
      <c r="B2" s="171" t="s">
        <v>254</v>
      </c>
      <c r="C2" s="614" t="s">
        <v>1005</v>
      </c>
      <c r="D2" s="615">
        <v>45199</v>
      </c>
    </row>
    <row r="3" spans="1:4" s="170" customFormat="1" ht="15.75">
      <c r="A3" s="226">
        <v>2</v>
      </c>
      <c r="B3" s="172" t="s">
        <v>255</v>
      </c>
      <c r="C3" s="614" t="s">
        <v>1006</v>
      </c>
    </row>
    <row r="4" spans="1:4" s="170" customFormat="1" ht="15.75">
      <c r="A4" s="226">
        <v>3</v>
      </c>
      <c r="B4" s="172" t="s">
        <v>256</v>
      </c>
      <c r="C4" s="614" t="s">
        <v>1007</v>
      </c>
    </row>
    <row r="5" spans="1:4" s="170" customFormat="1" ht="15.75">
      <c r="A5" s="227">
        <v>4</v>
      </c>
      <c r="B5" s="175" t="s">
        <v>257</v>
      </c>
      <c r="C5" s="614" t="s">
        <v>1008</v>
      </c>
    </row>
    <row r="6" spans="1:4" s="174" customFormat="1" ht="65.25" customHeight="1">
      <c r="A6" s="753" t="s">
        <v>487</v>
      </c>
      <c r="B6" s="754"/>
      <c r="C6" s="754"/>
    </row>
    <row r="7" spans="1:4">
      <c r="A7" s="337" t="s">
        <v>403</v>
      </c>
      <c r="B7" s="338" t="s">
        <v>258</v>
      </c>
    </row>
    <row r="8" spans="1:4">
      <c r="A8" s="339">
        <v>1</v>
      </c>
      <c r="B8" s="335" t="s">
        <v>223</v>
      </c>
    </row>
    <row r="9" spans="1:4">
      <c r="A9" s="339">
        <v>2</v>
      </c>
      <c r="B9" s="335" t="s">
        <v>259</v>
      </c>
    </row>
    <row r="10" spans="1:4">
      <c r="A10" s="339">
        <v>3</v>
      </c>
      <c r="B10" s="335" t="s">
        <v>260</v>
      </c>
    </row>
    <row r="11" spans="1:4">
      <c r="A11" s="339">
        <v>4</v>
      </c>
      <c r="B11" s="335" t="s">
        <v>261</v>
      </c>
      <c r="C11" s="169"/>
    </row>
    <row r="12" spans="1:4">
      <c r="A12" s="339">
        <v>5</v>
      </c>
      <c r="B12" s="335" t="s">
        <v>187</v>
      </c>
    </row>
    <row r="13" spans="1:4">
      <c r="A13" s="339">
        <v>6</v>
      </c>
      <c r="B13" s="340" t="s">
        <v>149</v>
      </c>
    </row>
    <row r="14" spans="1:4">
      <c r="A14" s="339">
        <v>7</v>
      </c>
      <c r="B14" s="335" t="s">
        <v>262</v>
      </c>
    </row>
    <row r="15" spans="1:4">
      <c r="A15" s="339">
        <v>8</v>
      </c>
      <c r="B15" s="335" t="s">
        <v>265</v>
      </c>
    </row>
    <row r="16" spans="1:4">
      <c r="A16" s="339">
        <v>9</v>
      </c>
      <c r="B16" s="335" t="s">
        <v>88</v>
      </c>
    </row>
    <row r="17" spans="1:2">
      <c r="A17" s="341" t="s">
        <v>544</v>
      </c>
      <c r="B17" s="335" t="s">
        <v>524</v>
      </c>
    </row>
    <row r="18" spans="1:2">
      <c r="A18" s="339">
        <v>10</v>
      </c>
      <c r="B18" s="335" t="s">
        <v>268</v>
      </c>
    </row>
    <row r="19" spans="1:2">
      <c r="A19" s="339">
        <v>11</v>
      </c>
      <c r="B19" s="340" t="s">
        <v>249</v>
      </c>
    </row>
    <row r="20" spans="1:2">
      <c r="A20" s="339">
        <v>12</v>
      </c>
      <c r="B20" s="340" t="s">
        <v>246</v>
      </c>
    </row>
    <row r="21" spans="1:2">
      <c r="A21" s="339">
        <v>13</v>
      </c>
      <c r="B21" s="342" t="s">
        <v>458</v>
      </c>
    </row>
    <row r="22" spans="1:2">
      <c r="A22" s="339">
        <v>14</v>
      </c>
      <c r="B22" s="343" t="s">
        <v>517</v>
      </c>
    </row>
    <row r="23" spans="1:2">
      <c r="A23" s="344">
        <v>15</v>
      </c>
      <c r="B23" s="340" t="s">
        <v>77</v>
      </c>
    </row>
    <row r="24" spans="1:2">
      <c r="A24" s="344">
        <v>15.1</v>
      </c>
      <c r="B24" s="335" t="s">
        <v>553</v>
      </c>
    </row>
    <row r="25" spans="1:2">
      <c r="A25" s="344">
        <v>16</v>
      </c>
      <c r="B25" s="335" t="s">
        <v>618</v>
      </c>
    </row>
    <row r="26" spans="1:2">
      <c r="A26" s="344">
        <v>17</v>
      </c>
      <c r="B26" s="335" t="s">
        <v>930</v>
      </c>
    </row>
    <row r="27" spans="1:2">
      <c r="A27" s="344">
        <v>18</v>
      </c>
      <c r="B27" s="335" t="s">
        <v>948</v>
      </c>
    </row>
    <row r="28" spans="1:2">
      <c r="A28" s="344">
        <v>19</v>
      </c>
      <c r="B28" s="335" t="s">
        <v>949</v>
      </c>
    </row>
    <row r="29" spans="1:2">
      <c r="A29" s="344">
        <v>20</v>
      </c>
      <c r="B29" s="343" t="s">
        <v>717</v>
      </c>
    </row>
    <row r="30" spans="1:2">
      <c r="A30" s="344">
        <v>21</v>
      </c>
      <c r="B30" s="335" t="s">
        <v>735</v>
      </c>
    </row>
    <row r="31" spans="1:2">
      <c r="A31" s="344">
        <v>22</v>
      </c>
      <c r="B31" s="550" t="s">
        <v>752</v>
      </c>
    </row>
    <row r="32" spans="1:2" ht="26.25">
      <c r="A32" s="344">
        <v>23</v>
      </c>
      <c r="B32" s="550" t="s">
        <v>931</v>
      </c>
    </row>
    <row r="33" spans="1:2">
      <c r="A33" s="344">
        <v>24</v>
      </c>
      <c r="B33" s="335" t="s">
        <v>932</v>
      </c>
    </row>
    <row r="34" spans="1:2">
      <c r="A34" s="344">
        <v>25</v>
      </c>
      <c r="B34" s="335" t="s">
        <v>933</v>
      </c>
    </row>
    <row r="35" spans="1:2">
      <c r="A35" s="339">
        <v>26</v>
      </c>
      <c r="B35" s="343" t="s">
        <v>1000</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85" zoomScaleNormal="85" workbookViewId="0">
      <pane xSplit="1" ySplit="5" topLeftCell="B39" activePane="bottomRight" state="frozen"/>
      <selection pane="topRight" activeCell="B1" sqref="B1"/>
      <selection pane="bottomLeft" activeCell="A5" sqref="A5"/>
      <selection pane="bottomRight" activeCell="C41" sqref="C41"/>
    </sheetView>
  </sheetViews>
  <sheetFormatPr defaultRowHeight="15"/>
  <cols>
    <col min="1" max="1" width="9.5703125" style="5" bestFit="1" customWidth="1"/>
    <col min="2" max="2" width="132.42578125" style="2" customWidth="1"/>
    <col min="3" max="3" width="18.42578125" style="2" customWidth="1"/>
  </cols>
  <sheetData>
    <row r="1" spans="1:6" ht="15.75">
      <c r="A1" s="17" t="s">
        <v>188</v>
      </c>
      <c r="B1" s="16" t="str">
        <f>Info!C2</f>
        <v>სს "ვითიბი ბანკი ჯორჯია"</v>
      </c>
      <c r="D1" s="2"/>
      <c r="E1" s="2"/>
      <c r="F1" s="2"/>
    </row>
    <row r="2" spans="1:6" s="21" customFormat="1" ht="15.75" customHeight="1">
      <c r="A2" s="21" t="s">
        <v>189</v>
      </c>
      <c r="B2" s="408">
        <f>'1. key ratios'!B2</f>
        <v>45199</v>
      </c>
    </row>
    <row r="3" spans="1:6" s="21" customFormat="1" ht="15.75" customHeight="1"/>
    <row r="4" spans="1:6" ht="15.75" thickBot="1">
      <c r="A4" s="5" t="s">
        <v>412</v>
      </c>
      <c r="B4" s="59" t="s">
        <v>88</v>
      </c>
    </row>
    <row r="5" spans="1:6">
      <c r="A5" s="130" t="s">
        <v>26</v>
      </c>
      <c r="B5" s="131"/>
      <c r="C5" s="132" t="s">
        <v>27</v>
      </c>
    </row>
    <row r="6" spans="1:6">
      <c r="A6" s="133">
        <v>1</v>
      </c>
      <c r="B6" s="79" t="s">
        <v>28</v>
      </c>
      <c r="C6" s="732">
        <v>221653658</v>
      </c>
    </row>
    <row r="7" spans="1:6">
      <c r="A7" s="133">
        <v>2</v>
      </c>
      <c r="B7" s="76" t="s">
        <v>29</v>
      </c>
      <c r="C7" s="733">
        <v>209008277</v>
      </c>
    </row>
    <row r="8" spans="1:6">
      <c r="A8" s="133">
        <v>3</v>
      </c>
      <c r="B8" s="70" t="s">
        <v>30</v>
      </c>
      <c r="C8" s="733"/>
    </row>
    <row r="9" spans="1:6">
      <c r="A9" s="133">
        <v>4</v>
      </c>
      <c r="B9" s="70" t="s">
        <v>31</v>
      </c>
      <c r="C9" s="733">
        <v>11764051</v>
      </c>
    </row>
    <row r="10" spans="1:6">
      <c r="A10" s="133">
        <v>5</v>
      </c>
      <c r="B10" s="70" t="s">
        <v>32</v>
      </c>
      <c r="C10" s="733"/>
    </row>
    <row r="11" spans="1:6">
      <c r="A11" s="133">
        <v>6</v>
      </c>
      <c r="B11" s="77" t="s">
        <v>33</v>
      </c>
      <c r="C11" s="733">
        <v>881330</v>
      </c>
    </row>
    <row r="12" spans="1:6" s="4" customFormat="1">
      <c r="A12" s="133">
        <v>7</v>
      </c>
      <c r="B12" s="79" t="s">
        <v>34</v>
      </c>
      <c r="C12" s="734">
        <v>13044928</v>
      </c>
    </row>
    <row r="13" spans="1:6" s="4" customFormat="1">
      <c r="A13" s="133">
        <v>8</v>
      </c>
      <c r="B13" s="78" t="s">
        <v>35</v>
      </c>
      <c r="C13" s="735">
        <v>11764051</v>
      </c>
    </row>
    <row r="14" spans="1:6" s="4" customFormat="1" ht="25.5">
      <c r="A14" s="133">
        <v>9</v>
      </c>
      <c r="B14" s="71" t="s">
        <v>36</v>
      </c>
      <c r="C14" s="735"/>
    </row>
    <row r="15" spans="1:6" s="4" customFormat="1">
      <c r="A15" s="133">
        <v>10</v>
      </c>
      <c r="B15" s="72" t="s">
        <v>37</v>
      </c>
      <c r="C15" s="735">
        <v>1280877</v>
      </c>
    </row>
    <row r="16" spans="1:6" s="4" customFormat="1">
      <c r="A16" s="133">
        <v>11</v>
      </c>
      <c r="B16" s="73" t="s">
        <v>38</v>
      </c>
      <c r="C16" s="735"/>
    </row>
    <row r="17" spans="1:3" s="4" customFormat="1">
      <c r="A17" s="133">
        <v>12</v>
      </c>
      <c r="B17" s="72" t="s">
        <v>39</v>
      </c>
      <c r="C17" s="735"/>
    </row>
    <row r="18" spans="1:3" s="4" customFormat="1">
      <c r="A18" s="133">
        <v>13</v>
      </c>
      <c r="B18" s="72" t="s">
        <v>40</v>
      </c>
      <c r="C18" s="735"/>
    </row>
    <row r="19" spans="1:3" s="4" customFormat="1">
      <c r="A19" s="133">
        <v>14</v>
      </c>
      <c r="B19" s="72" t="s">
        <v>41</v>
      </c>
      <c r="C19" s="735"/>
    </row>
    <row r="20" spans="1:3" s="4" customFormat="1" ht="25.5">
      <c r="A20" s="133">
        <v>15</v>
      </c>
      <c r="B20" s="72" t="s">
        <v>42</v>
      </c>
      <c r="C20" s="735"/>
    </row>
    <row r="21" spans="1:3" s="4" customFormat="1" ht="25.5">
      <c r="A21" s="133">
        <v>16</v>
      </c>
      <c r="B21" s="71" t="s">
        <v>43</v>
      </c>
      <c r="C21" s="735"/>
    </row>
    <row r="22" spans="1:3" s="4" customFormat="1">
      <c r="A22" s="133">
        <v>17</v>
      </c>
      <c r="B22" s="134" t="s">
        <v>44</v>
      </c>
      <c r="C22" s="735"/>
    </row>
    <row r="23" spans="1:3" s="4" customFormat="1" ht="25.5">
      <c r="A23" s="133">
        <v>18</v>
      </c>
      <c r="B23" s="71" t="s">
        <v>45</v>
      </c>
      <c r="C23" s="735"/>
    </row>
    <row r="24" spans="1:3" s="4" customFormat="1" ht="25.5">
      <c r="A24" s="133">
        <v>19</v>
      </c>
      <c r="B24" s="71" t="s">
        <v>46</v>
      </c>
      <c r="C24" s="735"/>
    </row>
    <row r="25" spans="1:3" s="4" customFormat="1" ht="25.5">
      <c r="A25" s="133">
        <v>20</v>
      </c>
      <c r="B25" s="74" t="s">
        <v>47</v>
      </c>
      <c r="C25" s="735"/>
    </row>
    <row r="26" spans="1:3" s="4" customFormat="1">
      <c r="A26" s="133">
        <v>21</v>
      </c>
      <c r="B26" s="74" t="s">
        <v>48</v>
      </c>
      <c r="C26" s="735"/>
    </row>
    <row r="27" spans="1:3" s="4" customFormat="1" ht="25.5">
      <c r="A27" s="133">
        <v>22</v>
      </c>
      <c r="B27" s="74" t="s">
        <v>49</v>
      </c>
      <c r="C27" s="735"/>
    </row>
    <row r="28" spans="1:3" s="4" customFormat="1">
      <c r="A28" s="133">
        <v>23</v>
      </c>
      <c r="B28" s="80" t="s">
        <v>23</v>
      </c>
      <c r="C28" s="734">
        <v>208608730</v>
      </c>
    </row>
    <row r="29" spans="1:3" s="4" customFormat="1">
      <c r="A29" s="135"/>
      <c r="B29" s="75"/>
      <c r="C29" s="735"/>
    </row>
    <row r="30" spans="1:3" s="4" customFormat="1">
      <c r="A30" s="135">
        <v>24</v>
      </c>
      <c r="B30" s="80" t="s">
        <v>50</v>
      </c>
      <c r="C30" s="734">
        <v>46622500</v>
      </c>
    </row>
    <row r="31" spans="1:3" s="4" customFormat="1">
      <c r="A31" s="135">
        <v>25</v>
      </c>
      <c r="B31" s="70" t="s">
        <v>51</v>
      </c>
      <c r="C31" s="736">
        <v>46622500</v>
      </c>
    </row>
    <row r="32" spans="1:3" s="4" customFormat="1">
      <c r="A32" s="135">
        <v>26</v>
      </c>
      <c r="B32" s="167" t="s">
        <v>52</v>
      </c>
      <c r="C32" s="735">
        <v>46622500</v>
      </c>
    </row>
    <row r="33" spans="1:3" s="4" customFormat="1">
      <c r="A33" s="135">
        <v>27</v>
      </c>
      <c r="B33" s="167" t="s">
        <v>53</v>
      </c>
      <c r="C33" s="735">
        <v>0</v>
      </c>
    </row>
    <row r="34" spans="1:3" s="4" customFormat="1">
      <c r="A34" s="135">
        <v>28</v>
      </c>
      <c r="B34" s="70" t="s">
        <v>54</v>
      </c>
      <c r="C34" s="735"/>
    </row>
    <row r="35" spans="1:3" s="4" customFormat="1">
      <c r="A35" s="135">
        <v>29</v>
      </c>
      <c r="B35" s="80" t="s">
        <v>55</v>
      </c>
      <c r="C35" s="734">
        <v>0</v>
      </c>
    </row>
    <row r="36" spans="1:3" s="4" customFormat="1">
      <c r="A36" s="135">
        <v>30</v>
      </c>
      <c r="B36" s="71" t="s">
        <v>56</v>
      </c>
      <c r="C36" s="735"/>
    </row>
    <row r="37" spans="1:3" s="4" customFormat="1">
      <c r="A37" s="135">
        <v>31</v>
      </c>
      <c r="B37" s="72" t="s">
        <v>57</v>
      </c>
      <c r="C37" s="735"/>
    </row>
    <row r="38" spans="1:3" s="4" customFormat="1" ht="25.5">
      <c r="A38" s="135">
        <v>32</v>
      </c>
      <c r="B38" s="71" t="s">
        <v>58</v>
      </c>
      <c r="C38" s="735"/>
    </row>
    <row r="39" spans="1:3" s="4" customFormat="1" ht="25.5">
      <c r="A39" s="135">
        <v>33</v>
      </c>
      <c r="B39" s="71" t="s">
        <v>46</v>
      </c>
      <c r="C39" s="735"/>
    </row>
    <row r="40" spans="1:3" s="4" customFormat="1" ht="25.5">
      <c r="A40" s="135">
        <v>34</v>
      </c>
      <c r="B40" s="74" t="s">
        <v>59</v>
      </c>
      <c r="C40" s="735"/>
    </row>
    <row r="41" spans="1:3" s="4" customFormat="1">
      <c r="A41" s="135">
        <v>35</v>
      </c>
      <c r="B41" s="80" t="s">
        <v>24</v>
      </c>
      <c r="C41" s="734">
        <v>46622500</v>
      </c>
    </row>
    <row r="42" spans="1:3" s="4" customFormat="1">
      <c r="A42" s="135"/>
      <c r="B42" s="75"/>
      <c r="C42" s="735"/>
    </row>
    <row r="43" spans="1:3" s="4" customFormat="1">
      <c r="A43" s="135">
        <v>36</v>
      </c>
      <c r="B43" s="81" t="s">
        <v>60</v>
      </c>
      <c r="C43" s="734">
        <v>62355153.776065998</v>
      </c>
    </row>
    <row r="44" spans="1:3" s="4" customFormat="1">
      <c r="A44" s="135">
        <v>37</v>
      </c>
      <c r="B44" s="70" t="s">
        <v>61</v>
      </c>
      <c r="C44" s="735">
        <v>59973711.825999998</v>
      </c>
    </row>
    <row r="45" spans="1:3" s="4" customFormat="1">
      <c r="A45" s="135">
        <v>38</v>
      </c>
      <c r="B45" s="70" t="s">
        <v>62</v>
      </c>
      <c r="C45" s="735"/>
    </row>
    <row r="46" spans="1:3" s="4" customFormat="1">
      <c r="A46" s="135">
        <v>39</v>
      </c>
      <c r="B46" s="70" t="s">
        <v>63</v>
      </c>
      <c r="C46" s="735">
        <v>2381441.9500660012</v>
      </c>
    </row>
    <row r="47" spans="1:3" s="4" customFormat="1">
      <c r="A47" s="135">
        <v>40</v>
      </c>
      <c r="B47" s="81" t="s">
        <v>64</v>
      </c>
      <c r="C47" s="734">
        <v>0</v>
      </c>
    </row>
    <row r="48" spans="1:3" s="4" customFormat="1">
      <c r="A48" s="135">
        <v>41</v>
      </c>
      <c r="B48" s="71" t="s">
        <v>65</v>
      </c>
      <c r="C48" s="735"/>
    </row>
    <row r="49" spans="1:3" s="4" customFormat="1">
      <c r="A49" s="135">
        <v>42</v>
      </c>
      <c r="B49" s="72" t="s">
        <v>66</v>
      </c>
      <c r="C49" s="735"/>
    </row>
    <row r="50" spans="1:3" s="4" customFormat="1" ht="25.5">
      <c r="A50" s="135">
        <v>43</v>
      </c>
      <c r="B50" s="71" t="s">
        <v>67</v>
      </c>
      <c r="C50" s="735"/>
    </row>
    <row r="51" spans="1:3" s="4" customFormat="1" ht="25.5">
      <c r="A51" s="135">
        <v>44</v>
      </c>
      <c r="B51" s="71" t="s">
        <v>46</v>
      </c>
      <c r="C51" s="735"/>
    </row>
    <row r="52" spans="1:3" s="4" customFormat="1" ht="15.75" thickBot="1">
      <c r="A52" s="136">
        <v>45</v>
      </c>
      <c r="B52" s="137" t="s">
        <v>25</v>
      </c>
      <c r="C52" s="737">
        <v>62355153.776065998</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26"/>
  <sheetViews>
    <sheetView topLeftCell="A4" zoomScale="110" zoomScaleNormal="110" workbookViewId="0">
      <selection activeCell="D19" sqref="D19"/>
    </sheetView>
  </sheetViews>
  <sheetFormatPr defaultColWidth="9.140625" defaultRowHeight="12.75"/>
  <cols>
    <col min="1" max="1" width="10.85546875" style="289" bestFit="1" customWidth="1"/>
    <col min="2" max="2" width="59" style="289" customWidth="1"/>
    <col min="3" max="3" width="18" style="289" customWidth="1"/>
    <col min="4" max="4" width="22.140625" style="289" customWidth="1"/>
    <col min="5" max="16384" width="9.140625" style="289"/>
  </cols>
  <sheetData>
    <row r="1" spans="1:4" ht="15">
      <c r="A1" s="17" t="s">
        <v>188</v>
      </c>
      <c r="B1" s="16" t="str">
        <f>Info!C2</f>
        <v>სს "ვითიბი ბანკი ჯორჯია"</v>
      </c>
    </row>
    <row r="2" spans="1:4" s="21" customFormat="1" ht="15.75" customHeight="1">
      <c r="A2" s="21" t="s">
        <v>189</v>
      </c>
      <c r="B2" s="408">
        <f>'1. key ratios'!B2</f>
        <v>45199</v>
      </c>
    </row>
    <row r="3" spans="1:4" s="21" customFormat="1" ht="15.75" customHeight="1"/>
    <row r="4" spans="1:4" ht="13.5" thickBot="1">
      <c r="A4" s="290" t="s">
        <v>523</v>
      </c>
      <c r="B4" s="323" t="s">
        <v>524</v>
      </c>
    </row>
    <row r="5" spans="1:4" s="324" customFormat="1">
      <c r="A5" s="772" t="s">
        <v>525</v>
      </c>
      <c r="B5" s="773"/>
      <c r="C5" s="313" t="s">
        <v>526</v>
      </c>
      <c r="D5" s="314" t="s">
        <v>527</v>
      </c>
    </row>
    <row r="6" spans="1:4" s="325" customFormat="1">
      <c r="A6" s="315">
        <v>1</v>
      </c>
      <c r="B6" s="316" t="s">
        <v>528</v>
      </c>
      <c r="C6" s="316"/>
      <c r="D6" s="317"/>
    </row>
    <row r="7" spans="1:4" s="325" customFormat="1">
      <c r="A7" s="318" t="s">
        <v>529</v>
      </c>
      <c r="B7" s="319" t="s">
        <v>530</v>
      </c>
      <c r="C7" s="371">
        <v>4.4999999999999998E-2</v>
      </c>
      <c r="D7" s="626">
        <v>25202776.919107795</v>
      </c>
    </row>
    <row r="8" spans="1:4" s="325" customFormat="1">
      <c r="A8" s="318" t="s">
        <v>531</v>
      </c>
      <c r="B8" s="319" t="s">
        <v>532</v>
      </c>
      <c r="C8" s="372">
        <v>0.06</v>
      </c>
      <c r="D8" s="626">
        <v>33603702.558810398</v>
      </c>
    </row>
    <row r="9" spans="1:4" s="325" customFormat="1">
      <c r="A9" s="318" t="s">
        <v>533</v>
      </c>
      <c r="B9" s="319" t="s">
        <v>534</v>
      </c>
      <c r="C9" s="372">
        <v>0.08</v>
      </c>
      <c r="D9" s="626">
        <v>44804936.745080531</v>
      </c>
    </row>
    <row r="10" spans="1:4" s="325" customFormat="1">
      <c r="A10" s="315" t="s">
        <v>535</v>
      </c>
      <c r="B10" s="316" t="s">
        <v>536</v>
      </c>
      <c r="C10" s="373"/>
      <c r="D10" s="738"/>
    </row>
    <row r="11" spans="1:4" s="326" customFormat="1">
      <c r="A11" s="320" t="s">
        <v>537</v>
      </c>
      <c r="B11" s="321" t="s">
        <v>599</v>
      </c>
      <c r="C11" s="374">
        <v>2.5000000000000001E-2</v>
      </c>
      <c r="D11" s="626">
        <v>14001542.732837666</v>
      </c>
    </row>
    <row r="12" spans="1:4" s="326" customFormat="1">
      <c r="A12" s="320" t="s">
        <v>538</v>
      </c>
      <c r="B12" s="321" t="s">
        <v>539</v>
      </c>
      <c r="C12" s="374">
        <v>0</v>
      </c>
      <c r="D12" s="626">
        <v>0</v>
      </c>
    </row>
    <row r="13" spans="1:4" s="326" customFormat="1">
      <c r="A13" s="320" t="s">
        <v>540</v>
      </c>
      <c r="B13" s="321" t="s">
        <v>541</v>
      </c>
      <c r="C13" s="374"/>
      <c r="D13" s="626">
        <v>0</v>
      </c>
    </row>
    <row r="14" spans="1:4" s="325" customFormat="1">
      <c r="A14" s="315" t="s">
        <v>542</v>
      </c>
      <c r="B14" s="316" t="s">
        <v>597</v>
      </c>
      <c r="C14" s="375"/>
      <c r="D14" s="738"/>
    </row>
    <row r="15" spans="1:4" s="325" customFormat="1">
      <c r="A15" s="336" t="s">
        <v>545</v>
      </c>
      <c r="B15" s="321" t="s">
        <v>598</v>
      </c>
      <c r="C15" s="374">
        <v>3.8475771993082067E-2</v>
      </c>
      <c r="D15" s="626">
        <v>21548806.629602287</v>
      </c>
    </row>
    <row r="16" spans="1:4" s="325" customFormat="1">
      <c r="A16" s="336" t="s">
        <v>546</v>
      </c>
      <c r="B16" s="321" t="s">
        <v>548</v>
      </c>
      <c r="C16" s="374">
        <v>5.1530051776449197E-2</v>
      </c>
      <c r="D16" s="626">
        <v>28860008.878931634</v>
      </c>
    </row>
    <row r="17" spans="1:6" s="325" customFormat="1">
      <c r="A17" s="336" t="s">
        <v>547</v>
      </c>
      <c r="B17" s="321" t="s">
        <v>595</v>
      </c>
      <c r="C17" s="374">
        <v>6.8706735701932253E-2</v>
      </c>
      <c r="D17" s="626">
        <v>38480011.838575512</v>
      </c>
    </row>
    <row r="18" spans="1:6" s="324" customFormat="1">
      <c r="A18" s="774" t="s">
        <v>596</v>
      </c>
      <c r="B18" s="775"/>
      <c r="C18" s="376" t="s">
        <v>526</v>
      </c>
      <c r="D18" s="627" t="s">
        <v>527</v>
      </c>
    </row>
    <row r="19" spans="1:6" s="325" customFormat="1">
      <c r="A19" s="322">
        <v>4</v>
      </c>
      <c r="B19" s="321" t="s">
        <v>23</v>
      </c>
      <c r="C19" s="374">
        <f>SUM(C7,$C$11,C15)</f>
        <v>0.10847577199308207</v>
      </c>
      <c r="D19" s="626">
        <f>C19*'5. RWA'!$C$13</f>
        <v>60753126.281547755</v>
      </c>
    </row>
    <row r="20" spans="1:6" s="325" customFormat="1">
      <c r="A20" s="322">
        <v>5</v>
      </c>
      <c r="B20" s="321" t="s">
        <v>89</v>
      </c>
      <c r="C20" s="374">
        <f>SUM(C8,$C$11,C16)</f>
        <v>0.1365300517764492</v>
      </c>
      <c r="D20" s="626">
        <f>C20*'5. RWA'!$C$13</f>
        <v>76465254.170579702</v>
      </c>
    </row>
    <row r="21" spans="1:6" s="325" customFormat="1" ht="13.5" thickBot="1">
      <c r="A21" s="327" t="s">
        <v>543</v>
      </c>
      <c r="B21" s="328" t="s">
        <v>88</v>
      </c>
      <c r="C21" s="718">
        <f>SUM(C9,$C$11,C17)</f>
        <v>0.17370673570193226</v>
      </c>
      <c r="D21" s="628">
        <f>C21*'5. RWA'!$C$13</f>
        <v>97286491.316493705</v>
      </c>
    </row>
    <row r="22" spans="1:6">
      <c r="F22" s="290"/>
    </row>
    <row r="23" spans="1:6" ht="57.6" customHeight="1">
      <c r="B23" s="691" t="s">
        <v>600</v>
      </c>
      <c r="D23" s="693"/>
    </row>
    <row r="26" spans="1:6">
      <c r="D26" s="692"/>
    </row>
  </sheetData>
  <mergeCells count="2">
    <mergeCell ref="A5:B5"/>
    <mergeCell ref="A18:B1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70" zoomScaleNormal="70" workbookViewId="0">
      <pane xSplit="1" ySplit="5" topLeftCell="B39" activePane="bottomRight" state="frozen"/>
      <selection pane="topRight" activeCell="B1" sqref="B1"/>
      <selection pane="bottomLeft" activeCell="A5" sqref="A5"/>
      <selection pane="bottomRight" activeCell="C6" sqref="C6:C52"/>
    </sheetView>
  </sheetViews>
  <sheetFormatPr defaultRowHeight="15.75"/>
  <cols>
    <col min="1" max="1" width="10.7109375" style="66" customWidth="1"/>
    <col min="2" max="2" width="91.85546875" style="66" customWidth="1"/>
    <col min="3" max="3" width="53.140625" style="66" customWidth="1"/>
    <col min="4" max="4" width="32.28515625" style="66" customWidth="1"/>
    <col min="5" max="5" width="9.42578125" customWidth="1"/>
  </cols>
  <sheetData>
    <row r="1" spans="1:6">
      <c r="A1" s="17" t="s">
        <v>188</v>
      </c>
      <c r="B1" s="19" t="str">
        <f>Info!C2</f>
        <v>სს "ვითიბი ბანკი ჯორჯია"</v>
      </c>
      <c r="E1" s="2"/>
      <c r="F1" s="2"/>
    </row>
    <row r="2" spans="1:6" s="21" customFormat="1" ht="15.75" customHeight="1">
      <c r="A2" s="21" t="s">
        <v>189</v>
      </c>
      <c r="B2" s="408">
        <f>'1. key ratios'!B2</f>
        <v>45199</v>
      </c>
    </row>
    <row r="3" spans="1:6" s="21" customFormat="1" ht="15.75" customHeight="1">
      <c r="A3" s="26"/>
    </row>
    <row r="4" spans="1:6" s="21" customFormat="1" ht="15.75" customHeight="1" thickBot="1">
      <c r="A4" s="21" t="s">
        <v>413</v>
      </c>
      <c r="B4" s="190" t="s">
        <v>268</v>
      </c>
      <c r="D4" s="192" t="s">
        <v>93</v>
      </c>
    </row>
    <row r="5" spans="1:6" ht="38.25">
      <c r="A5" s="140" t="s">
        <v>26</v>
      </c>
      <c r="B5" s="141" t="s">
        <v>231</v>
      </c>
      <c r="C5" s="142" t="s">
        <v>236</v>
      </c>
      <c r="D5" s="191" t="s">
        <v>269</v>
      </c>
    </row>
    <row r="6" spans="1:6">
      <c r="A6" s="574">
        <v>1</v>
      </c>
      <c r="B6" s="641" t="s">
        <v>154</v>
      </c>
      <c r="C6" s="629">
        <v>139925943</v>
      </c>
      <c r="D6" s="630"/>
      <c r="E6" s="8"/>
    </row>
    <row r="7" spans="1:6">
      <c r="A7" s="574">
        <v>2</v>
      </c>
      <c r="B7" s="82" t="s">
        <v>155</v>
      </c>
      <c r="C7" s="241">
        <v>351</v>
      </c>
      <c r="D7" s="631"/>
      <c r="E7" s="8"/>
    </row>
    <row r="8" spans="1:6">
      <c r="A8" s="574">
        <v>3</v>
      </c>
      <c r="B8" s="82" t="s">
        <v>156</v>
      </c>
      <c r="C8" s="241">
        <v>6411408</v>
      </c>
      <c r="D8" s="631"/>
      <c r="E8" s="8"/>
    </row>
    <row r="9" spans="1:6">
      <c r="A9" s="574">
        <v>4</v>
      </c>
      <c r="B9" s="82" t="s">
        <v>185</v>
      </c>
      <c r="C9" s="241"/>
      <c r="D9" s="631"/>
      <c r="E9" s="8"/>
    </row>
    <row r="10" spans="1:6">
      <c r="A10" s="574">
        <v>5.0999999999999996</v>
      </c>
      <c r="B10" s="82" t="s">
        <v>157</v>
      </c>
      <c r="C10" s="241">
        <v>0</v>
      </c>
      <c r="D10" s="631"/>
      <c r="E10" s="8"/>
    </row>
    <row r="11" spans="1:6">
      <c r="A11" s="574">
        <v>5.2</v>
      </c>
      <c r="B11" s="82" t="s">
        <v>1039</v>
      </c>
      <c r="C11" s="241">
        <v>0</v>
      </c>
      <c r="D11" s="631"/>
      <c r="E11" s="9"/>
    </row>
    <row r="12" spans="1:6">
      <c r="A12" s="574" t="s">
        <v>1040</v>
      </c>
      <c r="B12" s="642" t="s">
        <v>1041</v>
      </c>
      <c r="C12" s="241">
        <v>0</v>
      </c>
      <c r="D12" s="632" t="s">
        <v>1030</v>
      </c>
      <c r="E12" s="9"/>
    </row>
    <row r="13" spans="1:6">
      <c r="A13" s="574">
        <v>5</v>
      </c>
      <c r="B13" s="82" t="s">
        <v>1042</v>
      </c>
      <c r="C13" s="241">
        <v>0</v>
      </c>
      <c r="D13" s="631"/>
      <c r="E13" s="9"/>
    </row>
    <row r="14" spans="1:6">
      <c r="A14" s="574">
        <v>6.1</v>
      </c>
      <c r="B14" s="82" t="s">
        <v>158</v>
      </c>
      <c r="C14" s="242">
        <v>197487558.59080005</v>
      </c>
      <c r="D14" s="633"/>
      <c r="E14" s="9"/>
    </row>
    <row r="15" spans="1:6">
      <c r="A15" s="574">
        <v>6.2</v>
      </c>
      <c r="B15" s="83" t="s">
        <v>159</v>
      </c>
      <c r="C15" s="242">
        <v>-23546717.084575001</v>
      </c>
      <c r="D15" s="633"/>
      <c r="E15" s="8"/>
    </row>
    <row r="16" spans="1:6">
      <c r="A16" s="574" t="s">
        <v>484</v>
      </c>
      <c r="B16" s="84" t="s">
        <v>485</v>
      </c>
      <c r="C16" s="242">
        <v>2222417.077066001</v>
      </c>
      <c r="D16" s="632" t="s">
        <v>1030</v>
      </c>
      <c r="E16" s="8"/>
    </row>
    <row r="17" spans="1:5">
      <c r="A17" s="574" t="s">
        <v>484</v>
      </c>
      <c r="B17" s="84" t="s">
        <v>606</v>
      </c>
      <c r="C17" s="242">
        <v>0</v>
      </c>
      <c r="D17" s="631"/>
      <c r="E17" s="8"/>
    </row>
    <row r="18" spans="1:5">
      <c r="A18" s="574">
        <v>6</v>
      </c>
      <c r="B18" s="82" t="s">
        <v>160</v>
      </c>
      <c r="C18" s="634">
        <v>173940841.50622505</v>
      </c>
      <c r="D18" s="633"/>
      <c r="E18" s="8"/>
    </row>
    <row r="19" spans="1:5">
      <c r="A19" s="574">
        <v>7</v>
      </c>
      <c r="B19" s="82" t="s">
        <v>161</v>
      </c>
      <c r="C19" s="241">
        <v>1167088</v>
      </c>
      <c r="D19" s="631"/>
      <c r="E19" s="8"/>
    </row>
    <row r="20" spans="1:5">
      <c r="A20" s="574">
        <v>8</v>
      </c>
      <c r="B20" s="82" t="s">
        <v>162</v>
      </c>
      <c r="C20" s="241">
        <v>12784676.32</v>
      </c>
      <c r="D20" s="631"/>
      <c r="E20" s="8"/>
    </row>
    <row r="21" spans="1:5">
      <c r="A21" s="574">
        <v>9</v>
      </c>
      <c r="B21" s="82" t="s">
        <v>163</v>
      </c>
      <c r="C21" s="241">
        <v>54000</v>
      </c>
      <c r="D21" s="631"/>
      <c r="E21" s="8"/>
    </row>
    <row r="22" spans="1:5">
      <c r="A22" s="574">
        <v>9.1</v>
      </c>
      <c r="B22" s="84" t="s">
        <v>245</v>
      </c>
      <c r="C22" s="242"/>
      <c r="D22" s="631"/>
      <c r="E22" s="8"/>
    </row>
    <row r="23" spans="1:5">
      <c r="A23" s="574">
        <v>9.1999999999999993</v>
      </c>
      <c r="B23" s="84" t="s">
        <v>235</v>
      </c>
      <c r="C23" s="242"/>
      <c r="D23" s="631"/>
      <c r="E23" s="8"/>
    </row>
    <row r="24" spans="1:5">
      <c r="A24" s="574">
        <v>9.3000000000000007</v>
      </c>
      <c r="B24" s="84" t="s">
        <v>234</v>
      </c>
      <c r="C24" s="242"/>
      <c r="D24" s="631"/>
      <c r="E24" s="8"/>
    </row>
    <row r="25" spans="1:5">
      <c r="A25" s="574">
        <v>10</v>
      </c>
      <c r="B25" s="82" t="s">
        <v>164</v>
      </c>
      <c r="C25" s="241">
        <v>36170128</v>
      </c>
      <c r="D25" s="631"/>
      <c r="E25" s="7"/>
    </row>
    <row r="26" spans="1:5">
      <c r="A26" s="574">
        <v>10.1</v>
      </c>
      <c r="B26" s="84" t="s">
        <v>233</v>
      </c>
      <c r="C26" s="241">
        <v>1280877</v>
      </c>
      <c r="D26" s="632" t="s">
        <v>1031</v>
      </c>
      <c r="E26" s="8"/>
    </row>
    <row r="27" spans="1:5">
      <c r="A27" s="574">
        <v>11</v>
      </c>
      <c r="B27" s="85" t="s">
        <v>165</v>
      </c>
      <c r="C27" s="241">
        <v>19380689.879999999</v>
      </c>
      <c r="D27" s="635"/>
      <c r="E27" s="8"/>
    </row>
    <row r="28" spans="1:5">
      <c r="A28" s="574">
        <v>11.1</v>
      </c>
      <c r="B28" s="84" t="s">
        <v>1043</v>
      </c>
      <c r="C28" s="241">
        <v>0</v>
      </c>
      <c r="D28" s="632" t="s">
        <v>1031</v>
      </c>
      <c r="E28" s="8"/>
    </row>
    <row r="29" spans="1:5">
      <c r="A29" s="574">
        <v>12</v>
      </c>
      <c r="B29" s="87" t="s">
        <v>166</v>
      </c>
      <c r="C29" s="244">
        <v>389835125.70622504</v>
      </c>
      <c r="D29" s="636"/>
      <c r="E29" s="8"/>
    </row>
    <row r="30" spans="1:5">
      <c r="A30" s="574">
        <v>13</v>
      </c>
      <c r="B30" s="82" t="s">
        <v>167</v>
      </c>
      <c r="C30" s="245">
        <v>281506</v>
      </c>
      <c r="D30" s="637"/>
      <c r="E30" s="8"/>
    </row>
    <row r="31" spans="1:5">
      <c r="A31" s="574">
        <v>14</v>
      </c>
      <c r="B31" s="82" t="s">
        <v>168</v>
      </c>
      <c r="C31" s="245">
        <v>12612772</v>
      </c>
      <c r="D31" s="631"/>
      <c r="E31" s="8"/>
    </row>
    <row r="32" spans="1:5">
      <c r="A32" s="574">
        <v>15</v>
      </c>
      <c r="B32" s="82" t="s">
        <v>169</v>
      </c>
      <c r="C32" s="245">
        <v>3408312</v>
      </c>
      <c r="D32" s="631"/>
      <c r="E32" s="8"/>
    </row>
    <row r="33" spans="1:5">
      <c r="A33" s="574">
        <v>16</v>
      </c>
      <c r="B33" s="82" t="s">
        <v>170</v>
      </c>
      <c r="C33" s="245">
        <v>3371928</v>
      </c>
      <c r="D33" s="631"/>
      <c r="E33" s="8"/>
    </row>
    <row r="34" spans="1:5">
      <c r="A34" s="574">
        <v>17</v>
      </c>
      <c r="B34" s="82" t="s">
        <v>171</v>
      </c>
      <c r="C34" s="245">
        <v>0</v>
      </c>
      <c r="D34" s="631"/>
      <c r="E34" s="8"/>
    </row>
    <row r="35" spans="1:5">
      <c r="A35" s="574">
        <v>18</v>
      </c>
      <c r="B35" s="82" t="s">
        <v>172</v>
      </c>
      <c r="C35" s="245">
        <v>0</v>
      </c>
      <c r="D35" s="631"/>
      <c r="E35" s="8"/>
    </row>
    <row r="36" spans="1:5">
      <c r="A36" s="574">
        <v>19</v>
      </c>
      <c r="B36" s="82" t="s">
        <v>173</v>
      </c>
      <c r="C36" s="245">
        <v>12667249</v>
      </c>
      <c r="D36" s="631"/>
      <c r="E36" s="8"/>
    </row>
    <row r="37" spans="1:5">
      <c r="A37" s="574">
        <v>20</v>
      </c>
      <c r="B37" s="82" t="s">
        <v>95</v>
      </c>
      <c r="C37" s="245">
        <v>14819231.83</v>
      </c>
      <c r="D37" s="631"/>
      <c r="E37" s="7"/>
    </row>
    <row r="38" spans="1:5">
      <c r="A38" s="574">
        <v>20.100000000000001</v>
      </c>
      <c r="B38" s="86" t="s">
        <v>1044</v>
      </c>
      <c r="C38" s="638">
        <v>159024.87300000014</v>
      </c>
      <c r="D38" s="632" t="s">
        <v>1030</v>
      </c>
      <c r="E38" s="8"/>
    </row>
    <row r="39" spans="1:5">
      <c r="A39" s="574">
        <v>21</v>
      </c>
      <c r="B39" s="85" t="s">
        <v>174</v>
      </c>
      <c r="C39" s="243">
        <v>74397969.560000002</v>
      </c>
      <c r="D39" s="635"/>
      <c r="E39" s="8"/>
    </row>
    <row r="40" spans="1:5">
      <c r="A40" s="574">
        <v>21.1</v>
      </c>
      <c r="B40" s="86" t="s">
        <v>1045</v>
      </c>
      <c r="C40" s="245">
        <v>59973711.825999998</v>
      </c>
      <c r="D40" s="632" t="s">
        <v>1032</v>
      </c>
      <c r="E40" s="8"/>
    </row>
    <row r="41" spans="1:5" ht="30">
      <c r="A41" s="574">
        <v>21.2</v>
      </c>
      <c r="B41" s="643" t="s">
        <v>53</v>
      </c>
      <c r="C41" s="245">
        <v>0</v>
      </c>
      <c r="D41" s="632" t="s">
        <v>1033</v>
      </c>
      <c r="E41" s="8"/>
    </row>
    <row r="42" spans="1:5">
      <c r="A42" s="574">
        <v>22</v>
      </c>
      <c r="B42" s="87" t="s">
        <v>175</v>
      </c>
      <c r="C42" s="244">
        <v>121558968.39</v>
      </c>
      <c r="D42" s="636"/>
      <c r="E42" s="8"/>
    </row>
    <row r="43" spans="1:5">
      <c r="A43" s="574">
        <v>23</v>
      </c>
      <c r="B43" s="85" t="s">
        <v>176</v>
      </c>
      <c r="C43" s="241">
        <v>209008277</v>
      </c>
      <c r="D43" s="632" t="s">
        <v>1034</v>
      </c>
      <c r="E43" s="8"/>
    </row>
    <row r="44" spans="1:5">
      <c r="A44" s="574">
        <v>24</v>
      </c>
      <c r="B44" s="85" t="s">
        <v>177</v>
      </c>
      <c r="C44" s="241">
        <v>46622500</v>
      </c>
      <c r="D44" s="632" t="s">
        <v>1035</v>
      </c>
      <c r="E44" s="8"/>
    </row>
    <row r="45" spans="1:5">
      <c r="A45" s="574">
        <v>25</v>
      </c>
      <c r="B45" s="85" t="s">
        <v>232</v>
      </c>
      <c r="C45" s="241"/>
      <c r="D45" s="631"/>
      <c r="E45" s="7"/>
    </row>
    <row r="46" spans="1:5">
      <c r="A46" s="574">
        <v>26</v>
      </c>
      <c r="B46" s="85" t="s">
        <v>179</v>
      </c>
      <c r="C46" s="241"/>
      <c r="D46" s="631"/>
    </row>
    <row r="47" spans="1:5">
      <c r="A47" s="574">
        <v>27</v>
      </c>
      <c r="B47" s="85" t="s">
        <v>180</v>
      </c>
      <c r="C47" s="241">
        <v>0</v>
      </c>
      <c r="D47" s="631"/>
    </row>
    <row r="48" spans="1:5">
      <c r="A48" s="574">
        <v>28</v>
      </c>
      <c r="B48" s="85" t="s">
        <v>181</v>
      </c>
      <c r="C48" s="241">
        <v>881330</v>
      </c>
      <c r="D48" s="632" t="s">
        <v>1036</v>
      </c>
    </row>
    <row r="49" spans="1:4">
      <c r="A49" s="574">
        <v>29</v>
      </c>
      <c r="B49" s="85" t="s">
        <v>35</v>
      </c>
      <c r="C49" s="241">
        <v>11764051</v>
      </c>
      <c r="D49" s="631"/>
    </row>
    <row r="50" spans="1:4">
      <c r="A50" s="644">
        <v>29.1</v>
      </c>
      <c r="B50" s="85" t="s">
        <v>31</v>
      </c>
      <c r="C50" s="638">
        <v>11764051</v>
      </c>
      <c r="D50" s="632" t="s">
        <v>1037</v>
      </c>
    </row>
    <row r="51" spans="1:4">
      <c r="A51" s="644">
        <v>29.2</v>
      </c>
      <c r="B51" s="85" t="s">
        <v>35</v>
      </c>
      <c r="C51" s="638">
        <v>-11764051</v>
      </c>
      <c r="D51" s="632" t="s">
        <v>1038</v>
      </c>
    </row>
    <row r="52" spans="1:4" ht="16.5" thickBot="1">
      <c r="A52" s="138">
        <v>30</v>
      </c>
      <c r="B52" s="139" t="s">
        <v>182</v>
      </c>
      <c r="C52" s="639">
        <v>268276158</v>
      </c>
      <c r="D52" s="640"/>
    </row>
  </sheetData>
  <pageMargins left="0.7" right="0.7" top="0.75" bottom="0.75" header="0.3" footer="0.3"/>
  <pageSetup paperSize="9" scale="58"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60" zoomScaleNormal="60" workbookViewId="0">
      <pane xSplit="2" ySplit="7" topLeftCell="N8" activePane="bottomRight" state="frozen"/>
      <selection pane="topRight" activeCell="C1" sqref="C1"/>
      <selection pane="bottomLeft" activeCell="A8" sqref="A8"/>
      <selection pane="bottomRight" activeCell="AH22" sqref="AH22"/>
    </sheetView>
  </sheetViews>
  <sheetFormatPr defaultColWidth="9.140625" defaultRowHeight="12.75"/>
  <cols>
    <col min="1" max="1" width="10.5703125" style="2" bestFit="1" customWidth="1"/>
    <col min="2" max="2" width="95" style="2" customWidth="1"/>
    <col min="3" max="3" width="12.28515625" style="2" bestFit="1" customWidth="1"/>
    <col min="4" max="4" width="13.42578125" style="2" bestFit="1" customWidth="1"/>
    <col min="5" max="5" width="10.85546875" style="2" bestFit="1" customWidth="1"/>
    <col min="6" max="6" width="13.42578125" style="2" bestFit="1" customWidth="1"/>
    <col min="7" max="7" width="11.5703125" style="2" bestFit="1" customWidth="1"/>
    <col min="8" max="8" width="13.42578125" style="2" bestFit="1" customWidth="1"/>
    <col min="9" max="9" width="9.5703125" style="2" bestFit="1" customWidth="1"/>
    <col min="10" max="10" width="13.42578125" style="2" bestFit="1" customWidth="1"/>
    <col min="11" max="11" width="9.5703125" style="2" bestFit="1" customWidth="1"/>
    <col min="12" max="14" width="13.42578125" style="2" bestFit="1" customWidth="1"/>
    <col min="15" max="15" width="9.5703125" style="2" bestFit="1" customWidth="1"/>
    <col min="16" max="16" width="13.42578125" style="2" bestFit="1" customWidth="1"/>
    <col min="17" max="17" width="9.7109375" style="2" bestFit="1" customWidth="1"/>
    <col min="18" max="18" width="13.42578125" style="2" bestFit="1" customWidth="1"/>
    <col min="19" max="19" width="31.7109375" style="2" bestFit="1" customWidth="1"/>
    <col min="20" max="16384" width="9.140625" style="13"/>
  </cols>
  <sheetData>
    <row r="1" spans="1:19">
      <c r="A1" s="2" t="s">
        <v>188</v>
      </c>
      <c r="B1" s="289" t="str">
        <f>Info!C2</f>
        <v>სს "ვითიბი ბანკი ჯორჯია"</v>
      </c>
    </row>
    <row r="2" spans="1:19">
      <c r="A2" s="2" t="s">
        <v>189</v>
      </c>
      <c r="B2" s="408">
        <f>'1. key ratios'!B2</f>
        <v>45199</v>
      </c>
    </row>
    <row r="4" spans="1:19" ht="39" thickBot="1">
      <c r="A4" s="65" t="s">
        <v>414</v>
      </c>
      <c r="B4" s="264" t="s">
        <v>455</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442</v>
      </c>
      <c r="P5" s="113" t="s">
        <v>443</v>
      </c>
      <c r="Q5" s="113" t="s">
        <v>444</v>
      </c>
      <c r="R5" s="259" t="s">
        <v>445</v>
      </c>
      <c r="S5" s="114" t="s">
        <v>446</v>
      </c>
    </row>
    <row r="6" spans="1:19" ht="46.5" customHeight="1">
      <c r="A6" s="144"/>
      <c r="B6" s="780" t="s">
        <v>447</v>
      </c>
      <c r="C6" s="778">
        <v>0</v>
      </c>
      <c r="D6" s="779"/>
      <c r="E6" s="778">
        <v>0.2</v>
      </c>
      <c r="F6" s="779"/>
      <c r="G6" s="778">
        <v>0.35</v>
      </c>
      <c r="H6" s="779"/>
      <c r="I6" s="778">
        <v>0.5</v>
      </c>
      <c r="J6" s="779"/>
      <c r="K6" s="778">
        <v>0.75</v>
      </c>
      <c r="L6" s="779"/>
      <c r="M6" s="778">
        <v>1</v>
      </c>
      <c r="N6" s="779"/>
      <c r="O6" s="778">
        <v>1.5</v>
      </c>
      <c r="P6" s="779"/>
      <c r="Q6" s="778">
        <v>2.5</v>
      </c>
      <c r="R6" s="779"/>
      <c r="S6" s="776" t="s">
        <v>250</v>
      </c>
    </row>
    <row r="7" spans="1:19">
      <c r="A7" s="144"/>
      <c r="B7" s="781"/>
      <c r="C7" s="263" t="s">
        <v>440</v>
      </c>
      <c r="D7" s="263" t="s">
        <v>441</v>
      </c>
      <c r="E7" s="263" t="s">
        <v>440</v>
      </c>
      <c r="F7" s="263" t="s">
        <v>441</v>
      </c>
      <c r="G7" s="263" t="s">
        <v>440</v>
      </c>
      <c r="H7" s="263" t="s">
        <v>441</v>
      </c>
      <c r="I7" s="263" t="s">
        <v>440</v>
      </c>
      <c r="J7" s="263" t="s">
        <v>441</v>
      </c>
      <c r="K7" s="263" t="s">
        <v>440</v>
      </c>
      <c r="L7" s="263" t="s">
        <v>441</v>
      </c>
      <c r="M7" s="263" t="s">
        <v>440</v>
      </c>
      <c r="N7" s="263" t="s">
        <v>441</v>
      </c>
      <c r="O7" s="263" t="s">
        <v>440</v>
      </c>
      <c r="P7" s="263" t="s">
        <v>441</v>
      </c>
      <c r="Q7" s="263" t="s">
        <v>440</v>
      </c>
      <c r="R7" s="263" t="s">
        <v>441</v>
      </c>
      <c r="S7" s="777"/>
    </row>
    <row r="8" spans="1:19" s="148" customFormat="1">
      <c r="A8" s="117">
        <v>1</v>
      </c>
      <c r="B8" s="166" t="s">
        <v>216</v>
      </c>
      <c r="C8" s="687">
        <v>351</v>
      </c>
      <c r="D8" s="687"/>
      <c r="E8" s="687">
        <v>0</v>
      </c>
      <c r="F8" s="687"/>
      <c r="G8" s="687">
        <v>0</v>
      </c>
      <c r="H8" s="687"/>
      <c r="I8" s="687">
        <v>0</v>
      </c>
      <c r="J8" s="687"/>
      <c r="K8" s="687">
        <v>0</v>
      </c>
      <c r="L8" s="687"/>
      <c r="M8" s="687">
        <v>0</v>
      </c>
      <c r="N8" s="687"/>
      <c r="O8" s="687">
        <v>0</v>
      </c>
      <c r="P8" s="687"/>
      <c r="Q8" s="687">
        <v>0</v>
      </c>
      <c r="R8" s="687"/>
      <c r="S8" s="688">
        <v>0</v>
      </c>
    </row>
    <row r="9" spans="1:19" s="148" customFormat="1">
      <c r="A9" s="117">
        <v>2</v>
      </c>
      <c r="B9" s="166" t="s">
        <v>217</v>
      </c>
      <c r="C9" s="687">
        <v>0</v>
      </c>
      <c r="D9" s="687"/>
      <c r="E9" s="687">
        <v>0</v>
      </c>
      <c r="F9" s="687"/>
      <c r="G9" s="687">
        <v>0</v>
      </c>
      <c r="H9" s="687"/>
      <c r="I9" s="687">
        <v>0</v>
      </c>
      <c r="J9" s="687"/>
      <c r="K9" s="687">
        <v>0</v>
      </c>
      <c r="L9" s="687"/>
      <c r="M9" s="687">
        <v>0</v>
      </c>
      <c r="N9" s="687"/>
      <c r="O9" s="687">
        <v>0</v>
      </c>
      <c r="P9" s="687"/>
      <c r="Q9" s="687">
        <v>0</v>
      </c>
      <c r="R9" s="687"/>
      <c r="S9" s="688">
        <v>0</v>
      </c>
    </row>
    <row r="10" spans="1:19" s="148" customFormat="1">
      <c r="A10" s="117">
        <v>3</v>
      </c>
      <c r="B10" s="166" t="s">
        <v>218</v>
      </c>
      <c r="C10" s="687">
        <v>0</v>
      </c>
      <c r="D10" s="687"/>
      <c r="E10" s="687">
        <v>0</v>
      </c>
      <c r="F10" s="687"/>
      <c r="G10" s="687">
        <v>0</v>
      </c>
      <c r="H10" s="687"/>
      <c r="I10" s="687">
        <v>0</v>
      </c>
      <c r="J10" s="687"/>
      <c r="K10" s="687">
        <v>0</v>
      </c>
      <c r="L10" s="687"/>
      <c r="M10" s="687">
        <v>0</v>
      </c>
      <c r="N10" s="687"/>
      <c r="O10" s="687">
        <v>0</v>
      </c>
      <c r="P10" s="687"/>
      <c r="Q10" s="687">
        <v>0</v>
      </c>
      <c r="R10" s="687"/>
      <c r="S10" s="688">
        <v>0</v>
      </c>
    </row>
    <row r="11" spans="1:19" s="148" customFormat="1">
      <c r="A11" s="117">
        <v>4</v>
      </c>
      <c r="B11" s="166" t="s">
        <v>219</v>
      </c>
      <c r="C11" s="687">
        <v>0</v>
      </c>
      <c r="D11" s="687"/>
      <c r="E11" s="687">
        <v>0</v>
      </c>
      <c r="F11" s="687"/>
      <c r="G11" s="687">
        <v>0</v>
      </c>
      <c r="H11" s="687"/>
      <c r="I11" s="687">
        <v>0</v>
      </c>
      <c r="J11" s="687"/>
      <c r="K11" s="687">
        <v>0</v>
      </c>
      <c r="L11" s="687"/>
      <c r="M11" s="687">
        <v>0</v>
      </c>
      <c r="N11" s="687"/>
      <c r="O11" s="687">
        <v>0</v>
      </c>
      <c r="P11" s="687"/>
      <c r="Q11" s="687">
        <v>0</v>
      </c>
      <c r="R11" s="687"/>
      <c r="S11" s="688">
        <v>0</v>
      </c>
    </row>
    <row r="12" spans="1:19" s="148" customFormat="1">
      <c r="A12" s="117">
        <v>5</v>
      </c>
      <c r="B12" s="166" t="s">
        <v>220</v>
      </c>
      <c r="C12" s="687">
        <v>0</v>
      </c>
      <c r="D12" s="687"/>
      <c r="E12" s="687">
        <v>0</v>
      </c>
      <c r="F12" s="687"/>
      <c r="G12" s="687">
        <v>0</v>
      </c>
      <c r="H12" s="687"/>
      <c r="I12" s="687">
        <v>0</v>
      </c>
      <c r="J12" s="687"/>
      <c r="K12" s="687">
        <v>0</v>
      </c>
      <c r="L12" s="687"/>
      <c r="M12" s="687">
        <v>0</v>
      </c>
      <c r="N12" s="687"/>
      <c r="O12" s="687">
        <v>0</v>
      </c>
      <c r="P12" s="687"/>
      <c r="Q12" s="687">
        <v>0</v>
      </c>
      <c r="R12" s="687"/>
      <c r="S12" s="688">
        <v>0</v>
      </c>
    </row>
    <row r="13" spans="1:19" s="148" customFormat="1">
      <c r="A13" s="117">
        <v>6</v>
      </c>
      <c r="B13" s="166" t="s">
        <v>221</v>
      </c>
      <c r="C13" s="687">
        <v>0</v>
      </c>
      <c r="D13" s="687"/>
      <c r="E13" s="687">
        <v>6294312.0355000002</v>
      </c>
      <c r="F13" s="687"/>
      <c r="G13" s="687">
        <v>0</v>
      </c>
      <c r="H13" s="687"/>
      <c r="I13" s="687">
        <v>762.28169999977399</v>
      </c>
      <c r="J13" s="687"/>
      <c r="K13" s="687">
        <v>0</v>
      </c>
      <c r="L13" s="687"/>
      <c r="M13" s="687">
        <v>116333.6828</v>
      </c>
      <c r="N13" s="687">
        <v>0</v>
      </c>
      <c r="O13" s="687">
        <v>0</v>
      </c>
      <c r="P13" s="687"/>
      <c r="Q13" s="687">
        <v>0</v>
      </c>
      <c r="R13" s="687"/>
      <c r="S13" s="688">
        <v>1375577.2307500001</v>
      </c>
    </row>
    <row r="14" spans="1:19" s="148" customFormat="1">
      <c r="A14" s="117">
        <v>7</v>
      </c>
      <c r="B14" s="166" t="s">
        <v>73</v>
      </c>
      <c r="C14" s="687">
        <v>0</v>
      </c>
      <c r="D14" s="687">
        <v>0</v>
      </c>
      <c r="E14" s="687">
        <v>0</v>
      </c>
      <c r="F14" s="687">
        <v>0</v>
      </c>
      <c r="G14" s="687">
        <v>0</v>
      </c>
      <c r="H14" s="687"/>
      <c r="I14" s="687">
        <v>0</v>
      </c>
      <c r="J14" s="687">
        <v>0</v>
      </c>
      <c r="K14" s="687">
        <v>0</v>
      </c>
      <c r="L14" s="687"/>
      <c r="M14" s="687">
        <v>121950447.60437</v>
      </c>
      <c r="N14" s="687">
        <v>11634603.083875</v>
      </c>
      <c r="O14" s="687">
        <v>0</v>
      </c>
      <c r="P14" s="687">
        <v>0</v>
      </c>
      <c r="Q14" s="687">
        <v>0</v>
      </c>
      <c r="R14" s="687">
        <v>0</v>
      </c>
      <c r="S14" s="688">
        <v>133585050.688245</v>
      </c>
    </row>
    <row r="15" spans="1:19" s="148" customFormat="1">
      <c r="A15" s="117">
        <v>8</v>
      </c>
      <c r="B15" s="166" t="s">
        <v>74</v>
      </c>
      <c r="C15" s="687">
        <v>0</v>
      </c>
      <c r="D15" s="687"/>
      <c r="E15" s="687">
        <v>0</v>
      </c>
      <c r="F15" s="687"/>
      <c r="G15" s="687">
        <v>0</v>
      </c>
      <c r="H15" s="687"/>
      <c r="I15" s="687">
        <v>0</v>
      </c>
      <c r="J15" s="687"/>
      <c r="K15" s="687">
        <v>0</v>
      </c>
      <c r="L15" s="687">
        <v>0</v>
      </c>
      <c r="M15" s="687">
        <v>0</v>
      </c>
      <c r="N15" s="687">
        <v>0</v>
      </c>
      <c r="O15" s="687">
        <v>0</v>
      </c>
      <c r="P15" s="687">
        <v>0</v>
      </c>
      <c r="Q15" s="687">
        <v>0</v>
      </c>
      <c r="R15" s="687"/>
      <c r="S15" s="688">
        <v>0</v>
      </c>
    </row>
    <row r="16" spans="1:19" s="148" customFormat="1">
      <c r="A16" s="117">
        <v>9</v>
      </c>
      <c r="B16" s="166" t="s">
        <v>75</v>
      </c>
      <c r="C16" s="687">
        <v>0</v>
      </c>
      <c r="D16" s="687"/>
      <c r="E16" s="687">
        <v>0</v>
      </c>
      <c r="F16" s="687"/>
      <c r="G16" s="687">
        <v>7233563.7232599994</v>
      </c>
      <c r="H16" s="687">
        <v>8467.3349999999991</v>
      </c>
      <c r="I16" s="687">
        <v>0</v>
      </c>
      <c r="J16" s="687"/>
      <c r="K16" s="687">
        <v>0</v>
      </c>
      <c r="L16" s="687"/>
      <c r="M16" s="687">
        <v>0</v>
      </c>
      <c r="N16" s="687"/>
      <c r="O16" s="687">
        <v>0</v>
      </c>
      <c r="P16" s="687"/>
      <c r="Q16" s="687">
        <v>0</v>
      </c>
      <c r="R16" s="687"/>
      <c r="S16" s="688">
        <v>2534710.8703909996</v>
      </c>
    </row>
    <row r="17" spans="1:19" s="148" customFormat="1">
      <c r="A17" s="117">
        <v>10</v>
      </c>
      <c r="B17" s="166" t="s">
        <v>69</v>
      </c>
      <c r="C17" s="687">
        <v>0</v>
      </c>
      <c r="D17" s="687"/>
      <c r="E17" s="687">
        <v>0</v>
      </c>
      <c r="F17" s="687"/>
      <c r="G17" s="687">
        <v>0</v>
      </c>
      <c r="H17" s="687"/>
      <c r="I17" s="687">
        <v>2609536.8815099997</v>
      </c>
      <c r="J17" s="687"/>
      <c r="K17" s="687">
        <v>0</v>
      </c>
      <c r="L17" s="687"/>
      <c r="M17" s="687">
        <v>19425597.09361</v>
      </c>
      <c r="N17" s="687"/>
      <c r="O17" s="687">
        <v>26111201.71658</v>
      </c>
      <c r="P17" s="687"/>
      <c r="Q17" s="687">
        <v>0</v>
      </c>
      <c r="R17" s="687"/>
      <c r="S17" s="688">
        <v>59897168.109234996</v>
      </c>
    </row>
    <row r="18" spans="1:19" s="148" customFormat="1">
      <c r="A18" s="117">
        <v>11</v>
      </c>
      <c r="B18" s="166" t="s">
        <v>70</v>
      </c>
      <c r="C18" s="687">
        <v>0</v>
      </c>
      <c r="D18" s="687"/>
      <c r="E18" s="687">
        <v>0</v>
      </c>
      <c r="F18" s="687"/>
      <c r="G18" s="687">
        <v>0</v>
      </c>
      <c r="H18" s="687"/>
      <c r="I18" s="687">
        <v>0</v>
      </c>
      <c r="J18" s="687"/>
      <c r="K18" s="687">
        <v>0</v>
      </c>
      <c r="L18" s="687"/>
      <c r="M18" s="687">
        <v>0</v>
      </c>
      <c r="N18" s="687"/>
      <c r="O18" s="687">
        <v>0</v>
      </c>
      <c r="P18" s="687"/>
      <c r="Q18" s="687">
        <v>0</v>
      </c>
      <c r="R18" s="687"/>
      <c r="S18" s="688">
        <v>0</v>
      </c>
    </row>
    <row r="19" spans="1:19" s="148" customFormat="1">
      <c r="A19" s="117">
        <v>12</v>
      </c>
      <c r="B19" s="166" t="s">
        <v>71</v>
      </c>
      <c r="C19" s="687">
        <v>0</v>
      </c>
      <c r="D19" s="687"/>
      <c r="E19" s="687">
        <v>0</v>
      </c>
      <c r="F19" s="687"/>
      <c r="G19" s="687">
        <v>0</v>
      </c>
      <c r="H19" s="687"/>
      <c r="I19" s="687">
        <v>0</v>
      </c>
      <c r="J19" s="687"/>
      <c r="K19" s="687">
        <v>0</v>
      </c>
      <c r="L19" s="687"/>
      <c r="M19" s="687">
        <v>0</v>
      </c>
      <c r="N19" s="687"/>
      <c r="O19" s="687">
        <v>0</v>
      </c>
      <c r="P19" s="687"/>
      <c r="Q19" s="687">
        <v>0</v>
      </c>
      <c r="R19" s="687"/>
      <c r="S19" s="688">
        <v>0</v>
      </c>
    </row>
    <row r="20" spans="1:19" s="148" customFormat="1">
      <c r="A20" s="117">
        <v>13</v>
      </c>
      <c r="B20" s="166" t="s">
        <v>72</v>
      </c>
      <c r="C20" s="687">
        <v>0</v>
      </c>
      <c r="D20" s="687"/>
      <c r="E20" s="687">
        <v>0</v>
      </c>
      <c r="F20" s="687"/>
      <c r="G20" s="687">
        <v>0</v>
      </c>
      <c r="H20" s="687"/>
      <c r="I20" s="687">
        <v>0</v>
      </c>
      <c r="J20" s="687"/>
      <c r="K20" s="687">
        <v>0</v>
      </c>
      <c r="L20" s="687"/>
      <c r="M20" s="687">
        <v>0</v>
      </c>
      <c r="N20" s="687"/>
      <c r="O20" s="687">
        <v>0</v>
      </c>
      <c r="P20" s="687"/>
      <c r="Q20" s="687">
        <v>0</v>
      </c>
      <c r="R20" s="687"/>
      <c r="S20" s="688">
        <v>0</v>
      </c>
    </row>
    <row r="21" spans="1:19" s="148" customFormat="1">
      <c r="A21" s="117">
        <v>14</v>
      </c>
      <c r="B21" s="166" t="s">
        <v>248</v>
      </c>
      <c r="C21" s="687">
        <v>139925943</v>
      </c>
      <c r="D21" s="687"/>
      <c r="E21" s="687">
        <v>0</v>
      </c>
      <c r="F21" s="687"/>
      <c r="G21" s="687">
        <v>0</v>
      </c>
      <c r="H21" s="687"/>
      <c r="I21" s="687">
        <v>0</v>
      </c>
      <c r="J21" s="687"/>
      <c r="K21" s="687">
        <v>0</v>
      </c>
      <c r="L21" s="687"/>
      <c r="M21" s="687">
        <v>67261138.321350008</v>
      </c>
      <c r="N21" s="687"/>
      <c r="O21" s="687">
        <v>0</v>
      </c>
      <c r="P21" s="687"/>
      <c r="Q21" s="687">
        <v>0</v>
      </c>
      <c r="R21" s="687"/>
      <c r="S21" s="688">
        <v>67261138.321350008</v>
      </c>
    </row>
    <row r="22" spans="1:19" ht="13.5" thickBot="1">
      <c r="A22" s="99"/>
      <c r="B22" s="150" t="s">
        <v>68</v>
      </c>
      <c r="C22" s="689">
        <f>SUM(C8:C21)</f>
        <v>139926294</v>
      </c>
      <c r="D22" s="689">
        <f t="shared" ref="D22:S22" si="0">SUM(D8:D21)</f>
        <v>0</v>
      </c>
      <c r="E22" s="689">
        <f t="shared" si="0"/>
        <v>6294312.0355000002</v>
      </c>
      <c r="F22" s="689">
        <f t="shared" si="0"/>
        <v>0</v>
      </c>
      <c r="G22" s="689">
        <f t="shared" si="0"/>
        <v>7233563.7232599994</v>
      </c>
      <c r="H22" s="689">
        <f t="shared" si="0"/>
        <v>8467.3349999999991</v>
      </c>
      <c r="I22" s="689">
        <f t="shared" si="0"/>
        <v>2610299.1632099994</v>
      </c>
      <c r="J22" s="689">
        <f t="shared" si="0"/>
        <v>0</v>
      </c>
      <c r="K22" s="689">
        <f t="shared" si="0"/>
        <v>0</v>
      </c>
      <c r="L22" s="689">
        <f t="shared" si="0"/>
        <v>0</v>
      </c>
      <c r="M22" s="689">
        <f t="shared" si="0"/>
        <v>208753516.70212999</v>
      </c>
      <c r="N22" s="689">
        <f t="shared" si="0"/>
        <v>11634603.083875</v>
      </c>
      <c r="O22" s="689">
        <f t="shared" si="0"/>
        <v>26111201.71658</v>
      </c>
      <c r="P22" s="689">
        <f t="shared" si="0"/>
        <v>0</v>
      </c>
      <c r="Q22" s="689">
        <f t="shared" si="0"/>
        <v>0</v>
      </c>
      <c r="R22" s="689">
        <f t="shared" si="0"/>
        <v>0</v>
      </c>
      <c r="S22" s="690">
        <f t="shared" si="0"/>
        <v>264653645.219971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70" zoomScaleNormal="70" workbookViewId="0">
      <pane xSplit="2" ySplit="6" topLeftCell="L7" activePane="bottomRight" state="frozen"/>
      <selection pane="topRight" activeCell="C1" sqref="C1"/>
      <selection pane="bottomLeft" activeCell="A6" sqref="A6"/>
      <selection pane="bottomRight" activeCell="D21" sqref="D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289" t="str">
        <f>Info!C2</f>
        <v>სს "ვითიბი ბანკი ჯორჯია"</v>
      </c>
    </row>
    <row r="2" spans="1:22">
      <c r="A2" s="2" t="s">
        <v>189</v>
      </c>
      <c r="B2" s="408">
        <f>'1. key ratios'!B2</f>
        <v>45199</v>
      </c>
    </row>
    <row r="4" spans="1:22" ht="27.75" thickBot="1">
      <c r="A4" s="2" t="s">
        <v>415</v>
      </c>
      <c r="B4" s="265" t="s">
        <v>456</v>
      </c>
      <c r="V4" s="192" t="s">
        <v>93</v>
      </c>
    </row>
    <row r="5" spans="1:22">
      <c r="A5" s="97"/>
      <c r="B5" s="98"/>
      <c r="C5" s="782" t="s">
        <v>198</v>
      </c>
      <c r="D5" s="783"/>
      <c r="E5" s="783"/>
      <c r="F5" s="783"/>
      <c r="G5" s="783"/>
      <c r="H5" s="783"/>
      <c r="I5" s="783"/>
      <c r="J5" s="783"/>
      <c r="K5" s="783"/>
      <c r="L5" s="784"/>
      <c r="M5" s="782" t="s">
        <v>199</v>
      </c>
      <c r="N5" s="783"/>
      <c r="O5" s="783"/>
      <c r="P5" s="783"/>
      <c r="Q5" s="783"/>
      <c r="R5" s="783"/>
      <c r="S5" s="784"/>
      <c r="T5" s="787" t="s">
        <v>454</v>
      </c>
      <c r="U5" s="787" t="s">
        <v>453</v>
      </c>
      <c r="V5" s="785" t="s">
        <v>200</v>
      </c>
    </row>
    <row r="6" spans="1:22" s="65" customFormat="1" ht="140.25">
      <c r="A6" s="115"/>
      <c r="B6" s="168"/>
      <c r="C6" s="95" t="s">
        <v>201</v>
      </c>
      <c r="D6" s="94" t="s">
        <v>202</v>
      </c>
      <c r="E6" s="91" t="s">
        <v>203</v>
      </c>
      <c r="F6" s="266" t="s">
        <v>448</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788"/>
      <c r="U6" s="788"/>
      <c r="V6" s="786"/>
    </row>
    <row r="7" spans="1:22" s="148" customFormat="1">
      <c r="A7" s="149">
        <v>1</v>
      </c>
      <c r="B7" s="147" t="s">
        <v>216</v>
      </c>
      <c r="C7" s="739"/>
      <c r="D7" s="687">
        <v>0</v>
      </c>
      <c r="E7" s="687"/>
      <c r="F7" s="687"/>
      <c r="G7" s="687"/>
      <c r="H7" s="687"/>
      <c r="I7" s="687"/>
      <c r="J7" s="687">
        <v>0</v>
      </c>
      <c r="K7" s="687"/>
      <c r="L7" s="740"/>
      <c r="M7" s="739"/>
      <c r="N7" s="687"/>
      <c r="O7" s="687"/>
      <c r="P7" s="687"/>
      <c r="Q7" s="687"/>
      <c r="R7" s="687"/>
      <c r="S7" s="740"/>
      <c r="T7" s="741">
        <v>0</v>
      </c>
      <c r="U7" s="741"/>
      <c r="V7" s="247">
        <f>SUM(C7:S7)</f>
        <v>0</v>
      </c>
    </row>
    <row r="8" spans="1:22" s="148" customFormat="1">
      <c r="A8" s="149">
        <v>2</v>
      </c>
      <c r="B8" s="147" t="s">
        <v>217</v>
      </c>
      <c r="C8" s="739"/>
      <c r="D8" s="687">
        <v>0</v>
      </c>
      <c r="E8" s="687"/>
      <c r="F8" s="687"/>
      <c r="G8" s="687"/>
      <c r="H8" s="687"/>
      <c r="I8" s="687"/>
      <c r="J8" s="687">
        <v>0</v>
      </c>
      <c r="K8" s="687"/>
      <c r="L8" s="740"/>
      <c r="M8" s="739"/>
      <c r="N8" s="687"/>
      <c r="O8" s="687"/>
      <c r="P8" s="687"/>
      <c r="Q8" s="687"/>
      <c r="R8" s="687"/>
      <c r="S8" s="740"/>
      <c r="T8" s="741">
        <v>0</v>
      </c>
      <c r="U8" s="741"/>
      <c r="V8" s="247">
        <f t="shared" ref="V8:V20" si="0">SUM(C8:S8)</f>
        <v>0</v>
      </c>
    </row>
    <row r="9" spans="1:22" s="148" customFormat="1">
      <c r="A9" s="149">
        <v>3</v>
      </c>
      <c r="B9" s="147" t="s">
        <v>218</v>
      </c>
      <c r="C9" s="739"/>
      <c r="D9" s="687">
        <v>0</v>
      </c>
      <c r="E9" s="687"/>
      <c r="F9" s="687"/>
      <c r="G9" s="687"/>
      <c r="H9" s="687"/>
      <c r="I9" s="687"/>
      <c r="J9" s="687">
        <v>0</v>
      </c>
      <c r="K9" s="687"/>
      <c r="L9" s="740"/>
      <c r="M9" s="739"/>
      <c r="N9" s="687"/>
      <c r="O9" s="687"/>
      <c r="P9" s="687"/>
      <c r="Q9" s="687"/>
      <c r="R9" s="687"/>
      <c r="S9" s="740"/>
      <c r="T9" s="741">
        <v>0</v>
      </c>
      <c r="U9" s="741"/>
      <c r="V9" s="247">
        <f>SUM(C9:S9)</f>
        <v>0</v>
      </c>
    </row>
    <row r="10" spans="1:22" s="148" customFormat="1">
      <c r="A10" s="149">
        <v>4</v>
      </c>
      <c r="B10" s="147" t="s">
        <v>219</v>
      </c>
      <c r="C10" s="739"/>
      <c r="D10" s="687">
        <v>0</v>
      </c>
      <c r="E10" s="687"/>
      <c r="F10" s="687"/>
      <c r="G10" s="687"/>
      <c r="H10" s="687"/>
      <c r="I10" s="687"/>
      <c r="J10" s="687">
        <v>0</v>
      </c>
      <c r="K10" s="687"/>
      <c r="L10" s="740"/>
      <c r="M10" s="739"/>
      <c r="N10" s="687"/>
      <c r="O10" s="687"/>
      <c r="P10" s="687"/>
      <c r="Q10" s="687"/>
      <c r="R10" s="687"/>
      <c r="S10" s="740"/>
      <c r="T10" s="741">
        <v>0</v>
      </c>
      <c r="U10" s="741"/>
      <c r="V10" s="247">
        <f t="shared" si="0"/>
        <v>0</v>
      </c>
    </row>
    <row r="11" spans="1:22" s="148" customFormat="1">
      <c r="A11" s="149">
        <v>5</v>
      </c>
      <c r="B11" s="147" t="s">
        <v>220</v>
      </c>
      <c r="C11" s="739"/>
      <c r="D11" s="687">
        <v>0</v>
      </c>
      <c r="E11" s="687"/>
      <c r="F11" s="687"/>
      <c r="G11" s="687"/>
      <c r="H11" s="687"/>
      <c r="I11" s="687"/>
      <c r="J11" s="687">
        <v>0</v>
      </c>
      <c r="K11" s="687"/>
      <c r="L11" s="740"/>
      <c r="M11" s="739"/>
      <c r="N11" s="687"/>
      <c r="O11" s="687"/>
      <c r="P11" s="687"/>
      <c r="Q11" s="687"/>
      <c r="R11" s="687"/>
      <c r="S11" s="740"/>
      <c r="T11" s="741">
        <v>0</v>
      </c>
      <c r="U11" s="741"/>
      <c r="V11" s="247">
        <f t="shared" si="0"/>
        <v>0</v>
      </c>
    </row>
    <row r="12" spans="1:22" s="148" customFormat="1">
      <c r="A12" s="149">
        <v>6</v>
      </c>
      <c r="B12" s="147" t="s">
        <v>221</v>
      </c>
      <c r="C12" s="739"/>
      <c r="D12" s="687">
        <v>0</v>
      </c>
      <c r="E12" s="687"/>
      <c r="F12" s="687"/>
      <c r="G12" s="687"/>
      <c r="H12" s="687"/>
      <c r="I12" s="687"/>
      <c r="J12" s="687">
        <v>0</v>
      </c>
      <c r="K12" s="687"/>
      <c r="L12" s="740"/>
      <c r="M12" s="739"/>
      <c r="N12" s="687"/>
      <c r="O12" s="687"/>
      <c r="P12" s="687"/>
      <c r="Q12" s="687"/>
      <c r="R12" s="687"/>
      <c r="S12" s="740"/>
      <c r="T12" s="741">
        <v>0</v>
      </c>
      <c r="U12" s="741"/>
      <c r="V12" s="247">
        <f t="shared" si="0"/>
        <v>0</v>
      </c>
    </row>
    <row r="13" spans="1:22" s="148" customFormat="1">
      <c r="A13" s="149">
        <v>7</v>
      </c>
      <c r="B13" s="147" t="s">
        <v>73</v>
      </c>
      <c r="C13" s="739"/>
      <c r="D13" s="687">
        <v>1715056.8917690001</v>
      </c>
      <c r="E13" s="687"/>
      <c r="F13" s="687"/>
      <c r="G13" s="687"/>
      <c r="H13" s="687"/>
      <c r="I13" s="687"/>
      <c r="J13" s="687">
        <v>0</v>
      </c>
      <c r="K13" s="687"/>
      <c r="L13" s="740"/>
      <c r="M13" s="739"/>
      <c r="N13" s="687"/>
      <c r="O13" s="687"/>
      <c r="P13" s="687"/>
      <c r="Q13" s="687"/>
      <c r="R13" s="687"/>
      <c r="S13" s="740"/>
      <c r="T13" s="741">
        <v>472620.85290400009</v>
      </c>
      <c r="U13" s="741">
        <v>1242436.038865</v>
      </c>
      <c r="V13" s="247">
        <f t="shared" si="0"/>
        <v>1715056.8917690001</v>
      </c>
    </row>
    <row r="14" spans="1:22" s="148" customFormat="1">
      <c r="A14" s="149">
        <v>8</v>
      </c>
      <c r="B14" s="147" t="s">
        <v>74</v>
      </c>
      <c r="C14" s="739"/>
      <c r="D14" s="687">
        <v>0</v>
      </c>
      <c r="E14" s="687"/>
      <c r="F14" s="687"/>
      <c r="G14" s="687"/>
      <c r="H14" s="687"/>
      <c r="I14" s="687"/>
      <c r="J14" s="687">
        <v>0</v>
      </c>
      <c r="K14" s="687"/>
      <c r="L14" s="740"/>
      <c r="M14" s="739"/>
      <c r="N14" s="687"/>
      <c r="O14" s="687"/>
      <c r="P14" s="687"/>
      <c r="Q14" s="687"/>
      <c r="R14" s="687"/>
      <c r="S14" s="740"/>
      <c r="T14" s="741">
        <v>0</v>
      </c>
      <c r="U14" s="741">
        <v>0</v>
      </c>
      <c r="V14" s="247">
        <f t="shared" si="0"/>
        <v>0</v>
      </c>
    </row>
    <row r="15" spans="1:22" s="148" customFormat="1">
      <c r="A15" s="149">
        <v>9</v>
      </c>
      <c r="B15" s="147" t="s">
        <v>75</v>
      </c>
      <c r="C15" s="739"/>
      <c r="D15" s="687">
        <v>0</v>
      </c>
      <c r="E15" s="687"/>
      <c r="F15" s="687"/>
      <c r="G15" s="687"/>
      <c r="H15" s="687"/>
      <c r="I15" s="687"/>
      <c r="J15" s="687">
        <v>0</v>
      </c>
      <c r="K15" s="687"/>
      <c r="L15" s="740"/>
      <c r="M15" s="739"/>
      <c r="N15" s="687"/>
      <c r="O15" s="687"/>
      <c r="P15" s="687"/>
      <c r="Q15" s="687"/>
      <c r="R15" s="687"/>
      <c r="S15" s="740"/>
      <c r="T15" s="741">
        <v>0</v>
      </c>
      <c r="U15" s="741"/>
      <c r="V15" s="247">
        <f t="shared" si="0"/>
        <v>0</v>
      </c>
    </row>
    <row r="16" spans="1:22" s="148" customFormat="1">
      <c r="A16" s="149">
        <v>10</v>
      </c>
      <c r="B16" s="147" t="s">
        <v>69</v>
      </c>
      <c r="C16" s="739"/>
      <c r="D16" s="687">
        <v>200000</v>
      </c>
      <c r="E16" s="687"/>
      <c r="F16" s="687"/>
      <c r="G16" s="687"/>
      <c r="H16" s="687"/>
      <c r="I16" s="687"/>
      <c r="J16" s="687">
        <v>0</v>
      </c>
      <c r="K16" s="687"/>
      <c r="L16" s="740"/>
      <c r="M16" s="739"/>
      <c r="N16" s="687"/>
      <c r="O16" s="687"/>
      <c r="P16" s="687"/>
      <c r="Q16" s="687"/>
      <c r="R16" s="687"/>
      <c r="S16" s="740"/>
      <c r="T16" s="741">
        <v>200000</v>
      </c>
      <c r="U16" s="741"/>
      <c r="V16" s="247">
        <f t="shared" si="0"/>
        <v>200000</v>
      </c>
    </row>
    <row r="17" spans="1:22" s="148" customFormat="1">
      <c r="A17" s="149">
        <v>11</v>
      </c>
      <c r="B17" s="147" t="s">
        <v>70</v>
      </c>
      <c r="C17" s="739"/>
      <c r="D17" s="687">
        <v>0</v>
      </c>
      <c r="E17" s="687"/>
      <c r="F17" s="687"/>
      <c r="G17" s="687"/>
      <c r="H17" s="687"/>
      <c r="I17" s="687"/>
      <c r="J17" s="687">
        <v>0</v>
      </c>
      <c r="K17" s="687"/>
      <c r="L17" s="740"/>
      <c r="M17" s="739"/>
      <c r="N17" s="687"/>
      <c r="O17" s="687"/>
      <c r="P17" s="687"/>
      <c r="Q17" s="687"/>
      <c r="R17" s="687"/>
      <c r="S17" s="740"/>
      <c r="T17" s="741">
        <v>0</v>
      </c>
      <c r="U17" s="741"/>
      <c r="V17" s="247">
        <f t="shared" si="0"/>
        <v>0</v>
      </c>
    </row>
    <row r="18" spans="1:22" s="148" customFormat="1">
      <c r="A18" s="149">
        <v>12</v>
      </c>
      <c r="B18" s="147" t="s">
        <v>71</v>
      </c>
      <c r="C18" s="739"/>
      <c r="D18" s="687">
        <v>0</v>
      </c>
      <c r="E18" s="687"/>
      <c r="F18" s="687"/>
      <c r="G18" s="687"/>
      <c r="H18" s="687"/>
      <c r="I18" s="687"/>
      <c r="J18" s="687">
        <v>0</v>
      </c>
      <c r="K18" s="687"/>
      <c r="L18" s="740"/>
      <c r="M18" s="739"/>
      <c r="N18" s="687"/>
      <c r="O18" s="687"/>
      <c r="P18" s="687"/>
      <c r="Q18" s="687"/>
      <c r="R18" s="687"/>
      <c r="S18" s="740"/>
      <c r="T18" s="741">
        <v>0</v>
      </c>
      <c r="U18" s="741"/>
      <c r="V18" s="247">
        <f t="shared" si="0"/>
        <v>0</v>
      </c>
    </row>
    <row r="19" spans="1:22" s="148" customFormat="1">
      <c r="A19" s="149">
        <v>13</v>
      </c>
      <c r="B19" s="147" t="s">
        <v>72</v>
      </c>
      <c r="C19" s="739"/>
      <c r="D19" s="687">
        <v>0</v>
      </c>
      <c r="E19" s="687"/>
      <c r="F19" s="687"/>
      <c r="G19" s="687"/>
      <c r="H19" s="687"/>
      <c r="I19" s="687"/>
      <c r="J19" s="687">
        <v>0</v>
      </c>
      <c r="K19" s="687"/>
      <c r="L19" s="740"/>
      <c r="M19" s="739"/>
      <c r="N19" s="687"/>
      <c r="O19" s="687"/>
      <c r="P19" s="687"/>
      <c r="Q19" s="687"/>
      <c r="R19" s="687"/>
      <c r="S19" s="740"/>
      <c r="T19" s="741">
        <v>0</v>
      </c>
      <c r="U19" s="741"/>
      <c r="V19" s="247">
        <f t="shared" si="0"/>
        <v>0</v>
      </c>
    </row>
    <row r="20" spans="1:22" s="148" customFormat="1">
      <c r="A20" s="149">
        <v>14</v>
      </c>
      <c r="B20" s="147" t="s">
        <v>248</v>
      </c>
      <c r="C20" s="739"/>
      <c r="D20" s="687">
        <v>0</v>
      </c>
      <c r="E20" s="687"/>
      <c r="F20" s="687"/>
      <c r="G20" s="687"/>
      <c r="H20" s="687"/>
      <c r="I20" s="687"/>
      <c r="J20" s="687">
        <v>0</v>
      </c>
      <c r="K20" s="687"/>
      <c r="L20" s="740"/>
      <c r="M20" s="739"/>
      <c r="N20" s="687"/>
      <c r="O20" s="687"/>
      <c r="P20" s="687"/>
      <c r="Q20" s="687"/>
      <c r="R20" s="687"/>
      <c r="S20" s="740"/>
      <c r="T20" s="741">
        <v>0</v>
      </c>
      <c r="U20" s="741"/>
      <c r="V20" s="247">
        <f t="shared" si="0"/>
        <v>0</v>
      </c>
    </row>
    <row r="21" spans="1:22" ht="13.5" thickBot="1">
      <c r="A21" s="99"/>
      <c r="B21" s="100" t="s">
        <v>68</v>
      </c>
      <c r="C21" s="248">
        <f>SUM(C7:C20)</f>
        <v>0</v>
      </c>
      <c r="D21" s="246">
        <f t="shared" ref="D21:V21" si="1">SUM(D7:D20)</f>
        <v>1915056.8917690001</v>
      </c>
      <c r="E21" s="246">
        <f t="shared" si="1"/>
        <v>0</v>
      </c>
      <c r="F21" s="246">
        <f t="shared" si="1"/>
        <v>0</v>
      </c>
      <c r="G21" s="246">
        <f t="shared" si="1"/>
        <v>0</v>
      </c>
      <c r="H21" s="246">
        <f t="shared" si="1"/>
        <v>0</v>
      </c>
      <c r="I21" s="246">
        <f t="shared" si="1"/>
        <v>0</v>
      </c>
      <c r="J21" s="246">
        <f t="shared" si="1"/>
        <v>0</v>
      </c>
      <c r="K21" s="246">
        <f t="shared" si="1"/>
        <v>0</v>
      </c>
      <c r="L21" s="249">
        <f t="shared" si="1"/>
        <v>0</v>
      </c>
      <c r="M21" s="248">
        <f t="shared" si="1"/>
        <v>0</v>
      </c>
      <c r="N21" s="246">
        <f t="shared" si="1"/>
        <v>0</v>
      </c>
      <c r="O21" s="246">
        <f t="shared" si="1"/>
        <v>0</v>
      </c>
      <c r="P21" s="246">
        <f t="shared" si="1"/>
        <v>0</v>
      </c>
      <c r="Q21" s="246">
        <f t="shared" si="1"/>
        <v>0</v>
      </c>
      <c r="R21" s="246">
        <f t="shared" si="1"/>
        <v>0</v>
      </c>
      <c r="S21" s="249">
        <f t="shared" si="1"/>
        <v>0</v>
      </c>
      <c r="T21" s="249">
        <f>SUM(T7:T20)</f>
        <v>672620.85290400009</v>
      </c>
      <c r="U21" s="249">
        <f t="shared" si="1"/>
        <v>1242436.038865</v>
      </c>
      <c r="V21" s="250">
        <f t="shared" si="1"/>
        <v>1915056.8917690001</v>
      </c>
    </row>
    <row r="24" spans="1:22">
      <c r="A24" s="18"/>
      <c r="B24" s="18"/>
      <c r="C24" s="69"/>
      <c r="D24" s="69"/>
      <c r="E24" s="69"/>
    </row>
    <row r="25" spans="1:22">
      <c r="A25" s="92"/>
      <c r="B25" s="92"/>
      <c r="C25" s="18"/>
      <c r="D25" s="69"/>
      <c r="E25" s="69"/>
    </row>
    <row r="26" spans="1:22">
      <c r="A26" s="92"/>
      <c r="B26" s="93"/>
      <c r="C26" s="18"/>
      <c r="D26" s="69"/>
      <c r="E26" s="69"/>
    </row>
    <row r="27" spans="1:22">
      <c r="A27" s="92"/>
      <c r="B27" s="92"/>
      <c r="C27" s="18"/>
      <c r="D27" s="69"/>
      <c r="E27" s="69"/>
    </row>
    <row r="28" spans="1:22">
      <c r="A28" s="92"/>
      <c r="B28" s="93"/>
      <c r="C28" s="18"/>
      <c r="D28" s="69"/>
      <c r="E28" s="69"/>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8" style="2" bestFit="1"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289" t="str">
        <f>Info!C2</f>
        <v>სს "ვითიბი ბანკი ჯორჯია"</v>
      </c>
    </row>
    <row r="2" spans="1:9">
      <c r="A2" s="2" t="s">
        <v>189</v>
      </c>
      <c r="B2" s="408">
        <f>'1. key ratios'!B2</f>
        <v>45199</v>
      </c>
    </row>
    <row r="4" spans="1:9" ht="13.5" thickBot="1">
      <c r="A4" s="2" t="s">
        <v>416</v>
      </c>
      <c r="B4" s="262" t="s">
        <v>457</v>
      </c>
    </row>
    <row r="5" spans="1:9">
      <c r="A5" s="97"/>
      <c r="B5" s="145"/>
      <c r="C5" s="151" t="s">
        <v>0</v>
      </c>
      <c r="D5" s="151" t="s">
        <v>1</v>
      </c>
      <c r="E5" s="151" t="s">
        <v>2</v>
      </c>
      <c r="F5" s="151" t="s">
        <v>3</v>
      </c>
      <c r="G5" s="260" t="s">
        <v>4</v>
      </c>
      <c r="H5" s="152" t="s">
        <v>5</v>
      </c>
      <c r="I5" s="24"/>
    </row>
    <row r="6" spans="1:9" ht="15" customHeight="1">
      <c r="A6" s="144"/>
      <c r="B6" s="22"/>
      <c r="C6" s="789" t="s">
        <v>449</v>
      </c>
      <c r="D6" s="793" t="s">
        <v>470</v>
      </c>
      <c r="E6" s="794"/>
      <c r="F6" s="789" t="s">
        <v>476</v>
      </c>
      <c r="G6" s="789" t="s">
        <v>477</v>
      </c>
      <c r="H6" s="791" t="s">
        <v>451</v>
      </c>
      <c r="I6" s="24"/>
    </row>
    <row r="7" spans="1:9" ht="76.5">
      <c r="A7" s="144"/>
      <c r="B7" s="22"/>
      <c r="C7" s="790"/>
      <c r="D7" s="261" t="s">
        <v>452</v>
      </c>
      <c r="E7" s="261" t="s">
        <v>450</v>
      </c>
      <c r="F7" s="790"/>
      <c r="G7" s="790"/>
      <c r="H7" s="792"/>
      <c r="I7" s="24"/>
    </row>
    <row r="8" spans="1:9">
      <c r="A8" s="88">
        <v>1</v>
      </c>
      <c r="B8" s="71" t="s">
        <v>216</v>
      </c>
      <c r="C8" s="742">
        <v>351</v>
      </c>
      <c r="D8" s="743">
        <v>0</v>
      </c>
      <c r="E8" s="742">
        <v>0</v>
      </c>
      <c r="F8" s="742">
        <v>0</v>
      </c>
      <c r="G8" s="744">
        <v>0</v>
      </c>
      <c r="H8" s="267">
        <f>IFERROR(G8/(C8+E8),0)</f>
        <v>0</v>
      </c>
    </row>
    <row r="9" spans="1:9" ht="15" customHeight="1">
      <c r="A9" s="88">
        <v>2</v>
      </c>
      <c r="B9" s="71" t="s">
        <v>217</v>
      </c>
      <c r="C9" s="742">
        <v>0</v>
      </c>
      <c r="D9" s="743">
        <v>0</v>
      </c>
      <c r="E9" s="742">
        <v>0</v>
      </c>
      <c r="F9" s="742">
        <v>0</v>
      </c>
      <c r="G9" s="744">
        <v>0</v>
      </c>
      <c r="H9" s="267">
        <f t="shared" ref="H9:H21" si="0">IFERROR(G9/(C9+E9),0)</f>
        <v>0</v>
      </c>
    </row>
    <row r="10" spans="1:9">
      <c r="A10" s="88">
        <v>3</v>
      </c>
      <c r="B10" s="71" t="s">
        <v>218</v>
      </c>
      <c r="C10" s="742">
        <v>0</v>
      </c>
      <c r="D10" s="743">
        <v>0</v>
      </c>
      <c r="E10" s="742">
        <v>0</v>
      </c>
      <c r="F10" s="742">
        <v>0</v>
      </c>
      <c r="G10" s="744">
        <v>0</v>
      </c>
      <c r="H10" s="267">
        <f t="shared" si="0"/>
        <v>0</v>
      </c>
    </row>
    <row r="11" spans="1:9">
      <c r="A11" s="88">
        <v>4</v>
      </c>
      <c r="B11" s="71" t="s">
        <v>219</v>
      </c>
      <c r="C11" s="742">
        <v>0</v>
      </c>
      <c r="D11" s="743">
        <v>0</v>
      </c>
      <c r="E11" s="742">
        <v>0</v>
      </c>
      <c r="F11" s="742">
        <v>0</v>
      </c>
      <c r="G11" s="744">
        <v>0</v>
      </c>
      <c r="H11" s="267">
        <f t="shared" si="0"/>
        <v>0</v>
      </c>
    </row>
    <row r="12" spans="1:9">
      <c r="A12" s="88">
        <v>5</v>
      </c>
      <c r="B12" s="71" t="s">
        <v>220</v>
      </c>
      <c r="C12" s="742">
        <v>0</v>
      </c>
      <c r="D12" s="743">
        <v>0</v>
      </c>
      <c r="E12" s="742">
        <v>0</v>
      </c>
      <c r="F12" s="742">
        <v>0</v>
      </c>
      <c r="G12" s="744">
        <v>0</v>
      </c>
      <c r="H12" s="267">
        <f t="shared" si="0"/>
        <v>0</v>
      </c>
    </row>
    <row r="13" spans="1:9">
      <c r="A13" s="88">
        <v>6</v>
      </c>
      <c r="B13" s="71" t="s">
        <v>221</v>
      </c>
      <c r="C13" s="742">
        <v>6411408</v>
      </c>
      <c r="D13" s="743">
        <v>0</v>
      </c>
      <c r="E13" s="742">
        <v>0</v>
      </c>
      <c r="F13" s="742">
        <v>1375577.2307500001</v>
      </c>
      <c r="G13" s="744">
        <v>1375577.2307500001</v>
      </c>
      <c r="H13" s="267">
        <f t="shared" si="0"/>
        <v>0.2145515042483648</v>
      </c>
    </row>
    <row r="14" spans="1:9">
      <c r="A14" s="88">
        <v>7</v>
      </c>
      <c r="B14" s="71" t="s">
        <v>73</v>
      </c>
      <c r="C14" s="742">
        <v>121950447.60437</v>
      </c>
      <c r="D14" s="743">
        <v>23189206.167750001</v>
      </c>
      <c r="E14" s="742">
        <v>11634603.083875</v>
      </c>
      <c r="F14" s="743">
        <v>133585050.688245</v>
      </c>
      <c r="G14" s="745">
        <v>131869993.79647599</v>
      </c>
      <c r="H14" s="267">
        <f t="shared" si="0"/>
        <v>0.98716131121758877</v>
      </c>
    </row>
    <row r="15" spans="1:9">
      <c r="A15" s="88">
        <v>8</v>
      </c>
      <c r="B15" s="71" t="s">
        <v>74</v>
      </c>
      <c r="C15" s="743">
        <v>0</v>
      </c>
      <c r="D15" s="743">
        <v>0</v>
      </c>
      <c r="E15" s="743">
        <v>0</v>
      </c>
      <c r="F15" s="743">
        <v>0</v>
      </c>
      <c r="G15" s="743">
        <v>0</v>
      </c>
      <c r="H15" s="267">
        <f t="shared" si="0"/>
        <v>0</v>
      </c>
    </row>
    <row r="16" spans="1:9">
      <c r="A16" s="88">
        <v>9</v>
      </c>
      <c r="B16" s="71" t="s">
        <v>75</v>
      </c>
      <c r="C16" s="742">
        <v>7233563.7232599994</v>
      </c>
      <c r="D16" s="743">
        <v>16934.669999999998</v>
      </c>
      <c r="E16" s="742">
        <v>8467.3349999999991</v>
      </c>
      <c r="F16" s="743">
        <v>2534710.8703909996</v>
      </c>
      <c r="G16" s="745">
        <v>2534710.8703909996</v>
      </c>
      <c r="H16" s="267">
        <f t="shared" si="0"/>
        <v>0.35</v>
      </c>
    </row>
    <row r="17" spans="1:8">
      <c r="A17" s="88">
        <v>10</v>
      </c>
      <c r="B17" s="71" t="s">
        <v>69</v>
      </c>
      <c r="C17" s="742">
        <v>48146335.691699997</v>
      </c>
      <c r="D17" s="743">
        <v>0</v>
      </c>
      <c r="E17" s="742">
        <v>0</v>
      </c>
      <c r="F17" s="743">
        <v>59897168.109234996</v>
      </c>
      <c r="G17" s="745">
        <v>59697168.109234996</v>
      </c>
      <c r="H17" s="267">
        <f t="shared" si="0"/>
        <v>1.2399109351020925</v>
      </c>
    </row>
    <row r="18" spans="1:8">
      <c r="A18" s="88">
        <v>11</v>
      </c>
      <c r="B18" s="71" t="s">
        <v>70</v>
      </c>
      <c r="C18" s="742">
        <v>0</v>
      </c>
      <c r="D18" s="743">
        <v>0</v>
      </c>
      <c r="E18" s="742">
        <v>0</v>
      </c>
      <c r="F18" s="743">
        <v>0</v>
      </c>
      <c r="G18" s="745">
        <v>0</v>
      </c>
      <c r="H18" s="267">
        <f t="shared" si="0"/>
        <v>0</v>
      </c>
    </row>
    <row r="19" spans="1:8">
      <c r="A19" s="88">
        <v>12</v>
      </c>
      <c r="B19" s="71" t="s">
        <v>71</v>
      </c>
      <c r="C19" s="742">
        <v>0</v>
      </c>
      <c r="D19" s="743">
        <v>0</v>
      </c>
      <c r="E19" s="742">
        <v>0</v>
      </c>
      <c r="F19" s="743">
        <v>0</v>
      </c>
      <c r="G19" s="745">
        <v>0</v>
      </c>
      <c r="H19" s="267">
        <f t="shared" si="0"/>
        <v>0</v>
      </c>
    </row>
    <row r="20" spans="1:8">
      <c r="A20" s="88">
        <v>13</v>
      </c>
      <c r="B20" s="71" t="s">
        <v>72</v>
      </c>
      <c r="C20" s="742">
        <v>0</v>
      </c>
      <c r="D20" s="743">
        <v>0</v>
      </c>
      <c r="E20" s="742">
        <v>0</v>
      </c>
      <c r="F20" s="743">
        <v>0</v>
      </c>
      <c r="G20" s="745">
        <v>0</v>
      </c>
      <c r="H20" s="267">
        <f t="shared" si="0"/>
        <v>0</v>
      </c>
    </row>
    <row r="21" spans="1:8">
      <c r="A21" s="88">
        <v>14</v>
      </c>
      <c r="B21" s="71" t="s">
        <v>248</v>
      </c>
      <c r="C21" s="742">
        <v>207187081.32135001</v>
      </c>
      <c r="D21" s="743">
        <v>0</v>
      </c>
      <c r="E21" s="742">
        <v>0</v>
      </c>
      <c r="F21" s="743">
        <v>67261138.321350008</v>
      </c>
      <c r="G21" s="745">
        <v>67261138.321350008</v>
      </c>
      <c r="H21" s="267">
        <f t="shared" si="0"/>
        <v>0.32463963434586474</v>
      </c>
    </row>
    <row r="22" spans="1:8" ht="13.5" thickBot="1">
      <c r="A22" s="146"/>
      <c r="B22" s="153" t="s">
        <v>68</v>
      </c>
      <c r="C22" s="246">
        <f>SUM(C8:C21)</f>
        <v>390929187.34068</v>
      </c>
      <c r="D22" s="246">
        <f>SUM(D8:D21)</f>
        <v>23206140.837750003</v>
      </c>
      <c r="E22" s="246">
        <f>SUM(E8:E21)</f>
        <v>11643070.418875001</v>
      </c>
      <c r="F22" s="246">
        <f>SUM(F8:F21)</f>
        <v>264653645.219971</v>
      </c>
      <c r="G22" s="246">
        <f>SUM(G8:G21)</f>
        <v>262738588.32820198</v>
      </c>
      <c r="H22" s="268">
        <f>G22/(C22+E22)</f>
        <v>0.65264951387963821</v>
      </c>
    </row>
    <row r="23" spans="1:8">
      <c r="G23" s="721">
        <f>G22-'5. RWA'!C6</f>
        <v>0</v>
      </c>
    </row>
    <row r="28" spans="1:8" ht="10.5" customHeight="1"/>
  </sheetData>
  <mergeCells count="5">
    <mergeCell ref="C6:C7"/>
    <mergeCell ref="F6:F7"/>
    <mergeCell ref="G6:G7"/>
    <mergeCell ref="H6:H7"/>
    <mergeCell ref="D6:E6"/>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C8" sqref="C8:K25"/>
    </sheetView>
  </sheetViews>
  <sheetFormatPr defaultColWidth="9.140625" defaultRowHeight="12.75"/>
  <cols>
    <col min="1" max="1" width="10.5703125" style="289" bestFit="1" customWidth="1"/>
    <col min="2" max="2" width="104.140625" style="289" customWidth="1"/>
    <col min="3" max="9" width="12.7109375" style="289" customWidth="1"/>
    <col min="10" max="10" width="13.140625" style="289" bestFit="1" customWidth="1"/>
    <col min="11" max="11" width="12.7109375" style="289" customWidth="1"/>
    <col min="12" max="16384" width="9.140625" style="289"/>
  </cols>
  <sheetData>
    <row r="1" spans="1:11">
      <c r="A1" s="289" t="s">
        <v>188</v>
      </c>
      <c r="B1" s="289" t="str">
        <f>Info!C2</f>
        <v>სს "ვითიბი ბანკი ჯორჯია"</v>
      </c>
    </row>
    <row r="2" spans="1:11">
      <c r="A2" s="289" t="s">
        <v>189</v>
      </c>
      <c r="B2" s="681">
        <f>'1. key ratios'!B2</f>
        <v>45199</v>
      </c>
      <c r="C2" s="290"/>
      <c r="D2" s="290"/>
    </row>
    <row r="3" spans="1:11">
      <c r="B3" s="290"/>
      <c r="C3" s="290"/>
      <c r="D3" s="290"/>
    </row>
    <row r="4" spans="1:11" ht="13.5" thickBot="1">
      <c r="A4" s="289" t="s">
        <v>518</v>
      </c>
      <c r="B4" s="262" t="s">
        <v>517</v>
      </c>
      <c r="C4" s="290"/>
      <c r="D4" s="290"/>
    </row>
    <row r="5" spans="1:11" ht="30" customHeight="1">
      <c r="A5" s="798"/>
      <c r="B5" s="799"/>
      <c r="C5" s="800" t="s">
        <v>550</v>
      </c>
      <c r="D5" s="800"/>
      <c r="E5" s="800"/>
      <c r="F5" s="800" t="s">
        <v>551</v>
      </c>
      <c r="G5" s="800"/>
      <c r="H5" s="800"/>
      <c r="I5" s="800" t="s">
        <v>552</v>
      </c>
      <c r="J5" s="800"/>
      <c r="K5" s="801"/>
    </row>
    <row r="6" spans="1:11">
      <c r="A6" s="287"/>
      <c r="B6" s="288"/>
      <c r="C6" s="291" t="s">
        <v>27</v>
      </c>
      <c r="D6" s="291" t="s">
        <v>96</v>
      </c>
      <c r="E6" s="291" t="s">
        <v>68</v>
      </c>
      <c r="F6" s="291" t="s">
        <v>27</v>
      </c>
      <c r="G6" s="291" t="s">
        <v>96</v>
      </c>
      <c r="H6" s="291" t="s">
        <v>68</v>
      </c>
      <c r="I6" s="291" t="s">
        <v>27</v>
      </c>
      <c r="J6" s="291" t="s">
        <v>96</v>
      </c>
      <c r="K6" s="293" t="s">
        <v>68</v>
      </c>
    </row>
    <row r="7" spans="1:11">
      <c r="A7" s="294" t="s">
        <v>488</v>
      </c>
      <c r="B7" s="286"/>
      <c r="C7" s="286"/>
      <c r="D7" s="286"/>
      <c r="E7" s="286"/>
      <c r="F7" s="286"/>
      <c r="G7" s="286"/>
      <c r="H7" s="286"/>
      <c r="I7" s="286"/>
      <c r="J7" s="286"/>
      <c r="K7" s="295"/>
    </row>
    <row r="8" spans="1:11">
      <c r="A8" s="285">
        <v>1</v>
      </c>
      <c r="B8" s="274" t="s">
        <v>488</v>
      </c>
      <c r="C8" s="593"/>
      <c r="D8" s="593"/>
      <c r="E8" s="593"/>
      <c r="F8" s="594">
        <v>79698401.873369515</v>
      </c>
      <c r="G8" s="594">
        <v>53013271.285817392</v>
      </c>
      <c r="H8" s="594">
        <v>132711673.15918699</v>
      </c>
      <c r="I8" s="594">
        <v>79698401.873369515</v>
      </c>
      <c r="J8" s="594">
        <v>53013271.285817392</v>
      </c>
      <c r="K8" s="595">
        <v>132711673.15918699</v>
      </c>
    </row>
    <row r="9" spans="1:11">
      <c r="A9" s="294" t="s">
        <v>489</v>
      </c>
      <c r="B9" s="286"/>
      <c r="C9" s="596"/>
      <c r="D9" s="596"/>
      <c r="E9" s="596"/>
      <c r="F9" s="596"/>
      <c r="G9" s="596"/>
      <c r="H9" s="596"/>
      <c r="I9" s="596"/>
      <c r="J9" s="596"/>
      <c r="K9" s="597"/>
    </row>
    <row r="10" spans="1:11">
      <c r="A10" s="296">
        <v>2</v>
      </c>
      <c r="B10" s="275" t="s">
        <v>490</v>
      </c>
      <c r="C10" s="434">
        <v>3460371.1569565255</v>
      </c>
      <c r="D10" s="598">
        <v>445031.59728260862</v>
      </c>
      <c r="E10" s="598">
        <v>3905402.7542391289</v>
      </c>
      <c r="F10" s="598">
        <v>639785.92989673943</v>
      </c>
      <c r="G10" s="598">
        <v>140095.03574293476</v>
      </c>
      <c r="H10" s="598">
        <v>779880.96563967445</v>
      </c>
      <c r="I10" s="598">
        <v>159305.3157989131</v>
      </c>
      <c r="J10" s="598">
        <v>14322.548249999998</v>
      </c>
      <c r="K10" s="599">
        <v>173627.86404891306</v>
      </c>
    </row>
    <row r="11" spans="1:11">
      <c r="A11" s="296">
        <v>3</v>
      </c>
      <c r="B11" s="275" t="s">
        <v>491</v>
      </c>
      <c r="C11" s="434">
        <v>14967373.748152178</v>
      </c>
      <c r="D11" s="598">
        <v>76622503.8972826</v>
      </c>
      <c r="E11" s="598">
        <v>91589877.645434737</v>
      </c>
      <c r="F11" s="598">
        <v>9044191.0862008967</v>
      </c>
      <c r="G11" s="598">
        <v>395309.90530431521</v>
      </c>
      <c r="H11" s="598">
        <v>9439500.9915052149</v>
      </c>
      <c r="I11" s="598">
        <v>4850914.0283641322</v>
      </c>
      <c r="J11" s="598">
        <v>362756.35668215214</v>
      </c>
      <c r="K11" s="599">
        <v>5213670.3850462837</v>
      </c>
    </row>
    <row r="12" spans="1:11">
      <c r="A12" s="296">
        <v>4</v>
      </c>
      <c r="B12" s="275" t="s">
        <v>492</v>
      </c>
      <c r="C12" s="434">
        <v>0</v>
      </c>
      <c r="D12" s="598">
        <v>0</v>
      </c>
      <c r="E12" s="598">
        <v>0</v>
      </c>
      <c r="F12" s="598">
        <v>0</v>
      </c>
      <c r="G12" s="598">
        <v>0</v>
      </c>
      <c r="H12" s="598">
        <v>0</v>
      </c>
      <c r="I12" s="598">
        <v>0</v>
      </c>
      <c r="J12" s="598">
        <v>0</v>
      </c>
      <c r="K12" s="599">
        <v>0</v>
      </c>
    </row>
    <row r="13" spans="1:11">
      <c r="A13" s="296">
        <v>5</v>
      </c>
      <c r="B13" s="275" t="s">
        <v>493</v>
      </c>
      <c r="C13" s="434">
        <v>19224023.32043482</v>
      </c>
      <c r="D13" s="598">
        <v>4817803.6578145642</v>
      </c>
      <c r="E13" s="598">
        <v>24041826.978249341</v>
      </c>
      <c r="F13" s="598">
        <v>7408979.6294108769</v>
      </c>
      <c r="G13" s="598">
        <v>1912700.6626520182</v>
      </c>
      <c r="H13" s="598">
        <v>9321680.2920628898</v>
      </c>
      <c r="I13" s="598">
        <v>1776981.655239129</v>
      </c>
      <c r="J13" s="598">
        <v>479391.81164973369</v>
      </c>
      <c r="K13" s="599">
        <v>2256373.4668888641</v>
      </c>
    </row>
    <row r="14" spans="1:11">
      <c r="A14" s="296">
        <v>6</v>
      </c>
      <c r="B14" s="275" t="s">
        <v>508</v>
      </c>
      <c r="C14" s="434">
        <v>0</v>
      </c>
      <c r="D14" s="598">
        <v>0</v>
      </c>
      <c r="E14" s="598">
        <v>0</v>
      </c>
      <c r="F14" s="598">
        <v>0</v>
      </c>
      <c r="G14" s="598">
        <v>0</v>
      </c>
      <c r="H14" s="598">
        <v>0</v>
      </c>
      <c r="I14" s="598">
        <v>0</v>
      </c>
      <c r="J14" s="598">
        <v>0</v>
      </c>
      <c r="K14" s="599">
        <v>0</v>
      </c>
    </row>
    <row r="15" spans="1:11">
      <c r="A15" s="296">
        <v>7</v>
      </c>
      <c r="B15" s="275" t="s">
        <v>495</v>
      </c>
      <c r="C15" s="434">
        <v>2948752.4859782611</v>
      </c>
      <c r="D15" s="598">
        <v>24432948.13763804</v>
      </c>
      <c r="E15" s="598">
        <v>27381700.623616297</v>
      </c>
      <c r="F15" s="598">
        <v>221096.61369565205</v>
      </c>
      <c r="G15" s="598">
        <v>13495417.333015217</v>
      </c>
      <c r="H15" s="598">
        <v>13716513.94671086</v>
      </c>
      <c r="I15" s="598">
        <v>221096.61369565205</v>
      </c>
      <c r="J15" s="598">
        <v>13495417.333015217</v>
      </c>
      <c r="K15" s="599">
        <v>13716513.94671086</v>
      </c>
    </row>
    <row r="16" spans="1:11">
      <c r="A16" s="296">
        <v>8</v>
      </c>
      <c r="B16" s="276" t="s">
        <v>496</v>
      </c>
      <c r="C16" s="434">
        <v>40600520.711521737</v>
      </c>
      <c r="D16" s="598">
        <v>106318287.29001787</v>
      </c>
      <c r="E16" s="598">
        <v>146918808.00153953</v>
      </c>
      <c r="F16" s="598">
        <v>17314053.259204153</v>
      </c>
      <c r="G16" s="598">
        <v>15943522.936714482</v>
      </c>
      <c r="H16" s="598">
        <v>33257576.195918638</v>
      </c>
      <c r="I16" s="598">
        <v>7008297.613097826</v>
      </c>
      <c r="J16" s="598">
        <v>14351888.049597112</v>
      </c>
      <c r="K16" s="599">
        <v>21360185.662694927</v>
      </c>
    </row>
    <row r="17" spans="1:11">
      <c r="A17" s="294" t="s">
        <v>497</v>
      </c>
      <c r="B17" s="286"/>
      <c r="C17" s="596"/>
      <c r="D17" s="596"/>
      <c r="E17" s="596"/>
      <c r="F17" s="596"/>
      <c r="G17" s="596"/>
      <c r="H17" s="596"/>
      <c r="I17" s="596"/>
      <c r="J17" s="596"/>
      <c r="K17" s="597"/>
    </row>
    <row r="18" spans="1:11">
      <c r="A18" s="296">
        <v>9</v>
      </c>
      <c r="B18" s="275" t="s">
        <v>498</v>
      </c>
      <c r="C18" s="434">
        <v>0</v>
      </c>
      <c r="D18" s="598">
        <v>0</v>
      </c>
      <c r="E18" s="598">
        <v>0</v>
      </c>
      <c r="F18" s="598">
        <v>0</v>
      </c>
      <c r="G18" s="598">
        <v>0</v>
      </c>
      <c r="H18" s="598">
        <v>0</v>
      </c>
      <c r="I18" s="598">
        <v>0</v>
      </c>
      <c r="J18" s="598">
        <v>0</v>
      </c>
      <c r="K18" s="599">
        <v>0</v>
      </c>
    </row>
    <row r="19" spans="1:11">
      <c r="A19" s="296">
        <v>10</v>
      </c>
      <c r="B19" s="275" t="s">
        <v>499</v>
      </c>
      <c r="C19" s="434">
        <v>54255070.852199972</v>
      </c>
      <c r="D19" s="598">
        <v>58789251.545684546</v>
      </c>
      <c r="E19" s="598">
        <v>113044322.39788443</v>
      </c>
      <c r="F19" s="598">
        <v>792027.64332032588</v>
      </c>
      <c r="G19" s="598">
        <v>724530.79672081955</v>
      </c>
      <c r="H19" s="598">
        <v>1516558.4400411455</v>
      </c>
      <c r="I19" s="598">
        <v>792027.64332032588</v>
      </c>
      <c r="J19" s="598">
        <v>724530.79672081955</v>
      </c>
      <c r="K19" s="599">
        <v>1516558.4400411455</v>
      </c>
    </row>
    <row r="20" spans="1:11">
      <c r="A20" s="296">
        <v>11</v>
      </c>
      <c r="B20" s="275" t="s">
        <v>500</v>
      </c>
      <c r="C20" s="434">
        <v>12803219.273260867</v>
      </c>
      <c r="D20" s="598">
        <v>3256186.6939521725</v>
      </c>
      <c r="E20" s="598">
        <v>16059405.96721304</v>
      </c>
      <c r="F20" s="598">
        <v>0</v>
      </c>
      <c r="G20" s="598">
        <v>0</v>
      </c>
      <c r="H20" s="598">
        <v>0</v>
      </c>
      <c r="I20" s="598">
        <v>0</v>
      </c>
      <c r="J20" s="598">
        <v>0</v>
      </c>
      <c r="K20" s="599">
        <v>0</v>
      </c>
    </row>
    <row r="21" spans="1:11" ht="13.5" thickBot="1">
      <c r="A21" s="211">
        <v>12</v>
      </c>
      <c r="B21" s="297" t="s">
        <v>501</v>
      </c>
      <c r="C21" s="600">
        <v>67058290.125460841</v>
      </c>
      <c r="D21" s="601">
        <v>62045438.239636719</v>
      </c>
      <c r="E21" s="600">
        <v>129103728.36509758</v>
      </c>
      <c r="F21" s="601">
        <v>792027.64332032588</v>
      </c>
      <c r="G21" s="601">
        <v>724530.79672081955</v>
      </c>
      <c r="H21" s="601">
        <v>1516558.4400411455</v>
      </c>
      <c r="I21" s="601">
        <v>792027.64332032588</v>
      </c>
      <c r="J21" s="601">
        <v>724530.79672081955</v>
      </c>
      <c r="K21" s="602">
        <v>1516558.4400411455</v>
      </c>
    </row>
    <row r="22" spans="1:11" ht="38.25" customHeight="1" thickBot="1">
      <c r="A22" s="283"/>
      <c r="B22" s="284"/>
      <c r="C22" s="431"/>
      <c r="D22" s="431"/>
      <c r="E22" s="431"/>
      <c r="F22" s="795" t="s">
        <v>502</v>
      </c>
      <c r="G22" s="796"/>
      <c r="H22" s="796"/>
      <c r="I22" s="795" t="s">
        <v>503</v>
      </c>
      <c r="J22" s="796"/>
      <c r="K22" s="797"/>
    </row>
    <row r="23" spans="1:11">
      <c r="A23" s="280">
        <v>13</v>
      </c>
      <c r="B23" s="277" t="s">
        <v>488</v>
      </c>
      <c r="C23" s="603"/>
      <c r="D23" s="603"/>
      <c r="E23" s="603"/>
      <c r="F23" s="604">
        <v>79698401.873369515</v>
      </c>
      <c r="G23" s="604">
        <v>53013271.285817392</v>
      </c>
      <c r="H23" s="604">
        <v>132711673.15918699</v>
      </c>
      <c r="I23" s="604">
        <v>79698401.873369515</v>
      </c>
      <c r="J23" s="604">
        <v>53013271.285817392</v>
      </c>
      <c r="K23" s="605">
        <v>132711673.15918699</v>
      </c>
    </row>
    <row r="24" spans="1:11" ht="13.5" thickBot="1">
      <c r="A24" s="281">
        <v>14</v>
      </c>
      <c r="B24" s="278" t="s">
        <v>504</v>
      </c>
      <c r="C24" s="606"/>
      <c r="D24" s="607"/>
      <c r="E24" s="608"/>
      <c r="F24" s="609">
        <v>16522025.615883827</v>
      </c>
      <c r="G24" s="609">
        <v>15218992.139993662</v>
      </c>
      <c r="H24" s="609">
        <v>31741017.755877491</v>
      </c>
      <c r="I24" s="609">
        <v>6216269.9697775003</v>
      </c>
      <c r="J24" s="609">
        <v>13627357.252876293</v>
      </c>
      <c r="K24" s="610">
        <v>19843627.22265378</v>
      </c>
    </row>
    <row r="25" spans="1:11" ht="13.5" thickBot="1">
      <c r="A25" s="282">
        <v>15</v>
      </c>
      <c r="B25" s="279" t="s">
        <v>505</v>
      </c>
      <c r="C25" s="611"/>
      <c r="D25" s="611"/>
      <c r="E25" s="611"/>
      <c r="F25" s="612">
        <f>F23/F24</f>
        <v>4.8237669960243634</v>
      </c>
      <c r="G25" s="612">
        <f t="shared" ref="G25:K25" si="0">G23/G24</f>
        <v>3.4833628139214921</v>
      </c>
      <c r="H25" s="612">
        <f t="shared" si="0"/>
        <v>4.1810780668686256</v>
      </c>
      <c r="I25" s="612">
        <f t="shared" si="0"/>
        <v>12.820936391252353</v>
      </c>
      <c r="J25" s="612">
        <f t="shared" si="0"/>
        <v>3.8902092534946942</v>
      </c>
      <c r="K25" s="613">
        <f t="shared" si="0"/>
        <v>6.6878737274242566</v>
      </c>
    </row>
    <row r="26" spans="1:11">
      <c r="F26" s="684"/>
    </row>
    <row r="27" spans="1:11">
      <c r="F27" s="685"/>
      <c r="G27" s="685"/>
      <c r="H27" s="685"/>
      <c r="I27" s="685"/>
      <c r="J27" s="685"/>
      <c r="K27" s="685"/>
    </row>
    <row r="28" spans="1:11" ht="38.25">
      <c r="B28" s="23" t="s">
        <v>549</v>
      </c>
      <c r="F28" s="686"/>
      <c r="G28" s="686"/>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66" bestFit="1" customWidth="1"/>
    <col min="2" max="2" width="95" style="66" customWidth="1"/>
    <col min="3" max="3" width="12.570312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13"/>
  </cols>
  <sheetData>
    <row r="1" spans="1:14">
      <c r="A1" s="5" t="s">
        <v>188</v>
      </c>
      <c r="B1" s="66" t="str">
        <f>Info!C2</f>
        <v>სს "ვითიბი ბანკი ჯორჯია"</v>
      </c>
    </row>
    <row r="2" spans="1:14" ht="14.25" customHeight="1">
      <c r="A2" s="66" t="s">
        <v>189</v>
      </c>
      <c r="B2" s="408">
        <f>'1. key ratios'!B2</f>
        <v>45199</v>
      </c>
    </row>
    <row r="3" spans="1:14" ht="14.25" customHeight="1"/>
    <row r="4" spans="1:14" ht="15.75" thickBot="1">
      <c r="A4" s="2" t="s">
        <v>417</v>
      </c>
      <c r="B4" s="90" t="s">
        <v>77</v>
      </c>
    </row>
    <row r="5" spans="1:14" s="25" customFormat="1" ht="12.75">
      <c r="A5" s="162"/>
      <c r="B5" s="163"/>
      <c r="C5" s="164" t="s">
        <v>0</v>
      </c>
      <c r="D5" s="164" t="s">
        <v>1</v>
      </c>
      <c r="E5" s="164" t="s">
        <v>2</v>
      </c>
      <c r="F5" s="164" t="s">
        <v>3</v>
      </c>
      <c r="G5" s="164" t="s">
        <v>4</v>
      </c>
      <c r="H5" s="164" t="s">
        <v>5</v>
      </c>
      <c r="I5" s="164" t="s">
        <v>237</v>
      </c>
      <c r="J5" s="164" t="s">
        <v>238</v>
      </c>
      <c r="K5" s="164" t="s">
        <v>239</v>
      </c>
      <c r="L5" s="164" t="s">
        <v>240</v>
      </c>
      <c r="M5" s="164" t="s">
        <v>241</v>
      </c>
      <c r="N5" s="165" t="s">
        <v>242</v>
      </c>
    </row>
    <row r="6" spans="1:14" ht="45">
      <c r="A6" s="154"/>
      <c r="B6" s="102"/>
      <c r="C6" s="103" t="s">
        <v>87</v>
      </c>
      <c r="D6" s="104" t="s">
        <v>76</v>
      </c>
      <c r="E6" s="105" t="s">
        <v>86</v>
      </c>
      <c r="F6" s="106">
        <v>0</v>
      </c>
      <c r="G6" s="106">
        <v>0.2</v>
      </c>
      <c r="H6" s="106">
        <v>0.35</v>
      </c>
      <c r="I6" s="106">
        <v>0.5</v>
      </c>
      <c r="J6" s="106">
        <v>0.75</v>
      </c>
      <c r="K6" s="106">
        <v>1</v>
      </c>
      <c r="L6" s="106">
        <v>1.5</v>
      </c>
      <c r="M6" s="106">
        <v>2.5</v>
      </c>
      <c r="N6" s="155" t="s">
        <v>77</v>
      </c>
    </row>
    <row r="7" spans="1:14">
      <c r="A7" s="156">
        <v>1</v>
      </c>
      <c r="B7" s="107" t="s">
        <v>78</v>
      </c>
      <c r="C7" s="251">
        <f>SUM(C8:C13)</f>
        <v>0</v>
      </c>
      <c r="D7" s="102"/>
      <c r="E7" s="254">
        <f t="shared" ref="E7:M7" si="0">SUM(E8:E13)</f>
        <v>0</v>
      </c>
      <c r="F7" s="251">
        <f>SUM(F8:F13)</f>
        <v>0</v>
      </c>
      <c r="G7" s="251">
        <f t="shared" si="0"/>
        <v>0</v>
      </c>
      <c r="H7" s="251">
        <f t="shared" si="0"/>
        <v>0</v>
      </c>
      <c r="I7" s="251">
        <f t="shared" si="0"/>
        <v>0</v>
      </c>
      <c r="J7" s="251">
        <f t="shared" si="0"/>
        <v>0</v>
      </c>
      <c r="K7" s="251">
        <f t="shared" si="0"/>
        <v>0</v>
      </c>
      <c r="L7" s="251">
        <f t="shared" si="0"/>
        <v>0</v>
      </c>
      <c r="M7" s="251">
        <f t="shared" si="0"/>
        <v>0</v>
      </c>
      <c r="N7" s="157">
        <f>SUM(N8:N13)</f>
        <v>0</v>
      </c>
    </row>
    <row r="8" spans="1:14">
      <c r="A8" s="156">
        <v>1.1000000000000001</v>
      </c>
      <c r="B8" s="108" t="s">
        <v>79</v>
      </c>
      <c r="C8" s="252">
        <v>0</v>
      </c>
      <c r="D8" s="109">
        <v>0.02</v>
      </c>
      <c r="E8" s="254">
        <f>C8*D8</f>
        <v>0</v>
      </c>
      <c r="F8" s="252"/>
      <c r="G8" s="252"/>
      <c r="H8" s="252"/>
      <c r="I8" s="252"/>
      <c r="J8" s="252"/>
      <c r="K8" s="252">
        <v>0</v>
      </c>
      <c r="L8" s="252"/>
      <c r="M8" s="252"/>
      <c r="N8" s="157">
        <f>SUMPRODUCT($F$6:$M$6,F8:M8)</f>
        <v>0</v>
      </c>
    </row>
    <row r="9" spans="1:14">
      <c r="A9" s="156">
        <v>1.2</v>
      </c>
      <c r="B9" s="108" t="s">
        <v>80</v>
      </c>
      <c r="C9" s="252">
        <v>0</v>
      </c>
      <c r="D9" s="109">
        <v>0.05</v>
      </c>
      <c r="E9" s="254">
        <f>C9*D9</f>
        <v>0</v>
      </c>
      <c r="F9" s="252"/>
      <c r="G9" s="252"/>
      <c r="H9" s="252"/>
      <c r="I9" s="252"/>
      <c r="J9" s="252"/>
      <c r="K9" s="252">
        <v>0</v>
      </c>
      <c r="L9" s="252"/>
      <c r="M9" s="252"/>
      <c r="N9" s="157">
        <f t="shared" ref="N9:N12" si="1">SUMPRODUCT($F$6:$M$6,F9:M9)</f>
        <v>0</v>
      </c>
    </row>
    <row r="10" spans="1:14">
      <c r="A10" s="156">
        <v>1.3</v>
      </c>
      <c r="B10" s="108" t="s">
        <v>81</v>
      </c>
      <c r="C10" s="252">
        <v>0</v>
      </c>
      <c r="D10" s="109">
        <v>0.08</v>
      </c>
      <c r="E10" s="254">
        <f>C10*D10</f>
        <v>0</v>
      </c>
      <c r="F10" s="252"/>
      <c r="G10" s="252"/>
      <c r="H10" s="252"/>
      <c r="I10" s="252"/>
      <c r="J10" s="252"/>
      <c r="K10" s="252">
        <v>0</v>
      </c>
      <c r="L10" s="252"/>
      <c r="M10" s="252"/>
      <c r="N10" s="157">
        <f>SUMPRODUCT($F$6:$M$6,F10:M10)</f>
        <v>0</v>
      </c>
    </row>
    <row r="11" spans="1:14">
      <c r="A11" s="156">
        <v>1.4</v>
      </c>
      <c r="B11" s="108" t="s">
        <v>82</v>
      </c>
      <c r="C11" s="252">
        <v>0</v>
      </c>
      <c r="D11" s="109">
        <v>0.11</v>
      </c>
      <c r="E11" s="254">
        <f>C11*D11</f>
        <v>0</v>
      </c>
      <c r="F11" s="252"/>
      <c r="G11" s="252"/>
      <c r="H11" s="252"/>
      <c r="I11" s="252"/>
      <c r="J11" s="252"/>
      <c r="K11" s="252">
        <v>0</v>
      </c>
      <c r="L11" s="252"/>
      <c r="M11" s="252"/>
      <c r="N11" s="157">
        <f t="shared" si="1"/>
        <v>0</v>
      </c>
    </row>
    <row r="12" spans="1:14">
      <c r="A12" s="156">
        <v>1.5</v>
      </c>
      <c r="B12" s="108" t="s">
        <v>83</v>
      </c>
      <c r="C12" s="252">
        <v>0</v>
      </c>
      <c r="D12" s="109">
        <v>0.14000000000000001</v>
      </c>
      <c r="E12" s="254">
        <f>C12*D12</f>
        <v>0</v>
      </c>
      <c r="F12" s="252"/>
      <c r="G12" s="252"/>
      <c r="H12" s="252"/>
      <c r="I12" s="252"/>
      <c r="J12" s="252"/>
      <c r="K12" s="252">
        <v>0</v>
      </c>
      <c r="L12" s="252"/>
      <c r="M12" s="252"/>
      <c r="N12" s="157">
        <f t="shared" si="1"/>
        <v>0</v>
      </c>
    </row>
    <row r="13" spans="1:14">
      <c r="A13" s="156">
        <v>1.6</v>
      </c>
      <c r="B13" s="110" t="s">
        <v>84</v>
      </c>
      <c r="C13" s="252">
        <v>0</v>
      </c>
      <c r="D13" s="111"/>
      <c r="E13" s="252"/>
      <c r="F13" s="252"/>
      <c r="G13" s="252"/>
      <c r="H13" s="252"/>
      <c r="I13" s="252"/>
      <c r="J13" s="252"/>
      <c r="K13" s="252"/>
      <c r="L13" s="252"/>
      <c r="M13" s="252"/>
      <c r="N13" s="157">
        <f>SUMPRODUCT($F$6:$M$6,F13:M13)</f>
        <v>0</v>
      </c>
    </row>
    <row r="14" spans="1:14">
      <c r="A14" s="156">
        <v>2</v>
      </c>
      <c r="B14" s="112" t="s">
        <v>85</v>
      </c>
      <c r="C14" s="251">
        <f>SUM(C15:C20)</f>
        <v>0</v>
      </c>
      <c r="D14" s="102"/>
      <c r="E14" s="254">
        <f t="shared" ref="E14:M14" si="2">SUM(E15:E20)</f>
        <v>0</v>
      </c>
      <c r="F14" s="252">
        <f t="shared" si="2"/>
        <v>0</v>
      </c>
      <c r="G14" s="252">
        <f t="shared" si="2"/>
        <v>0</v>
      </c>
      <c r="H14" s="252">
        <f t="shared" si="2"/>
        <v>0</v>
      </c>
      <c r="I14" s="252">
        <f t="shared" si="2"/>
        <v>0</v>
      </c>
      <c r="J14" s="252">
        <f t="shared" si="2"/>
        <v>0</v>
      </c>
      <c r="K14" s="252">
        <f t="shared" si="2"/>
        <v>0</v>
      </c>
      <c r="L14" s="252">
        <f t="shared" si="2"/>
        <v>0</v>
      </c>
      <c r="M14" s="252">
        <f t="shared" si="2"/>
        <v>0</v>
      </c>
      <c r="N14" s="157">
        <f>SUM(N15:N20)</f>
        <v>0</v>
      </c>
    </row>
    <row r="15" spans="1:14">
      <c r="A15" s="156">
        <v>2.1</v>
      </c>
      <c r="B15" s="110" t="s">
        <v>79</v>
      </c>
      <c r="C15" s="252"/>
      <c r="D15" s="109">
        <v>5.0000000000000001E-3</v>
      </c>
      <c r="E15" s="254">
        <f>C15*D15</f>
        <v>0</v>
      </c>
      <c r="F15" s="252"/>
      <c r="G15" s="252"/>
      <c r="H15" s="252"/>
      <c r="I15" s="252"/>
      <c r="J15" s="252"/>
      <c r="K15" s="252"/>
      <c r="L15" s="252"/>
      <c r="M15" s="252"/>
      <c r="N15" s="157">
        <f>SUMPRODUCT($F$6:$M$6,F15:M15)</f>
        <v>0</v>
      </c>
    </row>
    <row r="16" spans="1:14">
      <c r="A16" s="156">
        <v>2.2000000000000002</v>
      </c>
      <c r="B16" s="110" t="s">
        <v>80</v>
      </c>
      <c r="C16" s="252"/>
      <c r="D16" s="109">
        <v>0.01</v>
      </c>
      <c r="E16" s="254">
        <f>C16*D16</f>
        <v>0</v>
      </c>
      <c r="F16" s="252"/>
      <c r="G16" s="252"/>
      <c r="H16" s="252"/>
      <c r="I16" s="252"/>
      <c r="J16" s="252"/>
      <c r="K16" s="252"/>
      <c r="L16" s="252"/>
      <c r="M16" s="252"/>
      <c r="N16" s="157">
        <f t="shared" ref="N16:N20" si="3">SUMPRODUCT($F$6:$M$6,F16:M16)</f>
        <v>0</v>
      </c>
    </row>
    <row r="17" spans="1:14">
      <c r="A17" s="156">
        <v>2.2999999999999998</v>
      </c>
      <c r="B17" s="110" t="s">
        <v>81</v>
      </c>
      <c r="C17" s="252"/>
      <c r="D17" s="109">
        <v>0.02</v>
      </c>
      <c r="E17" s="254">
        <f>C17*D17</f>
        <v>0</v>
      </c>
      <c r="F17" s="252"/>
      <c r="G17" s="252"/>
      <c r="H17" s="252"/>
      <c r="I17" s="252"/>
      <c r="J17" s="252"/>
      <c r="K17" s="252"/>
      <c r="L17" s="252"/>
      <c r="M17" s="252"/>
      <c r="N17" s="157">
        <f t="shared" si="3"/>
        <v>0</v>
      </c>
    </row>
    <row r="18" spans="1:14">
      <c r="A18" s="156">
        <v>2.4</v>
      </c>
      <c r="B18" s="110" t="s">
        <v>82</v>
      </c>
      <c r="C18" s="252"/>
      <c r="D18" s="109">
        <v>0.03</v>
      </c>
      <c r="E18" s="254">
        <f>C18*D18</f>
        <v>0</v>
      </c>
      <c r="F18" s="252"/>
      <c r="G18" s="252"/>
      <c r="H18" s="252"/>
      <c r="I18" s="252"/>
      <c r="J18" s="252"/>
      <c r="K18" s="252"/>
      <c r="L18" s="252"/>
      <c r="M18" s="252"/>
      <c r="N18" s="157">
        <f t="shared" si="3"/>
        <v>0</v>
      </c>
    </row>
    <row r="19" spans="1:14">
      <c r="A19" s="156">
        <v>2.5</v>
      </c>
      <c r="B19" s="110" t="s">
        <v>83</v>
      </c>
      <c r="C19" s="252"/>
      <c r="D19" s="109">
        <v>0.04</v>
      </c>
      <c r="E19" s="254">
        <f>C19*D19</f>
        <v>0</v>
      </c>
      <c r="F19" s="252"/>
      <c r="G19" s="252"/>
      <c r="H19" s="252"/>
      <c r="I19" s="252"/>
      <c r="J19" s="252"/>
      <c r="K19" s="252"/>
      <c r="L19" s="252"/>
      <c r="M19" s="252"/>
      <c r="N19" s="157">
        <f t="shared" si="3"/>
        <v>0</v>
      </c>
    </row>
    <row r="20" spans="1:14">
      <c r="A20" s="156">
        <v>2.6</v>
      </c>
      <c r="B20" s="110" t="s">
        <v>84</v>
      </c>
      <c r="C20" s="252"/>
      <c r="D20" s="111"/>
      <c r="E20" s="255"/>
      <c r="F20" s="252"/>
      <c r="G20" s="252"/>
      <c r="H20" s="252"/>
      <c r="I20" s="252"/>
      <c r="J20" s="252"/>
      <c r="K20" s="252"/>
      <c r="L20" s="252"/>
      <c r="M20" s="252"/>
      <c r="N20" s="157">
        <f t="shared" si="3"/>
        <v>0</v>
      </c>
    </row>
    <row r="21" spans="1:14" ht="15.75" thickBot="1">
      <c r="A21" s="158">
        <v>3</v>
      </c>
      <c r="B21" s="159" t="s">
        <v>68</v>
      </c>
      <c r="C21" s="253">
        <f>C14+C7</f>
        <v>0</v>
      </c>
      <c r="D21" s="160"/>
      <c r="E21" s="256">
        <f>E14+E7</f>
        <v>0</v>
      </c>
      <c r="F21" s="257">
        <f>F7+F14</f>
        <v>0</v>
      </c>
      <c r="G21" s="257">
        <f t="shared" ref="G21:L21" si="4">G7+G14</f>
        <v>0</v>
      </c>
      <c r="H21" s="257">
        <f t="shared" si="4"/>
        <v>0</v>
      </c>
      <c r="I21" s="257">
        <f t="shared" si="4"/>
        <v>0</v>
      </c>
      <c r="J21" s="257">
        <f t="shared" si="4"/>
        <v>0</v>
      </c>
      <c r="K21" s="257">
        <f t="shared" si="4"/>
        <v>0</v>
      </c>
      <c r="L21" s="257">
        <f t="shared" si="4"/>
        <v>0</v>
      </c>
      <c r="M21" s="257">
        <f>M7+M14</f>
        <v>0</v>
      </c>
      <c r="N21" s="161">
        <f>N14+N7</f>
        <v>0</v>
      </c>
    </row>
    <row r="22" spans="1:14">
      <c r="E22" s="258"/>
      <c r="F22" s="258"/>
      <c r="G22" s="258"/>
      <c r="H22" s="258"/>
      <c r="I22" s="258"/>
      <c r="J22" s="258"/>
      <c r="K22" s="258"/>
      <c r="L22" s="258"/>
      <c r="M22" s="258"/>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scale="46"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zoomScale="70" zoomScaleNormal="70" workbookViewId="0">
      <selection activeCell="C6" sqref="C6:C39"/>
    </sheetView>
  </sheetViews>
  <sheetFormatPr defaultRowHeight="15"/>
  <cols>
    <col min="1" max="1" width="11.42578125" customWidth="1"/>
    <col min="2" max="2" width="76.85546875" style="4" customWidth="1"/>
    <col min="3" max="3" width="22.85546875" customWidth="1"/>
  </cols>
  <sheetData>
    <row r="1" spans="1:3">
      <c r="A1" s="289" t="s">
        <v>188</v>
      </c>
      <c r="B1" t="str">
        <f>Info!C2</f>
        <v>სს "ვითიბი ბანკი ჯორჯია"</v>
      </c>
    </row>
    <row r="2" spans="1:3">
      <c r="A2" s="289" t="s">
        <v>189</v>
      </c>
      <c r="B2" s="408">
        <f>'1. key ratios'!B2</f>
        <v>45199</v>
      </c>
    </row>
    <row r="3" spans="1:3">
      <c r="A3" s="289"/>
      <c r="B3"/>
    </row>
    <row r="4" spans="1:3">
      <c r="A4" s="289" t="s">
        <v>594</v>
      </c>
      <c r="B4" t="s">
        <v>553</v>
      </c>
    </row>
    <row r="5" spans="1:3">
      <c r="A5" s="346"/>
      <c r="B5" s="346" t="s">
        <v>554</v>
      </c>
      <c r="C5" s="358"/>
    </row>
    <row r="6" spans="1:3">
      <c r="A6" s="347">
        <v>1</v>
      </c>
      <c r="B6" s="359" t="s">
        <v>604</v>
      </c>
      <c r="C6" s="360">
        <v>392210064.34068006</v>
      </c>
    </row>
    <row r="7" spans="1:3">
      <c r="A7" s="347">
        <v>2</v>
      </c>
      <c r="B7" s="359" t="s">
        <v>555</v>
      </c>
      <c r="C7" s="360">
        <v>-13044928</v>
      </c>
    </row>
    <row r="8" spans="1:3">
      <c r="A8" s="348">
        <v>3</v>
      </c>
      <c r="B8" s="361" t="s">
        <v>556</v>
      </c>
      <c r="C8" s="362">
        <v>379165136.34068006</v>
      </c>
    </row>
    <row r="9" spans="1:3">
      <c r="A9" s="349"/>
      <c r="B9" s="349" t="s">
        <v>557</v>
      </c>
      <c r="C9" s="363"/>
    </row>
    <row r="10" spans="1:3">
      <c r="A10" s="350">
        <v>4</v>
      </c>
      <c r="B10" s="364" t="s">
        <v>558</v>
      </c>
      <c r="C10" s="360"/>
    </row>
    <row r="11" spans="1:3">
      <c r="A11" s="350">
        <v>5</v>
      </c>
      <c r="B11" s="365" t="s">
        <v>559</v>
      </c>
      <c r="C11" s="360"/>
    </row>
    <row r="12" spans="1:3">
      <c r="A12" s="350" t="s">
        <v>560</v>
      </c>
      <c r="B12" s="359" t="s">
        <v>561</v>
      </c>
      <c r="C12" s="362">
        <v>0</v>
      </c>
    </row>
    <row r="13" spans="1:3">
      <c r="A13" s="351">
        <v>6</v>
      </c>
      <c r="B13" s="366" t="s">
        <v>562</v>
      </c>
      <c r="C13" s="360"/>
    </row>
    <row r="14" spans="1:3">
      <c r="A14" s="351">
        <v>7</v>
      </c>
      <c r="B14" s="367" t="s">
        <v>563</v>
      </c>
      <c r="C14" s="360"/>
    </row>
    <row r="15" spans="1:3">
      <c r="A15" s="352">
        <v>8</v>
      </c>
      <c r="B15" s="359" t="s">
        <v>564</v>
      </c>
      <c r="C15" s="360"/>
    </row>
    <row r="16" spans="1:3" ht="24">
      <c r="A16" s="351">
        <v>9</v>
      </c>
      <c r="B16" s="367" t="s">
        <v>565</v>
      </c>
      <c r="C16" s="360"/>
    </row>
    <row r="17" spans="1:3">
      <c r="A17" s="351">
        <v>10</v>
      </c>
      <c r="B17" s="367" t="s">
        <v>566</v>
      </c>
      <c r="C17" s="360"/>
    </row>
    <row r="18" spans="1:3">
      <c r="A18" s="353">
        <v>11</v>
      </c>
      <c r="B18" s="368" t="s">
        <v>567</v>
      </c>
      <c r="C18" s="362">
        <v>0</v>
      </c>
    </row>
    <row r="19" spans="1:3">
      <c r="A19" s="349"/>
      <c r="B19" s="349" t="s">
        <v>568</v>
      </c>
      <c r="C19" s="369"/>
    </row>
    <row r="20" spans="1:3">
      <c r="A20" s="351">
        <v>12</v>
      </c>
      <c r="B20" s="364" t="s">
        <v>569</v>
      </c>
      <c r="C20" s="360"/>
    </row>
    <row r="21" spans="1:3">
      <c r="A21" s="351">
        <v>13</v>
      </c>
      <c r="B21" s="364" t="s">
        <v>570</v>
      </c>
      <c r="C21" s="360"/>
    </row>
    <row r="22" spans="1:3">
      <c r="A22" s="351">
        <v>14</v>
      </c>
      <c r="B22" s="364" t="s">
        <v>571</v>
      </c>
      <c r="C22" s="360"/>
    </row>
    <row r="23" spans="1:3" ht="24">
      <c r="A23" s="351" t="s">
        <v>572</v>
      </c>
      <c r="B23" s="364" t="s">
        <v>573</v>
      </c>
      <c r="C23" s="360"/>
    </row>
    <row r="24" spans="1:3">
      <c r="A24" s="351">
        <v>15</v>
      </c>
      <c r="B24" s="364" t="s">
        <v>574</v>
      </c>
      <c r="C24" s="360"/>
    </row>
    <row r="25" spans="1:3">
      <c r="A25" s="351" t="s">
        <v>575</v>
      </c>
      <c r="B25" s="359" t="s">
        <v>576</v>
      </c>
      <c r="C25" s="360"/>
    </row>
    <row r="26" spans="1:3">
      <c r="A26" s="353">
        <v>16</v>
      </c>
      <c r="B26" s="368" t="s">
        <v>577</v>
      </c>
      <c r="C26" s="362">
        <v>0</v>
      </c>
    </row>
    <row r="27" spans="1:3">
      <c r="A27" s="349"/>
      <c r="B27" s="349" t="s">
        <v>578</v>
      </c>
      <c r="C27" s="363"/>
    </row>
    <row r="28" spans="1:3">
      <c r="A28" s="350">
        <v>17</v>
      </c>
      <c r="B28" s="359" t="s">
        <v>579</v>
      </c>
      <c r="C28" s="360">
        <v>23206140.837750003</v>
      </c>
    </row>
    <row r="29" spans="1:3">
      <c r="A29" s="350">
        <v>18</v>
      </c>
      <c r="B29" s="359" t="s">
        <v>580</v>
      </c>
      <c r="C29" s="360">
        <v>-11563070.418875001</v>
      </c>
    </row>
    <row r="30" spans="1:3">
      <c r="A30" s="353">
        <v>19</v>
      </c>
      <c r="B30" s="368" t="s">
        <v>581</v>
      </c>
      <c r="C30" s="362">
        <v>11643070.418875001</v>
      </c>
    </row>
    <row r="31" spans="1:3">
      <c r="A31" s="354"/>
      <c r="B31" s="349" t="s">
        <v>582</v>
      </c>
      <c r="C31" s="363"/>
    </row>
    <row r="32" spans="1:3">
      <c r="A32" s="350" t="s">
        <v>583</v>
      </c>
      <c r="B32" s="364" t="s">
        <v>584</v>
      </c>
      <c r="C32" s="370"/>
    </row>
    <row r="33" spans="1:3">
      <c r="A33" s="350" t="s">
        <v>585</v>
      </c>
      <c r="B33" s="365" t="s">
        <v>586</v>
      </c>
      <c r="C33" s="370"/>
    </row>
    <row r="34" spans="1:3">
      <c r="A34" s="349"/>
      <c r="B34" s="349" t="s">
        <v>587</v>
      </c>
      <c r="C34" s="363"/>
    </row>
    <row r="35" spans="1:3">
      <c r="A35" s="353">
        <v>20</v>
      </c>
      <c r="B35" s="368" t="s">
        <v>89</v>
      </c>
      <c r="C35" s="362">
        <v>255231230</v>
      </c>
    </row>
    <row r="36" spans="1:3">
      <c r="A36" s="353">
        <v>21</v>
      </c>
      <c r="B36" s="368" t="s">
        <v>588</v>
      </c>
      <c r="C36" s="362">
        <v>390808206.75955504</v>
      </c>
    </row>
    <row r="37" spans="1:3">
      <c r="A37" s="355"/>
      <c r="B37" s="355" t="s">
        <v>553</v>
      </c>
      <c r="C37" s="363"/>
    </row>
    <row r="38" spans="1:3">
      <c r="A38" s="353">
        <v>22</v>
      </c>
      <c r="B38" s="368" t="s">
        <v>553</v>
      </c>
      <c r="C38" s="645">
        <f>C35/C36</f>
        <v>0.65308564555562454</v>
      </c>
    </row>
    <row r="39" spans="1:3">
      <c r="A39" s="355"/>
      <c r="B39" s="355" t="s">
        <v>589</v>
      </c>
      <c r="C39" s="746"/>
    </row>
    <row r="40" spans="1:3">
      <c r="A40" s="356" t="s">
        <v>590</v>
      </c>
      <c r="B40" s="364" t="s">
        <v>591</v>
      </c>
      <c r="C40" s="370"/>
    </row>
    <row r="41" spans="1:3">
      <c r="A41" s="357" t="s">
        <v>592</v>
      </c>
      <c r="B41" s="365" t="s">
        <v>593</v>
      </c>
      <c r="C41" s="370"/>
    </row>
    <row r="43" spans="1:3">
      <c r="B43" s="378" t="s">
        <v>605</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42"/>
  <sheetViews>
    <sheetView zoomScale="60" zoomScaleNormal="60" workbookViewId="0">
      <pane xSplit="2" ySplit="6" topLeftCell="C35" activePane="bottomRight" state="frozen"/>
      <selection pane="topRight" activeCell="C1" sqref="C1"/>
      <selection pane="bottomLeft" activeCell="A7" sqref="A7"/>
      <selection pane="bottomRight" activeCell="G39" sqref="G39"/>
    </sheetView>
  </sheetViews>
  <sheetFormatPr defaultRowHeight="15"/>
  <cols>
    <col min="1" max="1" width="9.85546875" style="289" bestFit="1" customWidth="1"/>
    <col min="2" max="2" width="82.5703125" style="23" customWidth="1"/>
    <col min="3" max="7" width="17.5703125" style="289" customWidth="1"/>
  </cols>
  <sheetData>
    <row r="1" spans="1:7">
      <c r="A1" s="289" t="s">
        <v>188</v>
      </c>
      <c r="B1" s="289" t="str">
        <f>Info!C2</f>
        <v>სს "ვითიბი ბანკი ჯორჯია"</v>
      </c>
    </row>
    <row r="2" spans="1:7">
      <c r="A2" s="289" t="s">
        <v>189</v>
      </c>
      <c r="B2" s="408">
        <f>'1. key ratios'!B2</f>
        <v>45199</v>
      </c>
    </row>
    <row r="3" spans="1:7">
      <c r="B3" s="408"/>
    </row>
    <row r="4" spans="1:7" ht="15.75" thickBot="1">
      <c r="A4" s="289" t="s">
        <v>653</v>
      </c>
      <c r="B4" s="409" t="s">
        <v>618</v>
      </c>
    </row>
    <row r="5" spans="1:7">
      <c r="A5" s="410"/>
      <c r="B5" s="411"/>
      <c r="C5" s="802" t="s">
        <v>619</v>
      </c>
      <c r="D5" s="802"/>
      <c r="E5" s="802"/>
      <c r="F5" s="802"/>
      <c r="G5" s="803" t="s">
        <v>620</v>
      </c>
    </row>
    <row r="6" spans="1:7">
      <c r="A6" s="412"/>
      <c r="B6" s="413"/>
      <c r="C6" s="414" t="s">
        <v>621</v>
      </c>
      <c r="D6" s="415" t="s">
        <v>622</v>
      </c>
      <c r="E6" s="415" t="s">
        <v>623</v>
      </c>
      <c r="F6" s="415" t="s">
        <v>624</v>
      </c>
      <c r="G6" s="804"/>
    </row>
    <row r="7" spans="1:7">
      <c r="A7" s="416"/>
      <c r="B7" s="417" t="s">
        <v>625</v>
      </c>
      <c r="C7" s="418"/>
      <c r="D7" s="418"/>
      <c r="E7" s="418"/>
      <c r="F7" s="418"/>
      <c r="G7" s="419"/>
    </row>
    <row r="8" spans="1:7">
      <c r="A8" s="420">
        <v>1</v>
      </c>
      <c r="B8" s="421" t="s">
        <v>626</v>
      </c>
      <c r="C8" s="422">
        <v>255231229.99999997</v>
      </c>
      <c r="D8" s="422">
        <v>0</v>
      </c>
      <c r="E8" s="422">
        <v>0</v>
      </c>
      <c r="F8" s="422">
        <v>76259190.579999998</v>
      </c>
      <c r="G8" s="423">
        <v>331490420.57999998</v>
      </c>
    </row>
    <row r="9" spans="1:7">
      <c r="A9" s="420">
        <v>2</v>
      </c>
      <c r="B9" s="424" t="s">
        <v>88</v>
      </c>
      <c r="C9" s="422">
        <v>255231229.99999997</v>
      </c>
      <c r="D9" s="422"/>
      <c r="E9" s="422"/>
      <c r="F9" s="422">
        <v>59973711.825999998</v>
      </c>
      <c r="G9" s="423">
        <v>315204941.82599998</v>
      </c>
    </row>
    <row r="10" spans="1:7">
      <c r="A10" s="420">
        <v>3</v>
      </c>
      <c r="B10" s="424" t="s">
        <v>627</v>
      </c>
      <c r="C10" s="425"/>
      <c r="D10" s="425"/>
      <c r="E10" s="425"/>
      <c r="F10" s="422">
        <v>16285478.753999999</v>
      </c>
      <c r="G10" s="423">
        <v>16285478.753999999</v>
      </c>
    </row>
    <row r="11" spans="1:7" ht="26.25">
      <c r="A11" s="420">
        <v>4</v>
      </c>
      <c r="B11" s="421" t="s">
        <v>628</v>
      </c>
      <c r="C11" s="422">
        <v>3454144.3</v>
      </c>
      <c r="D11" s="422">
        <v>267830</v>
      </c>
      <c r="E11" s="422">
        <v>0</v>
      </c>
      <c r="F11" s="422">
        <v>0</v>
      </c>
      <c r="G11" s="423">
        <v>3535775.01</v>
      </c>
    </row>
    <row r="12" spans="1:7">
      <c r="A12" s="420">
        <v>5</v>
      </c>
      <c r="B12" s="424" t="s">
        <v>629</v>
      </c>
      <c r="C12" s="422">
        <v>3453920.8</v>
      </c>
      <c r="D12" s="426">
        <v>267830</v>
      </c>
      <c r="E12" s="422">
        <v>0</v>
      </c>
      <c r="F12" s="422">
        <v>0</v>
      </c>
      <c r="G12" s="423">
        <v>3535663.26</v>
      </c>
    </row>
    <row r="13" spans="1:7">
      <c r="A13" s="420">
        <v>6</v>
      </c>
      <c r="B13" s="424" t="s">
        <v>630</v>
      </c>
      <c r="C13" s="422">
        <v>223.5</v>
      </c>
      <c r="D13" s="426">
        <v>0</v>
      </c>
      <c r="E13" s="422">
        <v>0</v>
      </c>
      <c r="F13" s="422">
        <v>0</v>
      </c>
      <c r="G13" s="423">
        <v>111.75</v>
      </c>
    </row>
    <row r="14" spans="1:7">
      <c r="A14" s="420">
        <v>7</v>
      </c>
      <c r="B14" s="421" t="s">
        <v>631</v>
      </c>
      <c r="C14" s="422">
        <v>12849156.790499995</v>
      </c>
      <c r="D14" s="422">
        <v>12049340.5386</v>
      </c>
      <c r="E14" s="422">
        <v>830000</v>
      </c>
      <c r="F14" s="422">
        <v>0</v>
      </c>
      <c r="G14" s="423">
        <v>6886312.3699999982</v>
      </c>
    </row>
    <row r="15" spans="1:7" ht="51.75">
      <c r="A15" s="420">
        <v>8</v>
      </c>
      <c r="B15" s="424" t="s">
        <v>632</v>
      </c>
      <c r="C15" s="422">
        <v>12529747.389999995</v>
      </c>
      <c r="D15" s="426">
        <v>412877.35000000003</v>
      </c>
      <c r="E15" s="422">
        <v>830000</v>
      </c>
      <c r="F15" s="422">
        <v>0</v>
      </c>
      <c r="G15" s="423">
        <v>6886312.3699999982</v>
      </c>
    </row>
    <row r="16" spans="1:7" ht="26.25">
      <c r="A16" s="420">
        <v>9</v>
      </c>
      <c r="B16" s="424" t="s">
        <v>633</v>
      </c>
      <c r="C16" s="422">
        <v>319409.40050000005</v>
      </c>
      <c r="D16" s="426">
        <v>11636463.1886</v>
      </c>
      <c r="E16" s="422">
        <v>0</v>
      </c>
      <c r="F16" s="422">
        <v>0</v>
      </c>
      <c r="G16" s="423">
        <v>0</v>
      </c>
    </row>
    <row r="17" spans="1:9">
      <c r="A17" s="420">
        <v>10</v>
      </c>
      <c r="B17" s="421" t="s">
        <v>634</v>
      </c>
      <c r="C17" s="422"/>
      <c r="D17" s="426"/>
      <c r="E17" s="422"/>
      <c r="F17" s="422"/>
      <c r="G17" s="423">
        <v>0</v>
      </c>
    </row>
    <row r="18" spans="1:9">
      <c r="A18" s="420">
        <v>11</v>
      </c>
      <c r="B18" s="421" t="s">
        <v>95</v>
      </c>
      <c r="C18" s="422">
        <v>14558044.3818</v>
      </c>
      <c r="D18" s="426">
        <v>1103927.2763</v>
      </c>
      <c r="E18" s="422">
        <v>453.77</v>
      </c>
      <c r="F18" s="422">
        <v>120387.5705</v>
      </c>
      <c r="G18" s="423">
        <v>0</v>
      </c>
    </row>
    <row r="19" spans="1:9">
      <c r="A19" s="420">
        <v>12</v>
      </c>
      <c r="B19" s="424" t="s">
        <v>635</v>
      </c>
      <c r="C19" s="425"/>
      <c r="D19" s="426">
        <v>0</v>
      </c>
      <c r="E19" s="422">
        <v>0</v>
      </c>
      <c r="F19" s="422">
        <v>0</v>
      </c>
      <c r="G19" s="423">
        <v>0</v>
      </c>
    </row>
    <row r="20" spans="1:9" ht="26.25">
      <c r="A20" s="420">
        <v>13</v>
      </c>
      <c r="B20" s="424" t="s">
        <v>636</v>
      </c>
      <c r="C20" s="422">
        <v>14558044.3818</v>
      </c>
      <c r="D20" s="422">
        <v>1103927.2763</v>
      </c>
      <c r="E20" s="422">
        <v>453.77</v>
      </c>
      <c r="F20" s="422">
        <v>120387.5705</v>
      </c>
      <c r="G20" s="423">
        <v>0</v>
      </c>
    </row>
    <row r="21" spans="1:9">
      <c r="A21" s="427">
        <v>14</v>
      </c>
      <c r="B21" s="428" t="s">
        <v>637</v>
      </c>
      <c r="C21" s="425"/>
      <c r="D21" s="425"/>
      <c r="E21" s="425"/>
      <c r="F21" s="425"/>
      <c r="G21" s="671">
        <v>341912507.95999998</v>
      </c>
      <c r="I21" s="747"/>
    </row>
    <row r="22" spans="1:9">
      <c r="A22" s="429"/>
      <c r="B22" s="447" t="s">
        <v>638</v>
      </c>
      <c r="C22" s="430"/>
      <c r="D22" s="431"/>
      <c r="E22" s="430"/>
      <c r="F22" s="430"/>
      <c r="G22" s="432"/>
    </row>
    <row r="23" spans="1:9">
      <c r="A23" s="420">
        <v>15</v>
      </c>
      <c r="B23" s="421" t="s">
        <v>488</v>
      </c>
      <c r="C23" s="433">
        <v>139926294.05990002</v>
      </c>
      <c r="D23" s="434">
        <v>0</v>
      </c>
      <c r="E23" s="433">
        <v>0</v>
      </c>
      <c r="F23" s="433">
        <v>0</v>
      </c>
      <c r="G23" s="423">
        <v>0</v>
      </c>
    </row>
    <row r="24" spans="1:9">
      <c r="A24" s="420">
        <v>16</v>
      </c>
      <c r="B24" s="421" t="s">
        <v>639</v>
      </c>
      <c r="C24" s="422">
        <v>0</v>
      </c>
      <c r="D24" s="426">
        <v>18543505.591924008</v>
      </c>
      <c r="E24" s="422">
        <v>22857291.79961</v>
      </c>
      <c r="F24" s="422">
        <v>77916025.822191998</v>
      </c>
      <c r="G24" s="423">
        <v>86114498.912532628</v>
      </c>
    </row>
    <row r="25" spans="1:9" ht="26.25">
      <c r="A25" s="420">
        <v>17</v>
      </c>
      <c r="B25" s="424" t="s">
        <v>640</v>
      </c>
      <c r="C25" s="422">
        <v>0</v>
      </c>
      <c r="D25" s="426">
        <v>0</v>
      </c>
      <c r="E25" s="422">
        <v>0</v>
      </c>
      <c r="F25" s="422">
        <v>0</v>
      </c>
      <c r="G25" s="423">
        <v>0</v>
      </c>
    </row>
    <row r="26" spans="1:9" ht="39">
      <c r="A26" s="420">
        <v>18</v>
      </c>
      <c r="B26" s="424" t="s">
        <v>641</v>
      </c>
      <c r="C26" s="422">
        <v>0</v>
      </c>
      <c r="D26" s="426">
        <v>0</v>
      </c>
      <c r="E26" s="422">
        <v>113962.7363</v>
      </c>
      <c r="F26" s="422">
        <v>330192.5858</v>
      </c>
      <c r="G26" s="423">
        <v>387173.95395</v>
      </c>
    </row>
    <row r="27" spans="1:9">
      <c r="A27" s="420">
        <v>19</v>
      </c>
      <c r="B27" s="424" t="s">
        <v>642</v>
      </c>
      <c r="C27" s="422">
        <v>0</v>
      </c>
      <c r="D27" s="426">
        <v>18320607.538445007</v>
      </c>
      <c r="E27" s="422">
        <v>22574394.584860999</v>
      </c>
      <c r="F27" s="422">
        <v>73265580.136554986</v>
      </c>
      <c r="G27" s="423">
        <v>82723244.17772457</v>
      </c>
    </row>
    <row r="28" spans="1:9">
      <c r="A28" s="420">
        <v>20</v>
      </c>
      <c r="B28" s="435" t="s">
        <v>643</v>
      </c>
      <c r="C28" s="422">
        <v>0</v>
      </c>
      <c r="D28" s="426">
        <v>0</v>
      </c>
      <c r="E28" s="422">
        <v>0</v>
      </c>
      <c r="F28" s="422">
        <v>0</v>
      </c>
      <c r="G28" s="423">
        <v>0</v>
      </c>
    </row>
    <row r="29" spans="1:9">
      <c r="A29" s="420">
        <v>21</v>
      </c>
      <c r="B29" s="424" t="s">
        <v>644</v>
      </c>
      <c r="C29" s="422">
        <v>0</v>
      </c>
      <c r="D29" s="426">
        <v>222898.05347899994</v>
      </c>
      <c r="E29" s="422">
        <v>168934.47844900007</v>
      </c>
      <c r="F29" s="422">
        <v>4320253.0998369986</v>
      </c>
      <c r="G29" s="423">
        <v>3004080.7808580492</v>
      </c>
    </row>
    <row r="30" spans="1:9">
      <c r="A30" s="420">
        <v>22</v>
      </c>
      <c r="B30" s="435" t="s">
        <v>643</v>
      </c>
      <c r="C30" s="422">
        <v>0</v>
      </c>
      <c r="D30" s="426">
        <v>222898.05347899994</v>
      </c>
      <c r="E30" s="422">
        <v>168934.47844900007</v>
      </c>
      <c r="F30" s="422">
        <v>4320253.0998369986</v>
      </c>
      <c r="G30" s="423">
        <v>3004080.7808580492</v>
      </c>
    </row>
    <row r="31" spans="1:9" ht="26.25">
      <c r="A31" s="420">
        <v>23</v>
      </c>
      <c r="B31" s="424" t="s">
        <v>645</v>
      </c>
      <c r="C31" s="422">
        <v>0</v>
      </c>
      <c r="D31" s="426">
        <v>0</v>
      </c>
      <c r="E31" s="422">
        <v>0</v>
      </c>
      <c r="F31" s="422">
        <v>0</v>
      </c>
      <c r="G31" s="423">
        <v>0</v>
      </c>
    </row>
    <row r="32" spans="1:9">
      <c r="A32" s="420">
        <v>24</v>
      </c>
      <c r="B32" s="421" t="s">
        <v>646</v>
      </c>
      <c r="C32" s="422">
        <v>0</v>
      </c>
      <c r="D32" s="426">
        <v>0</v>
      </c>
      <c r="E32" s="422">
        <v>0</v>
      </c>
      <c r="F32" s="422">
        <v>0</v>
      </c>
      <c r="G32" s="423">
        <v>0</v>
      </c>
    </row>
    <row r="33" spans="1:9">
      <c r="A33" s="420">
        <v>25</v>
      </c>
      <c r="B33" s="421" t="s">
        <v>165</v>
      </c>
      <c r="C33" s="422">
        <v>56711704.270900004</v>
      </c>
      <c r="D33" s="422">
        <v>16287773.560606001</v>
      </c>
      <c r="E33" s="422">
        <v>20148014.465041</v>
      </c>
      <c r="F33" s="422">
        <v>36163639.204890005</v>
      </c>
      <c r="G33" s="423">
        <v>108315859.80953927</v>
      </c>
    </row>
    <row r="34" spans="1:9">
      <c r="A34" s="420">
        <v>26</v>
      </c>
      <c r="B34" s="424" t="s">
        <v>647</v>
      </c>
      <c r="C34" s="425"/>
      <c r="D34" s="426">
        <v>0</v>
      </c>
      <c r="E34" s="422">
        <v>0</v>
      </c>
      <c r="F34" s="422">
        <v>0</v>
      </c>
      <c r="G34" s="423">
        <v>0</v>
      </c>
    </row>
    <row r="35" spans="1:9">
      <c r="A35" s="420">
        <v>27</v>
      </c>
      <c r="B35" s="424" t="s">
        <v>648</v>
      </c>
      <c r="C35" s="422">
        <v>56711704.270900004</v>
      </c>
      <c r="D35" s="426">
        <v>16287773.560606001</v>
      </c>
      <c r="E35" s="422">
        <v>20148014.465041</v>
      </c>
      <c r="F35" s="422">
        <v>36163639.204890005</v>
      </c>
      <c r="G35" s="423">
        <v>108315859.80953927</v>
      </c>
    </row>
    <row r="36" spans="1:9">
      <c r="A36" s="420">
        <v>28</v>
      </c>
      <c r="B36" s="421" t="s">
        <v>649</v>
      </c>
      <c r="C36" s="422">
        <v>0</v>
      </c>
      <c r="D36" s="426">
        <v>856019</v>
      </c>
      <c r="E36" s="422">
        <v>1159021.83</v>
      </c>
      <c r="F36" s="422">
        <v>21251731.61775</v>
      </c>
      <c r="G36" s="423">
        <v>1378326.3201604998</v>
      </c>
    </row>
    <row r="37" spans="1:9">
      <c r="A37" s="427">
        <v>29</v>
      </c>
      <c r="B37" s="428" t="s">
        <v>650</v>
      </c>
      <c r="C37" s="425"/>
      <c r="D37" s="425"/>
      <c r="E37" s="425"/>
      <c r="F37" s="425"/>
      <c r="G37" s="671">
        <v>195808685.04223239</v>
      </c>
      <c r="I37" s="747"/>
    </row>
    <row r="38" spans="1:9">
      <c r="A38" s="416"/>
      <c r="B38" s="436"/>
      <c r="C38" s="437"/>
      <c r="D38" s="437"/>
      <c r="E38" s="437"/>
      <c r="F38" s="437"/>
      <c r="G38" s="438"/>
    </row>
    <row r="39" spans="1:9" ht="15.75" thickBot="1">
      <c r="A39" s="439">
        <v>30</v>
      </c>
      <c r="B39" s="440" t="s">
        <v>618</v>
      </c>
      <c r="C39" s="298"/>
      <c r="D39" s="672"/>
      <c r="E39" s="672"/>
      <c r="F39" s="441"/>
      <c r="G39" s="442">
        <f>IFERROR(G21/G37,0)</f>
        <v>1.7461559883631088</v>
      </c>
    </row>
    <row r="42" spans="1:9" ht="39">
      <c r="B42" s="23" t="s">
        <v>651</v>
      </c>
    </row>
  </sheetData>
  <mergeCells count="2">
    <mergeCell ref="C5:F5"/>
    <mergeCell ref="G5:G6"/>
  </mergeCells>
  <pageMargins left="0.7" right="0.7" top="0.75" bottom="0.75" header="0.3" footer="0.3"/>
  <pageSetup scale="6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8"/>
  <sheetViews>
    <sheetView zoomScale="70" zoomScaleNormal="70" workbookViewId="0">
      <pane xSplit="1" ySplit="5" topLeftCell="B6" activePane="bottomRight" state="frozen"/>
      <selection pane="topRight" activeCell="B1" sqref="B1"/>
      <selection pane="bottomLeft" activeCell="A6" sqref="A6"/>
      <selection pane="bottomRight" activeCell="C8" sqref="C8:G58"/>
    </sheetView>
  </sheetViews>
  <sheetFormatPr defaultRowHeight="15.75"/>
  <cols>
    <col min="1" max="1" width="9.5703125" style="19" bestFit="1" customWidth="1"/>
    <col min="2" max="2" width="88.42578125" style="16" customWidth="1"/>
    <col min="3" max="3" width="14.28515625" style="16" bestFit="1" customWidth="1"/>
    <col min="4" max="7" width="14.28515625" style="2" bestFit="1" customWidth="1"/>
    <col min="8" max="13" width="6.7109375" customWidth="1"/>
  </cols>
  <sheetData>
    <row r="1" spans="1:8">
      <c r="A1" s="17" t="s">
        <v>188</v>
      </c>
      <c r="B1" s="377" t="str">
        <f>Info!C2</f>
        <v>სს "ვითიბი ბანკი ჯორჯია"</v>
      </c>
    </row>
    <row r="2" spans="1:8">
      <c r="A2" s="17" t="s">
        <v>189</v>
      </c>
      <c r="B2" s="395">
        <f>Info!D2</f>
        <v>45199</v>
      </c>
      <c r="C2" s="28"/>
      <c r="D2" s="18"/>
      <c r="E2" s="18"/>
      <c r="F2" s="18"/>
      <c r="G2" s="18"/>
      <c r="H2" s="1"/>
    </row>
    <row r="3" spans="1:8">
      <c r="A3" s="17"/>
      <c r="C3" s="28"/>
      <c r="D3" s="18"/>
      <c r="E3" s="18"/>
      <c r="F3" s="18"/>
      <c r="G3" s="18"/>
      <c r="H3" s="1"/>
    </row>
    <row r="4" spans="1:8" ht="16.5" thickBot="1">
      <c r="A4" s="67" t="s">
        <v>404</v>
      </c>
      <c r="B4" s="195" t="s">
        <v>223</v>
      </c>
      <c r="C4" s="196"/>
      <c r="D4" s="197"/>
      <c r="E4" s="197"/>
      <c r="F4" s="197"/>
      <c r="G4" s="197"/>
      <c r="H4" s="1"/>
    </row>
    <row r="5" spans="1:8" ht="15">
      <c r="A5" s="270" t="s">
        <v>26</v>
      </c>
      <c r="B5" s="271"/>
      <c r="C5" s="396" t="str">
        <f>INT((MONTH($B$2))/3)&amp;"Q"&amp;"-"&amp;YEAR($B$2)</f>
        <v>3Q-2023</v>
      </c>
      <c r="D5" s="396" t="str">
        <f>IF(INT(MONTH($B$2))=3, "4"&amp;"Q"&amp;"-"&amp;YEAR($B$2)-1, IF(INT(MONTH($B$2))=6, "1"&amp;"Q"&amp;"-"&amp;YEAR($B$2), IF(INT(MONTH($B$2))=9, "2"&amp;"Q"&amp;"-"&amp;YEAR($B$2),IF(INT(MONTH($B$2))=12, "3"&amp;"Q"&amp;"-"&amp;YEAR($B$2), 0))))</f>
        <v>2Q-2023</v>
      </c>
      <c r="E5" s="396" t="str">
        <f>IF(INT(MONTH($B$2))=3, "3"&amp;"Q"&amp;"-"&amp;YEAR($B$2)-1, IF(INT(MONTH($B$2))=6, "4"&amp;"Q"&amp;"-"&amp;YEAR($B$2)-1, IF(INT(MONTH($B$2))=9, "1"&amp;"Q"&amp;"-"&amp;YEAR($B$2),IF(INT(MONTH($B$2))=12, "2"&amp;"Q"&amp;"-"&amp;YEAR($B$2), 0))))</f>
        <v>1Q-2023</v>
      </c>
      <c r="F5" s="396" t="str">
        <f>IF(INT(MONTH($B$2))=3, "2"&amp;"Q"&amp;"-"&amp;YEAR($B$2)-1, IF(INT(MONTH($B$2))=6, "3"&amp;"Q"&amp;"-"&amp;YEAR($B$2)-1, IF(INT(MONTH($B$2))=9, "4"&amp;"Q"&amp;"-"&amp;YEAR($B$2)-1,IF(INT(MONTH($B$2))=12, "1"&amp;"Q"&amp;"-"&amp;YEAR($B$2), 0))))</f>
        <v>4Q-2022</v>
      </c>
      <c r="G5" s="397" t="str">
        <f>IF(INT(MONTH($B$2))=3, "1"&amp;"Q"&amp;"-"&amp;YEAR($B$2)-1, IF(INT(MONTH($B$2))=6, "2"&amp;"Q"&amp;"-"&amp;YEAR($B$2)-1, IF(INT(MONTH($B$2))=9, "3"&amp;"Q"&amp;"-"&amp;YEAR($B$2)-1,IF(INT(MONTH($B$2))=12, "4"&amp;"Q"&amp;"-"&amp;YEAR($B$2)-1, 0))))</f>
        <v>3Q-2022</v>
      </c>
    </row>
    <row r="6" spans="1:8" ht="15">
      <c r="A6" s="398"/>
      <c r="B6" s="399" t="s">
        <v>186</v>
      </c>
      <c r="C6" s="272"/>
      <c r="D6" s="272"/>
      <c r="E6" s="272"/>
      <c r="F6" s="272"/>
      <c r="G6" s="273"/>
    </row>
    <row r="7" spans="1:8" ht="15">
      <c r="A7" s="398"/>
      <c r="B7" s="400" t="s">
        <v>190</v>
      </c>
      <c r="C7" s="272"/>
      <c r="D7" s="272"/>
      <c r="E7" s="272"/>
      <c r="F7" s="272"/>
      <c r="G7" s="273"/>
    </row>
    <row r="8" spans="1:8" ht="15">
      <c r="A8" s="381">
        <v>1</v>
      </c>
      <c r="B8" s="382" t="s">
        <v>23</v>
      </c>
      <c r="C8" s="401">
        <v>208608730</v>
      </c>
      <c r="D8" s="401">
        <v>201336930.36000001</v>
      </c>
      <c r="E8" s="401">
        <v>192167931.78999999</v>
      </c>
      <c r="F8" s="401">
        <v>174241274.31999999</v>
      </c>
      <c r="G8" s="673">
        <v>123068356.21000001</v>
      </c>
    </row>
    <row r="9" spans="1:8" ht="15">
      <c r="A9" s="381">
        <v>2</v>
      </c>
      <c r="B9" s="382" t="s">
        <v>89</v>
      </c>
      <c r="C9" s="401">
        <v>255231230</v>
      </c>
      <c r="D9" s="401">
        <v>252488230.36000001</v>
      </c>
      <c r="E9" s="401">
        <v>248521231.78999999</v>
      </c>
      <c r="F9" s="401">
        <v>236750274.31999999</v>
      </c>
      <c r="G9" s="673">
        <v>206320756.21000001</v>
      </c>
    </row>
    <row r="10" spans="1:8" ht="15">
      <c r="A10" s="381">
        <v>3</v>
      </c>
      <c r="B10" s="382" t="s">
        <v>88</v>
      </c>
      <c r="C10" s="401">
        <v>317586383.77606601</v>
      </c>
      <c r="D10" s="401">
        <v>325650691.08664</v>
      </c>
      <c r="E10" s="401">
        <v>329387663.72363997</v>
      </c>
      <c r="F10" s="401">
        <v>326927232.87329996</v>
      </c>
      <c r="G10" s="673">
        <v>335597489.98915482</v>
      </c>
    </row>
    <row r="11" spans="1:8" ht="15">
      <c r="A11" s="381">
        <v>4</v>
      </c>
      <c r="B11" s="382" t="s">
        <v>610</v>
      </c>
      <c r="C11" s="401">
        <v>60753126.281547755</v>
      </c>
      <c r="D11" s="401">
        <v>63036111.867103204</v>
      </c>
      <c r="E11" s="401">
        <v>70306102.991828084</v>
      </c>
      <c r="F11" s="401">
        <v>68304667.254833221</v>
      </c>
      <c r="G11" s="673">
        <v>78866578.923875332</v>
      </c>
    </row>
    <row r="12" spans="1:8" ht="15">
      <c r="A12" s="381">
        <v>5</v>
      </c>
      <c r="B12" s="382" t="s">
        <v>611</v>
      </c>
      <c r="C12" s="401">
        <v>76465254.170579702</v>
      </c>
      <c r="D12" s="401">
        <v>79356644.749012187</v>
      </c>
      <c r="E12" s="401">
        <v>88782812.072096914</v>
      </c>
      <c r="F12" s="401">
        <v>85915625.694332406</v>
      </c>
      <c r="G12" s="673">
        <v>99184694.542334527</v>
      </c>
    </row>
    <row r="13" spans="1:8" ht="15">
      <c r="A13" s="381">
        <v>6</v>
      </c>
      <c r="B13" s="382" t="s">
        <v>612</v>
      </c>
      <c r="C13" s="401">
        <v>97286491.316493705</v>
      </c>
      <c r="D13" s="401">
        <v>100983412.6570493</v>
      </c>
      <c r="E13" s="401">
        <v>125546612.48540728</v>
      </c>
      <c r="F13" s="401">
        <v>130843309.83553016</v>
      </c>
      <c r="G13" s="673">
        <v>151075860.5501211</v>
      </c>
    </row>
    <row r="14" spans="1:8" ht="15">
      <c r="A14" s="398"/>
      <c r="B14" s="399" t="s">
        <v>614</v>
      </c>
      <c r="C14" s="272"/>
      <c r="D14" s="272"/>
      <c r="E14" s="272"/>
      <c r="F14" s="272"/>
      <c r="G14" s="272"/>
    </row>
    <row r="15" spans="1:8" ht="28.5" customHeight="1">
      <c r="A15" s="381">
        <v>7</v>
      </c>
      <c r="B15" s="382" t="s">
        <v>613</v>
      </c>
      <c r="C15" s="402">
        <v>560061709.3135066</v>
      </c>
      <c r="D15" s="402">
        <v>579053640.99603593</v>
      </c>
      <c r="E15" s="402">
        <v>614531119.08097446</v>
      </c>
      <c r="F15" s="402">
        <v>622042906.07285404</v>
      </c>
      <c r="G15" s="673">
        <v>720058855.16812253</v>
      </c>
    </row>
    <row r="16" spans="1:8" ht="15">
      <c r="A16" s="398"/>
      <c r="B16" s="399" t="s">
        <v>617</v>
      </c>
      <c r="C16" s="272"/>
      <c r="D16" s="272"/>
      <c r="E16" s="272"/>
      <c r="F16" s="272"/>
      <c r="G16" s="272"/>
    </row>
    <row r="17" spans="1:7" s="3" customFormat="1" ht="15">
      <c r="A17" s="381"/>
      <c r="B17" s="400" t="s">
        <v>601</v>
      </c>
      <c r="C17" s="272"/>
      <c r="D17" s="272"/>
      <c r="E17" s="272"/>
      <c r="F17" s="272"/>
      <c r="G17" s="272"/>
    </row>
    <row r="18" spans="1:7" ht="15">
      <c r="A18" s="380">
        <v>8</v>
      </c>
      <c r="B18" s="403" t="s">
        <v>608</v>
      </c>
      <c r="C18" s="617">
        <f t="shared" ref="C18:C23" si="0">C8/$C$15</f>
        <v>0.37247454437779959</v>
      </c>
      <c r="D18" s="617">
        <v>0.34769996439997919</v>
      </c>
      <c r="E18" s="617">
        <v>0.31270659177908733</v>
      </c>
      <c r="F18" s="617">
        <v>0.280111343797871</v>
      </c>
      <c r="G18" s="617">
        <v>0.17091430141674385</v>
      </c>
    </row>
    <row r="19" spans="1:7" ht="15" customHeight="1">
      <c r="A19" s="380">
        <v>9</v>
      </c>
      <c r="B19" s="403" t="s">
        <v>607</v>
      </c>
      <c r="C19" s="617">
        <f t="shared" si="0"/>
        <v>0.45571983543179312</v>
      </c>
      <c r="D19" s="617">
        <v>0.43603599474081967</v>
      </c>
      <c r="E19" s="617">
        <v>0.40440788769437935</v>
      </c>
      <c r="F19" s="617">
        <v>0.3806011964908923</v>
      </c>
      <c r="G19" s="617">
        <v>0.28653318368236347</v>
      </c>
    </row>
    <row r="20" spans="1:7" ht="15">
      <c r="A20" s="380">
        <v>10</v>
      </c>
      <c r="B20" s="403" t="s">
        <v>609</v>
      </c>
      <c r="C20" s="617">
        <f t="shared" si="0"/>
        <v>0.56705605560027705</v>
      </c>
      <c r="D20" s="617">
        <v>0.56238432509721381</v>
      </c>
      <c r="E20" s="617">
        <v>0.53599834653814782</v>
      </c>
      <c r="F20" s="617">
        <v>0.52557022945135889</v>
      </c>
      <c r="G20" s="617">
        <v>0.46606952692887588</v>
      </c>
    </row>
    <row r="21" spans="1:7" ht="15">
      <c r="A21" s="380">
        <v>11</v>
      </c>
      <c r="B21" s="382" t="s">
        <v>610</v>
      </c>
      <c r="C21" s="617">
        <f t="shared" si="0"/>
        <v>0.10847577199308207</v>
      </c>
      <c r="D21" s="617">
        <v>0.10886057422706844</v>
      </c>
      <c r="E21" s="617">
        <v>0.11440609077205105</v>
      </c>
      <c r="F21" s="617">
        <v>0.10980700300251207</v>
      </c>
      <c r="G21" s="617">
        <v>0.10952796199619157</v>
      </c>
    </row>
    <row r="22" spans="1:7" ht="15">
      <c r="A22" s="380">
        <v>12</v>
      </c>
      <c r="B22" s="382" t="s">
        <v>611</v>
      </c>
      <c r="C22" s="617">
        <f t="shared" si="0"/>
        <v>0.1365300517764492</v>
      </c>
      <c r="D22" s="617">
        <v>0.13704541191125236</v>
      </c>
      <c r="E22" s="617">
        <v>0.14447244299828263</v>
      </c>
      <c r="F22" s="617">
        <v>0.13811848805855512</v>
      </c>
      <c r="G22" s="617">
        <v>0.1377452604470456</v>
      </c>
    </row>
    <row r="23" spans="1:7" ht="15">
      <c r="A23" s="380">
        <v>13</v>
      </c>
      <c r="B23" s="382" t="s">
        <v>612</v>
      </c>
      <c r="C23" s="617">
        <f t="shared" si="0"/>
        <v>0.17370673570193226</v>
      </c>
      <c r="D23" s="617">
        <v>0.17439388254833649</v>
      </c>
      <c r="E23" s="617">
        <v>0.20429659066437686</v>
      </c>
      <c r="F23" s="617">
        <v>0.21034450929049855</v>
      </c>
      <c r="G23" s="617">
        <v>0.20981043350247702</v>
      </c>
    </row>
    <row r="24" spans="1:7" ht="15">
      <c r="A24" s="398"/>
      <c r="B24" s="399" t="s">
        <v>6</v>
      </c>
      <c r="C24" s="616"/>
      <c r="D24" s="616"/>
      <c r="E24" s="616"/>
      <c r="F24" s="616"/>
      <c r="G24" s="616"/>
    </row>
    <row r="25" spans="1:7" ht="15" customHeight="1">
      <c r="A25" s="404">
        <v>14</v>
      </c>
      <c r="B25" s="405" t="s">
        <v>7</v>
      </c>
      <c r="C25" s="618">
        <v>3.4298420495407711E-2</v>
      </c>
      <c r="D25" s="618">
        <v>3.9136048989245276E-2</v>
      </c>
      <c r="E25" s="618">
        <v>3.9239801719732785E-2</v>
      </c>
      <c r="F25" s="618">
        <v>6.3035081225748191E-2</v>
      </c>
      <c r="G25" s="618">
        <v>7.7634809308243305E-2</v>
      </c>
    </row>
    <row r="26" spans="1:7" ht="15">
      <c r="A26" s="404">
        <v>15</v>
      </c>
      <c r="B26" s="405" t="s">
        <v>8</v>
      </c>
      <c r="C26" s="618">
        <v>2.4802328620101656E-2</v>
      </c>
      <c r="D26" s="618">
        <v>2.564962645938243E-2</v>
      </c>
      <c r="E26" s="618">
        <v>2.670633494699777E-2</v>
      </c>
      <c r="F26" s="618">
        <v>3.2856185638226024E-2</v>
      </c>
      <c r="G26" s="618">
        <v>3.3402212845211866E-2</v>
      </c>
    </row>
    <row r="27" spans="1:7" ht="15">
      <c r="A27" s="404">
        <v>16</v>
      </c>
      <c r="B27" s="405" t="s">
        <v>9</v>
      </c>
      <c r="C27" s="618">
        <v>-2.7285869966374263E-2</v>
      </c>
      <c r="D27" s="618">
        <v>-2.169529067629062E-2</v>
      </c>
      <c r="E27" s="618">
        <v>-2.2022216355456127E-2</v>
      </c>
      <c r="F27" s="618">
        <v>-0.11559692850793706</v>
      </c>
      <c r="G27" s="618">
        <v>-0.13130846296029966</v>
      </c>
    </row>
    <row r="28" spans="1:7" ht="15">
      <c r="A28" s="404">
        <v>17</v>
      </c>
      <c r="B28" s="405" t="s">
        <v>224</v>
      </c>
      <c r="C28" s="618">
        <v>9.4960918753060515E-3</v>
      </c>
      <c r="D28" s="618">
        <v>1.3486422529862851E-2</v>
      </c>
      <c r="E28" s="618">
        <v>1.2533466772735015E-2</v>
      </c>
      <c r="F28" s="618">
        <v>3.9127081638580509E-2</v>
      </c>
      <c r="G28" s="618">
        <v>4.4232596463031432E-2</v>
      </c>
    </row>
    <row r="29" spans="1:7" ht="15">
      <c r="A29" s="404">
        <v>18</v>
      </c>
      <c r="B29" s="405" t="s">
        <v>10</v>
      </c>
      <c r="C29" s="618">
        <v>3.0081747067863306E-3</v>
      </c>
      <c r="D29" s="618">
        <v>7.0825375862007142E-2</v>
      </c>
      <c r="E29" s="618">
        <v>0.10304915402325415</v>
      </c>
      <c r="F29" s="618">
        <v>-6.0625746697740339E-2</v>
      </c>
      <c r="G29" s="618">
        <v>-0.10992833803176086</v>
      </c>
    </row>
    <row r="30" spans="1:7" ht="15">
      <c r="A30" s="404">
        <v>19</v>
      </c>
      <c r="B30" s="405" t="s">
        <v>11</v>
      </c>
      <c r="C30" s="618">
        <v>4.545345583083853E-3</v>
      </c>
      <c r="D30" s="618">
        <v>0.10929745020189671</v>
      </c>
      <c r="E30" s="618">
        <v>0.16258689595268488</v>
      </c>
      <c r="F30" s="618">
        <v>-0.18928870587373323</v>
      </c>
      <c r="G30" s="618">
        <v>-0.38465596238470484</v>
      </c>
    </row>
    <row r="31" spans="1:7" ht="15">
      <c r="A31" s="398"/>
      <c r="B31" s="399" t="s">
        <v>12</v>
      </c>
      <c r="C31" s="616"/>
      <c r="D31" s="616"/>
      <c r="E31" s="616"/>
      <c r="F31" s="616"/>
      <c r="G31" s="616"/>
    </row>
    <row r="32" spans="1:7" ht="15">
      <c r="A32" s="404">
        <v>20</v>
      </c>
      <c r="B32" s="405" t="s">
        <v>13</v>
      </c>
      <c r="C32" s="618">
        <v>0.24436036975216371</v>
      </c>
      <c r="D32" s="618">
        <v>0.17969019722728147</v>
      </c>
      <c r="E32" s="618">
        <v>0.16460537794558727</v>
      </c>
      <c r="F32" s="618">
        <v>0.14369045381341716</v>
      </c>
      <c r="G32" s="618">
        <v>9.9947136602163519E-2</v>
      </c>
    </row>
    <row r="33" spans="1:7" ht="15" customHeight="1">
      <c r="A33" s="404">
        <v>21</v>
      </c>
      <c r="B33" s="405" t="s">
        <v>14</v>
      </c>
      <c r="C33" s="618">
        <v>0.11923139489189029</v>
      </c>
      <c r="D33" s="618">
        <v>9.5221268061290443E-2</v>
      </c>
      <c r="E33" s="618">
        <v>8.9079291397833008E-2</v>
      </c>
      <c r="F33" s="618">
        <v>7.8625097987918072E-2</v>
      </c>
      <c r="G33" s="618">
        <v>6.1807935696612401E-2</v>
      </c>
    </row>
    <row r="34" spans="1:7" ht="15">
      <c r="A34" s="404">
        <v>22</v>
      </c>
      <c r="B34" s="405" t="s">
        <v>15</v>
      </c>
      <c r="C34" s="618">
        <v>0.57138100843410145</v>
      </c>
      <c r="D34" s="618">
        <v>0.56554904296970487</v>
      </c>
      <c r="E34" s="618">
        <v>0.57238374285292037</v>
      </c>
      <c r="F34" s="618">
        <v>0.5458272598687649</v>
      </c>
      <c r="G34" s="618">
        <v>0.56487382793667418</v>
      </c>
    </row>
    <row r="35" spans="1:7" ht="15" customHeight="1">
      <c r="A35" s="404">
        <v>23</v>
      </c>
      <c r="B35" s="405" t="s">
        <v>16</v>
      </c>
      <c r="C35" s="618">
        <v>0.43531228825262114</v>
      </c>
      <c r="D35" s="618">
        <v>0.40942069943244158</v>
      </c>
      <c r="E35" s="618">
        <v>0.3949484558699376</v>
      </c>
      <c r="F35" s="618">
        <v>0.41139065757592502</v>
      </c>
      <c r="G35" s="618">
        <v>0.43628267214717148</v>
      </c>
    </row>
    <row r="36" spans="1:7" ht="15">
      <c r="A36" s="404">
        <v>24</v>
      </c>
      <c r="B36" s="405" t="s">
        <v>17</v>
      </c>
      <c r="C36" s="618">
        <v>-0.22043031646959352</v>
      </c>
      <c r="D36" s="618">
        <v>-0.2003711101024041</v>
      </c>
      <c r="E36" s="618">
        <v>-0.14695758693704716</v>
      </c>
      <c r="F36" s="618">
        <v>-0.83676043120080723</v>
      </c>
      <c r="G36" s="618">
        <v>-0.81266548764717739</v>
      </c>
    </row>
    <row r="37" spans="1:7" ht="15" customHeight="1">
      <c r="A37" s="398"/>
      <c r="B37" s="399" t="s">
        <v>18</v>
      </c>
      <c r="C37" s="616"/>
      <c r="D37" s="616"/>
      <c r="E37" s="616"/>
      <c r="F37" s="616"/>
      <c r="G37" s="616"/>
    </row>
    <row r="38" spans="1:7" ht="15" customHeight="1">
      <c r="A38" s="404">
        <v>25</v>
      </c>
      <c r="B38" s="405" t="s">
        <v>19</v>
      </c>
      <c r="C38" s="618">
        <v>0.34779090227790938</v>
      </c>
      <c r="D38" s="618">
        <v>0.32951991649475171</v>
      </c>
      <c r="E38" s="618">
        <v>0.2567366267956892</v>
      </c>
      <c r="F38" s="618">
        <v>0.22791638290306998</v>
      </c>
      <c r="G38" s="618">
        <v>0.17769890976607933</v>
      </c>
    </row>
    <row r="39" spans="1:7" ht="15" customHeight="1">
      <c r="A39" s="404">
        <v>26</v>
      </c>
      <c r="B39" s="405" t="s">
        <v>20</v>
      </c>
      <c r="C39" s="618">
        <v>0.83123734841034058</v>
      </c>
      <c r="D39" s="618">
        <v>0.82901225411972035</v>
      </c>
      <c r="E39" s="618">
        <v>0.8264716917454088</v>
      </c>
      <c r="F39" s="618">
        <v>0.8236972216262729</v>
      </c>
      <c r="G39" s="618">
        <v>0.85733926382005543</v>
      </c>
    </row>
    <row r="40" spans="1:7" ht="15" customHeight="1">
      <c r="A40" s="404">
        <v>27</v>
      </c>
      <c r="B40" s="406" t="s">
        <v>21</v>
      </c>
      <c r="C40" s="618">
        <v>4.1097076542233629E-2</v>
      </c>
      <c r="D40" s="618">
        <v>4.3906736744275754E-2</v>
      </c>
      <c r="E40" s="618">
        <v>4.9140712377367501E-2</v>
      </c>
      <c r="F40" s="618">
        <v>5.1056201995231996E-2</v>
      </c>
      <c r="G40" s="618">
        <v>5.2112615909823246E-2</v>
      </c>
    </row>
    <row r="41" spans="1:7" ht="15" customHeight="1">
      <c r="A41" s="407"/>
      <c r="B41" s="399" t="s">
        <v>522</v>
      </c>
      <c r="C41" s="616"/>
      <c r="D41" s="616"/>
      <c r="E41" s="616"/>
      <c r="F41" s="616"/>
      <c r="G41" s="616"/>
    </row>
    <row r="42" spans="1:7" ht="15" customHeight="1">
      <c r="A42" s="404">
        <v>28</v>
      </c>
      <c r="B42" s="446" t="s">
        <v>506</v>
      </c>
      <c r="C42" s="406">
        <v>137662621.34759998</v>
      </c>
      <c r="D42" s="406">
        <v>134371369.78870001</v>
      </c>
      <c r="E42" s="406">
        <v>106294055</v>
      </c>
      <c r="F42" s="406">
        <v>99326713.538000003</v>
      </c>
      <c r="G42" s="406">
        <v>94006183.738099992</v>
      </c>
    </row>
    <row r="43" spans="1:7" ht="15">
      <c r="A43" s="404">
        <v>29</v>
      </c>
      <c r="B43" s="405" t="s">
        <v>507</v>
      </c>
      <c r="C43" s="406">
        <v>30592189.450344253</v>
      </c>
      <c r="D43" s="406">
        <v>33342737.175284494</v>
      </c>
      <c r="E43" s="406">
        <v>40393399</v>
      </c>
      <c r="F43" s="406">
        <v>38373947.734166145</v>
      </c>
      <c r="G43" s="406">
        <v>44215640.588050902</v>
      </c>
    </row>
    <row r="44" spans="1:7" ht="15">
      <c r="A44" s="443">
        <v>30</v>
      </c>
      <c r="B44" s="444" t="s">
        <v>505</v>
      </c>
      <c r="C44" s="618">
        <f>C42/C43</f>
        <v>4.4999270670393576</v>
      </c>
      <c r="D44" s="618">
        <v>4.0300041679932503</v>
      </c>
      <c r="E44" s="618">
        <v>2.631470924246806</v>
      </c>
      <c r="F44" s="618">
        <v>2.5883892432981224</v>
      </c>
      <c r="G44" s="618">
        <v>2.1260844010819282</v>
      </c>
    </row>
    <row r="45" spans="1:7" ht="15">
      <c r="A45" s="443"/>
      <c r="B45" s="399" t="s">
        <v>618</v>
      </c>
      <c r="C45" s="616"/>
      <c r="D45" s="616"/>
      <c r="E45" s="616"/>
      <c r="F45" s="616"/>
      <c r="G45" s="616"/>
    </row>
    <row r="46" spans="1:7" ht="15">
      <c r="A46" s="443">
        <v>31</v>
      </c>
      <c r="B46" s="444" t="s">
        <v>625</v>
      </c>
      <c r="C46" s="445">
        <v>341912507.95999998</v>
      </c>
      <c r="D46" s="445">
        <v>348163384.24154007</v>
      </c>
      <c r="E46" s="445">
        <v>356775976.36613995</v>
      </c>
      <c r="F46" s="445">
        <v>356469174.88169992</v>
      </c>
      <c r="G46" s="445">
        <v>375259529.31752008</v>
      </c>
    </row>
    <row r="47" spans="1:7" ht="15">
      <c r="A47" s="443">
        <v>32</v>
      </c>
      <c r="B47" s="444" t="s">
        <v>638</v>
      </c>
      <c r="C47" s="445">
        <v>195808685.04223257</v>
      </c>
      <c r="D47" s="445">
        <v>206747554.41234326</v>
      </c>
      <c r="E47" s="445">
        <v>229654932.88317424</v>
      </c>
      <c r="F47" s="445">
        <v>251401668.21025649</v>
      </c>
      <c r="G47" s="445">
        <v>260970387.62678415</v>
      </c>
    </row>
    <row r="48" spans="1:7" thickBot="1">
      <c r="A48" s="118">
        <v>33</v>
      </c>
      <c r="B48" s="228" t="s">
        <v>652</v>
      </c>
      <c r="C48" s="695">
        <f>C46/C47</f>
        <v>1.7461559883631073</v>
      </c>
      <c r="D48" s="619">
        <v>1.6840024310379653</v>
      </c>
      <c r="E48" s="619">
        <v>1.5535306465532459</v>
      </c>
      <c r="F48" s="619">
        <v>1.4179268475799118</v>
      </c>
      <c r="G48" s="619">
        <v>1.4379391191853605</v>
      </c>
    </row>
    <row r="49" spans="1:7">
      <c r="A49" s="20"/>
      <c r="D49" s="722"/>
      <c r="E49" s="722"/>
      <c r="F49" s="722"/>
      <c r="G49" s="722"/>
    </row>
    <row r="50" spans="1:7" ht="39.75">
      <c r="B50" s="23" t="s">
        <v>600</v>
      </c>
      <c r="C50" s="723"/>
      <c r="D50" s="722"/>
      <c r="E50" s="722"/>
      <c r="F50" s="722"/>
      <c r="G50" s="722"/>
    </row>
    <row r="51" spans="1:7" ht="65.25">
      <c r="B51" s="312" t="s">
        <v>521</v>
      </c>
      <c r="D51" s="722"/>
      <c r="E51" s="722"/>
      <c r="F51" s="722"/>
      <c r="G51" s="722"/>
    </row>
    <row r="52" spans="1:7">
      <c r="D52" s="722"/>
      <c r="E52" s="722"/>
      <c r="F52" s="722"/>
      <c r="G52" s="722"/>
    </row>
    <row r="53" spans="1:7">
      <c r="D53" s="722"/>
      <c r="E53" s="722"/>
      <c r="F53" s="722"/>
      <c r="G53" s="722"/>
    </row>
    <row r="54" spans="1:7">
      <c r="D54" s="722"/>
      <c r="E54" s="722"/>
      <c r="F54" s="722"/>
      <c r="G54" s="722"/>
    </row>
    <row r="55" spans="1:7">
      <c r="D55" s="722"/>
      <c r="E55" s="722"/>
      <c r="F55" s="722"/>
      <c r="G55" s="722"/>
    </row>
    <row r="56" spans="1:7">
      <c r="D56" s="722"/>
      <c r="E56" s="722"/>
      <c r="F56" s="722"/>
      <c r="G56" s="722"/>
    </row>
    <row r="57" spans="1:7">
      <c r="D57" s="722"/>
      <c r="E57" s="722"/>
      <c r="F57" s="722"/>
      <c r="G57" s="722"/>
    </row>
    <row r="58" spans="1:7">
      <c r="D58" s="722"/>
      <c r="E58" s="722"/>
      <c r="F58" s="722"/>
      <c r="G58" s="722"/>
    </row>
  </sheetData>
  <pageMargins left="0.7" right="0.7" top="0.75" bottom="0.75" header="0.3" footer="0.3"/>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40625" defaultRowHeight="12.75"/>
  <cols>
    <col min="1" max="1" width="11.85546875" style="452" bestFit="1" customWidth="1"/>
    <col min="2" max="2" width="96.42578125" style="452" customWidth="1"/>
    <col min="3" max="3" width="18.85546875" style="452" bestFit="1" customWidth="1"/>
    <col min="4" max="5" width="19" style="452" bestFit="1" customWidth="1"/>
    <col min="6" max="6" width="18.5703125" style="452" bestFit="1" customWidth="1"/>
    <col min="7" max="7" width="30.42578125" style="452" customWidth="1"/>
    <col min="8" max="8" width="18.7109375" style="452" customWidth="1"/>
    <col min="9" max="16384" width="9.140625" style="452"/>
  </cols>
  <sheetData>
    <row r="1" spans="1:8" ht="13.5">
      <c r="A1" s="451" t="s">
        <v>188</v>
      </c>
      <c r="B1" s="377" t="str">
        <f>Info!C2</f>
        <v>სს "ვითიბი ბანკი ჯორჯია"</v>
      </c>
    </row>
    <row r="2" spans="1:8">
      <c r="A2" s="453" t="s">
        <v>189</v>
      </c>
      <c r="B2" s="455">
        <f>'1. key ratios'!B2</f>
        <v>45199</v>
      </c>
    </row>
    <row r="3" spans="1:8">
      <c r="A3" s="454" t="s">
        <v>658</v>
      </c>
    </row>
    <row r="5" spans="1:8">
      <c r="A5" s="805" t="s">
        <v>659</v>
      </c>
      <c r="B5" s="806"/>
      <c r="C5" s="811" t="s">
        <v>660</v>
      </c>
      <c r="D5" s="812"/>
      <c r="E5" s="812"/>
      <c r="F5" s="812"/>
      <c r="G5" s="812"/>
      <c r="H5" s="813"/>
    </row>
    <row r="6" spans="1:8">
      <c r="A6" s="807"/>
      <c r="B6" s="808"/>
      <c r="C6" s="814"/>
      <c r="D6" s="815"/>
      <c r="E6" s="815"/>
      <c r="F6" s="815"/>
      <c r="G6" s="815"/>
      <c r="H6" s="816"/>
    </row>
    <row r="7" spans="1:8" ht="25.5">
      <c r="A7" s="809"/>
      <c r="B7" s="810"/>
      <c r="C7" s="456" t="s">
        <v>661</v>
      </c>
      <c r="D7" s="456" t="s">
        <v>662</v>
      </c>
      <c r="E7" s="456" t="s">
        <v>663</v>
      </c>
      <c r="F7" s="456" t="s">
        <v>664</v>
      </c>
      <c r="G7" s="564" t="s">
        <v>935</v>
      </c>
      <c r="H7" s="456" t="s">
        <v>68</v>
      </c>
    </row>
    <row r="8" spans="1:8">
      <c r="A8" s="457">
        <v>1</v>
      </c>
      <c r="B8" s="458" t="s">
        <v>216</v>
      </c>
      <c r="C8" s="646">
        <v>351</v>
      </c>
      <c r="D8" s="646">
        <v>0.36000000000001364</v>
      </c>
      <c r="E8" s="646">
        <v>0</v>
      </c>
      <c r="F8" s="646">
        <v>0</v>
      </c>
      <c r="G8" s="646"/>
      <c r="H8" s="646">
        <f>SUM(C8:G8)</f>
        <v>351.36</v>
      </c>
    </row>
    <row r="9" spans="1:8" ht="22.5" customHeight="1">
      <c r="A9" s="457">
        <v>2</v>
      </c>
      <c r="B9" s="458" t="s">
        <v>217</v>
      </c>
      <c r="C9" s="646"/>
      <c r="D9" s="646"/>
      <c r="E9" s="646"/>
      <c r="F9" s="646"/>
      <c r="G9" s="646"/>
      <c r="H9" s="646">
        <f t="shared" ref="H9:H21" si="0">SUM(C9:G9)</f>
        <v>0</v>
      </c>
    </row>
    <row r="10" spans="1:8">
      <c r="A10" s="457">
        <v>3</v>
      </c>
      <c r="B10" s="458" t="s">
        <v>218</v>
      </c>
      <c r="C10" s="646"/>
      <c r="D10" s="646"/>
      <c r="E10" s="646"/>
      <c r="F10" s="646"/>
      <c r="G10" s="646"/>
      <c r="H10" s="646">
        <f t="shared" si="0"/>
        <v>0</v>
      </c>
    </row>
    <row r="11" spans="1:8">
      <c r="A11" s="457">
        <v>4</v>
      </c>
      <c r="B11" s="458" t="s">
        <v>219</v>
      </c>
      <c r="C11" s="646"/>
      <c r="D11" s="646"/>
      <c r="E11" s="646"/>
      <c r="F11" s="646"/>
      <c r="G11" s="646"/>
      <c r="H11" s="646">
        <f t="shared" si="0"/>
        <v>0</v>
      </c>
    </row>
    <row r="12" spans="1:8">
      <c r="A12" s="457">
        <v>5</v>
      </c>
      <c r="B12" s="458" t="s">
        <v>220</v>
      </c>
      <c r="C12" s="646"/>
      <c r="D12" s="646"/>
      <c r="E12" s="646"/>
      <c r="F12" s="646"/>
      <c r="G12" s="646"/>
      <c r="H12" s="646">
        <f t="shared" si="0"/>
        <v>0</v>
      </c>
    </row>
    <row r="13" spans="1:8">
      <c r="A13" s="457">
        <v>6</v>
      </c>
      <c r="B13" s="458" t="s">
        <v>221</v>
      </c>
      <c r="C13" s="646">
        <v>6297445.8399999999</v>
      </c>
      <c r="D13" s="646">
        <v>113962.74</v>
      </c>
      <c r="E13" s="646">
        <v>0</v>
      </c>
      <c r="F13" s="646">
        <v>0</v>
      </c>
      <c r="G13" s="646"/>
      <c r="H13" s="646">
        <f t="shared" si="0"/>
        <v>6411408.5800000001</v>
      </c>
    </row>
    <row r="14" spans="1:8">
      <c r="A14" s="457">
        <v>7</v>
      </c>
      <c r="B14" s="458" t="s">
        <v>73</v>
      </c>
      <c r="C14" s="646">
        <v>0</v>
      </c>
      <c r="D14" s="646">
        <v>35580051.4256</v>
      </c>
      <c r="E14" s="646">
        <v>73242620.431199923</v>
      </c>
      <c r="F14" s="646">
        <v>36274587.962200001</v>
      </c>
      <c r="G14" s="646">
        <v>24999523.489</v>
      </c>
      <c r="H14" s="646">
        <f t="shared" si="0"/>
        <v>170096783.30799994</v>
      </c>
    </row>
    <row r="15" spans="1:8">
      <c r="A15" s="457">
        <v>8</v>
      </c>
      <c r="B15" s="460" t="s">
        <v>74</v>
      </c>
      <c r="C15" s="646">
        <v>0</v>
      </c>
      <c r="D15" s="646">
        <v>0</v>
      </c>
      <c r="E15" s="646">
        <v>0</v>
      </c>
      <c r="F15" s="646">
        <v>0</v>
      </c>
      <c r="G15" s="646">
        <v>0</v>
      </c>
      <c r="H15" s="646">
        <f t="shared" si="0"/>
        <v>0</v>
      </c>
    </row>
    <row r="16" spans="1:8">
      <c r="A16" s="457">
        <v>9</v>
      </c>
      <c r="B16" s="458" t="s">
        <v>75</v>
      </c>
      <c r="C16" s="646">
        <v>0</v>
      </c>
      <c r="D16" s="646">
        <v>38633.977299999999</v>
      </c>
      <c r="E16" s="646">
        <v>1416998.7593</v>
      </c>
      <c r="F16" s="646">
        <v>5777930.9869999997</v>
      </c>
      <c r="G16" s="646">
        <v>0</v>
      </c>
      <c r="H16" s="646">
        <f t="shared" si="0"/>
        <v>7233563.7236000001</v>
      </c>
    </row>
    <row r="17" spans="1:8">
      <c r="A17" s="457">
        <v>10</v>
      </c>
      <c r="B17" s="568" t="s">
        <v>686</v>
      </c>
      <c r="C17" s="646">
        <v>0</v>
      </c>
      <c r="D17" s="646">
        <v>3721553.8232999998</v>
      </c>
      <c r="E17" s="646">
        <v>18866541.182700001</v>
      </c>
      <c r="F17" s="646">
        <v>558717.19680000003</v>
      </c>
      <c r="G17" s="646">
        <v>24999523.489</v>
      </c>
      <c r="H17" s="646">
        <f t="shared" si="0"/>
        <v>48146335.691799998</v>
      </c>
    </row>
    <row r="18" spans="1:8">
      <c r="A18" s="457">
        <v>11</v>
      </c>
      <c r="B18" s="458" t="s">
        <v>70</v>
      </c>
      <c r="C18" s="646">
        <v>0</v>
      </c>
      <c r="D18" s="646">
        <v>0</v>
      </c>
      <c r="E18" s="646">
        <v>0</v>
      </c>
      <c r="F18" s="646">
        <v>0</v>
      </c>
      <c r="G18" s="646">
        <v>0</v>
      </c>
      <c r="H18" s="646">
        <f t="shared" si="0"/>
        <v>0</v>
      </c>
    </row>
    <row r="19" spans="1:8">
      <c r="A19" s="457">
        <v>12</v>
      </c>
      <c r="B19" s="458" t="s">
        <v>71</v>
      </c>
      <c r="C19" s="646"/>
      <c r="D19" s="646"/>
      <c r="E19" s="646"/>
      <c r="F19" s="646"/>
      <c r="G19" s="646"/>
      <c r="H19" s="646">
        <f t="shared" si="0"/>
        <v>0</v>
      </c>
    </row>
    <row r="20" spans="1:8">
      <c r="A20" s="461">
        <v>13</v>
      </c>
      <c r="B20" s="460" t="s">
        <v>72</v>
      </c>
      <c r="C20" s="646"/>
      <c r="D20" s="646"/>
      <c r="E20" s="646"/>
      <c r="F20" s="646"/>
      <c r="G20" s="646"/>
      <c r="H20" s="646">
        <f t="shared" si="0"/>
        <v>0</v>
      </c>
    </row>
    <row r="21" spans="1:8">
      <c r="A21" s="457">
        <v>14</v>
      </c>
      <c r="B21" s="458" t="s">
        <v>665</v>
      </c>
      <c r="C21" s="646">
        <v>139925943</v>
      </c>
      <c r="D21" s="646">
        <v>17509890.299534008</v>
      </c>
      <c r="E21" s="646">
        <v>2037004.7324000001</v>
      </c>
      <c r="F21" s="646">
        <v>0</v>
      </c>
      <c r="G21" s="646">
        <v>47714243.289415993</v>
      </c>
      <c r="H21" s="646">
        <f t="shared" si="0"/>
        <v>207187081.32135001</v>
      </c>
    </row>
    <row r="22" spans="1:8">
      <c r="A22" s="462">
        <v>15</v>
      </c>
      <c r="B22" s="459" t="s">
        <v>68</v>
      </c>
      <c r="C22" s="646">
        <f>SUM(C18:C21)+SUM(C8:C16)</f>
        <v>146223739.84</v>
      </c>
      <c r="D22" s="646">
        <f t="shared" ref="D22:G22" si="1">SUM(D18:D21)+SUM(D8:D16)</f>
        <v>53242538.802434012</v>
      </c>
      <c r="E22" s="646">
        <f t="shared" si="1"/>
        <v>76696623.922899917</v>
      </c>
      <c r="F22" s="646">
        <f t="shared" si="1"/>
        <v>42052518.949200004</v>
      </c>
      <c r="G22" s="646">
        <f t="shared" si="1"/>
        <v>72713766.778415993</v>
      </c>
      <c r="H22" s="646">
        <f>SUM(H18:H21)+SUM(H8:H16)</f>
        <v>390929188.29294991</v>
      </c>
    </row>
    <row r="26" spans="1:8" ht="38.25">
      <c r="B26" s="567" t="s">
        <v>934</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25" right="0.25"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topLeftCell="D1" zoomScale="70" zoomScaleNormal="70" workbookViewId="0">
      <selection activeCell="I25" sqref="I25"/>
    </sheetView>
  </sheetViews>
  <sheetFormatPr defaultColWidth="9.140625" defaultRowHeight="12.75"/>
  <cols>
    <col min="1" max="1" width="11.85546875" style="463" bestFit="1" customWidth="1"/>
    <col min="2" max="2" width="114.7109375" style="452" customWidth="1"/>
    <col min="3" max="3" width="22.42578125" style="452" customWidth="1"/>
    <col min="4" max="4" width="19.42578125" style="452" customWidth="1"/>
    <col min="5" max="5" width="17.7109375" style="475" customWidth="1"/>
    <col min="6" max="6" width="16.28515625" style="475" customWidth="1"/>
    <col min="7" max="7" width="14.85546875" style="475" customWidth="1"/>
    <col min="8" max="8" width="17.28515625" style="452" customWidth="1"/>
    <col min="9" max="9" width="41.42578125" style="452" customWidth="1"/>
    <col min="10" max="10" width="12.42578125" style="452" bestFit="1" customWidth="1"/>
    <col min="11" max="16384" width="9.140625" style="452"/>
  </cols>
  <sheetData>
    <row r="1" spans="1:9" ht="13.5">
      <c r="A1" s="451" t="s">
        <v>188</v>
      </c>
      <c r="B1" s="377" t="str">
        <f>Info!C2</f>
        <v>სს "ვითიბი ბანკი ჯორჯია"</v>
      </c>
      <c r="E1" s="452"/>
      <c r="F1" s="452"/>
      <c r="G1" s="452"/>
    </row>
    <row r="2" spans="1:9">
      <c r="A2" s="453" t="s">
        <v>189</v>
      </c>
      <c r="B2" s="455">
        <f>'1. key ratios'!B2</f>
        <v>45199</v>
      </c>
      <c r="E2" s="452"/>
      <c r="F2" s="452"/>
      <c r="G2" s="452"/>
    </row>
    <row r="3" spans="1:9">
      <c r="A3" s="454" t="s">
        <v>666</v>
      </c>
      <c r="E3" s="452"/>
      <c r="F3" s="452"/>
      <c r="G3" s="452"/>
    </row>
    <row r="4" spans="1:9">
      <c r="C4" s="464" t="s">
        <v>667</v>
      </c>
      <c r="D4" s="464" t="s">
        <v>668</v>
      </c>
      <c r="E4" s="464" t="s">
        <v>669</v>
      </c>
      <c r="F4" s="464" t="s">
        <v>670</v>
      </c>
      <c r="G4" s="464" t="s">
        <v>671</v>
      </c>
      <c r="H4" s="464" t="s">
        <v>672</v>
      </c>
      <c r="I4" s="464" t="s">
        <v>673</v>
      </c>
    </row>
    <row r="5" spans="1:9" ht="33.950000000000003" customHeight="1">
      <c r="A5" s="805" t="s">
        <v>676</v>
      </c>
      <c r="B5" s="806"/>
      <c r="C5" s="819" t="s">
        <v>677</v>
      </c>
      <c r="D5" s="819"/>
      <c r="E5" s="819" t="s">
        <v>678</v>
      </c>
      <c r="F5" s="819" t="s">
        <v>679</v>
      </c>
      <c r="G5" s="817" t="s">
        <v>680</v>
      </c>
      <c r="H5" s="817" t="s">
        <v>681</v>
      </c>
      <c r="I5" s="465" t="s">
        <v>682</v>
      </c>
    </row>
    <row r="6" spans="1:9" ht="38.25">
      <c r="A6" s="809"/>
      <c r="B6" s="810"/>
      <c r="C6" s="513" t="s">
        <v>683</v>
      </c>
      <c r="D6" s="513" t="s">
        <v>684</v>
      </c>
      <c r="E6" s="819"/>
      <c r="F6" s="819"/>
      <c r="G6" s="818"/>
      <c r="H6" s="818"/>
      <c r="I6" s="465" t="s">
        <v>685</v>
      </c>
    </row>
    <row r="7" spans="1:9">
      <c r="A7" s="466">
        <v>1</v>
      </c>
      <c r="B7" s="458" t="s">
        <v>216</v>
      </c>
      <c r="C7" s="647"/>
      <c r="D7" s="647">
        <v>351</v>
      </c>
      <c r="E7" s="648"/>
      <c r="F7" s="648"/>
      <c r="G7" s="648"/>
      <c r="H7" s="647"/>
      <c r="I7" s="649">
        <f t="shared" ref="I7:I23" si="0">C7+D7-E7-F7-G7</f>
        <v>351</v>
      </c>
    </row>
    <row r="8" spans="1:9">
      <c r="A8" s="466">
        <v>2</v>
      </c>
      <c r="B8" s="458" t="s">
        <v>217</v>
      </c>
      <c r="C8" s="647"/>
      <c r="D8" s="647"/>
      <c r="E8" s="648"/>
      <c r="F8" s="648"/>
      <c r="G8" s="648"/>
      <c r="H8" s="647"/>
      <c r="I8" s="649">
        <f t="shared" si="0"/>
        <v>0</v>
      </c>
    </row>
    <row r="9" spans="1:9">
      <c r="A9" s="466">
        <v>3</v>
      </c>
      <c r="B9" s="458" t="s">
        <v>218</v>
      </c>
      <c r="C9" s="647"/>
      <c r="D9" s="647"/>
      <c r="E9" s="648"/>
      <c r="F9" s="648"/>
      <c r="G9" s="648"/>
      <c r="H9" s="647"/>
      <c r="I9" s="649">
        <f t="shared" si="0"/>
        <v>0</v>
      </c>
    </row>
    <row r="10" spans="1:9">
      <c r="A10" s="466">
        <v>4</v>
      </c>
      <c r="B10" s="458" t="s">
        <v>219</v>
      </c>
      <c r="C10" s="647"/>
      <c r="D10" s="647"/>
      <c r="E10" s="648"/>
      <c r="F10" s="648"/>
      <c r="G10" s="648"/>
      <c r="H10" s="647"/>
      <c r="I10" s="649">
        <f t="shared" si="0"/>
        <v>0</v>
      </c>
    </row>
    <row r="11" spans="1:9">
      <c r="A11" s="466">
        <v>5</v>
      </c>
      <c r="B11" s="458" t="s">
        <v>220</v>
      </c>
      <c r="C11" s="647"/>
      <c r="D11" s="647"/>
      <c r="E11" s="648"/>
      <c r="F11" s="648"/>
      <c r="G11" s="648"/>
      <c r="H11" s="647"/>
      <c r="I11" s="649">
        <f t="shared" si="0"/>
        <v>0</v>
      </c>
    </row>
    <row r="12" spans="1:9">
      <c r="A12" s="466">
        <v>6</v>
      </c>
      <c r="B12" s="458" t="s">
        <v>221</v>
      </c>
      <c r="C12" s="647"/>
      <c r="D12" s="647">
        <v>6411408</v>
      </c>
      <c r="E12" s="648"/>
      <c r="F12" s="648"/>
      <c r="G12" s="648"/>
      <c r="H12" s="647"/>
      <c r="I12" s="649">
        <f t="shared" si="0"/>
        <v>6411408</v>
      </c>
    </row>
    <row r="13" spans="1:9">
      <c r="A13" s="466">
        <v>7</v>
      </c>
      <c r="B13" s="458" t="s">
        <v>73</v>
      </c>
      <c r="C13" s="647">
        <v>47683458.356799997</v>
      </c>
      <c r="D13" s="647">
        <v>143068501.66949999</v>
      </c>
      <c r="E13" s="648">
        <v>20802820.251800001</v>
      </c>
      <c r="F13" s="648">
        <v>2108525.8210999998</v>
      </c>
      <c r="G13" s="648">
        <v>0</v>
      </c>
      <c r="H13" s="647">
        <v>0</v>
      </c>
      <c r="I13" s="649">
        <f t="shared" si="0"/>
        <v>167840613.95339999</v>
      </c>
    </row>
    <row r="14" spans="1:9">
      <c r="A14" s="466">
        <v>8</v>
      </c>
      <c r="B14" s="460" t="s">
        <v>74</v>
      </c>
      <c r="C14" s="647">
        <v>487328.3199</v>
      </c>
      <c r="D14" s="647">
        <v>0</v>
      </c>
      <c r="E14" s="648">
        <v>339684.79840000003</v>
      </c>
      <c r="F14" s="648">
        <v>0</v>
      </c>
      <c r="G14" s="648">
        <v>0</v>
      </c>
      <c r="H14" s="647">
        <v>0</v>
      </c>
      <c r="I14" s="649">
        <f t="shared" si="0"/>
        <v>147643.52149999997</v>
      </c>
    </row>
    <row r="15" spans="1:9">
      <c r="A15" s="466">
        <v>9</v>
      </c>
      <c r="B15" s="458" t="s">
        <v>75</v>
      </c>
      <c r="C15" s="647">
        <v>87346.161999999997</v>
      </c>
      <c r="D15" s="647">
        <v>7328012.5483999997</v>
      </c>
      <c r="E15" s="648">
        <v>181794.9871</v>
      </c>
      <c r="F15" s="648">
        <v>113891.26949999999</v>
      </c>
      <c r="G15" s="648">
        <v>0</v>
      </c>
      <c r="H15" s="647">
        <v>0</v>
      </c>
      <c r="I15" s="649">
        <f t="shared" si="0"/>
        <v>7119672.4537999993</v>
      </c>
    </row>
    <row r="16" spans="1:9">
      <c r="A16" s="466">
        <v>10</v>
      </c>
      <c r="B16" s="568" t="s">
        <v>686</v>
      </c>
      <c r="C16" s="647">
        <v>35061511.736699998</v>
      </c>
      <c r="D16" s="647">
        <v>26444983.573800001</v>
      </c>
      <c r="E16" s="648">
        <v>13360159.618799999</v>
      </c>
      <c r="F16" s="648">
        <v>462143.31189999997</v>
      </c>
      <c r="G16" s="648">
        <v>0</v>
      </c>
      <c r="H16" s="647">
        <v>0</v>
      </c>
      <c r="I16" s="649">
        <f t="shared" si="0"/>
        <v>47684192.379799999</v>
      </c>
    </row>
    <row r="17" spans="1:10">
      <c r="A17" s="466">
        <v>11</v>
      </c>
      <c r="B17" s="458" t="s">
        <v>70</v>
      </c>
      <c r="C17" s="647">
        <v>0</v>
      </c>
      <c r="D17" s="647">
        <v>0</v>
      </c>
      <c r="E17" s="648">
        <v>0</v>
      </c>
      <c r="F17" s="648">
        <v>0</v>
      </c>
      <c r="G17" s="648">
        <v>0</v>
      </c>
      <c r="H17" s="647">
        <v>0</v>
      </c>
      <c r="I17" s="649">
        <f t="shared" si="0"/>
        <v>0</v>
      </c>
    </row>
    <row r="18" spans="1:10">
      <c r="A18" s="466">
        <v>12</v>
      </c>
      <c r="B18" s="458" t="s">
        <v>71</v>
      </c>
      <c r="C18" s="647"/>
      <c r="D18" s="647"/>
      <c r="E18" s="648"/>
      <c r="F18" s="648"/>
      <c r="G18" s="648"/>
      <c r="H18" s="647"/>
      <c r="I18" s="649">
        <f t="shared" si="0"/>
        <v>0</v>
      </c>
    </row>
    <row r="19" spans="1:10">
      <c r="A19" s="470">
        <v>13</v>
      </c>
      <c r="B19" s="460" t="s">
        <v>72</v>
      </c>
      <c r="C19" s="647"/>
      <c r="D19" s="647"/>
      <c r="E19" s="648"/>
      <c r="F19" s="648"/>
      <c r="G19" s="648"/>
      <c r="H19" s="647"/>
      <c r="I19" s="649">
        <f t="shared" si="0"/>
        <v>0</v>
      </c>
    </row>
    <row r="20" spans="1:10">
      <c r="A20" s="466">
        <v>14</v>
      </c>
      <c r="B20" s="458" t="s">
        <v>665</v>
      </c>
      <c r="C20" s="647">
        <v>28051857.273300003</v>
      </c>
      <c r="D20" s="647">
        <v>194019665.72670001</v>
      </c>
      <c r="E20" s="648">
        <v>13603564.678650001</v>
      </c>
      <c r="F20" s="648">
        <v>152521.34300000014</v>
      </c>
      <c r="G20" s="648"/>
      <c r="H20" s="647">
        <v>220257.71999999951</v>
      </c>
      <c r="I20" s="649">
        <f t="shared" si="0"/>
        <v>208315436.97835001</v>
      </c>
    </row>
    <row r="21" spans="1:10" s="472" customFormat="1">
      <c r="A21" s="471">
        <v>15</v>
      </c>
      <c r="B21" s="459" t="s">
        <v>68</v>
      </c>
      <c r="C21" s="646">
        <v>76309990.112000003</v>
      </c>
      <c r="D21" s="646">
        <v>350827938.94459999</v>
      </c>
      <c r="E21" s="646">
        <v>34927864.715950005</v>
      </c>
      <c r="F21" s="646">
        <v>2374938.4336000001</v>
      </c>
      <c r="G21" s="646">
        <v>0</v>
      </c>
      <c r="H21" s="646">
        <v>220257.71999999951</v>
      </c>
      <c r="I21" s="649">
        <f t="shared" si="0"/>
        <v>389835125.90704995</v>
      </c>
    </row>
    <row r="22" spans="1:10">
      <c r="A22" s="473">
        <v>16</v>
      </c>
      <c r="B22" s="474" t="s">
        <v>687</v>
      </c>
      <c r="C22" s="647">
        <v>48258132.838699996</v>
      </c>
      <c r="D22" s="647">
        <v>150396514.21789998</v>
      </c>
      <c r="E22" s="647">
        <v>21324300.037300006</v>
      </c>
      <c r="F22" s="647">
        <v>2222417.0905999998</v>
      </c>
      <c r="G22" s="648">
        <v>0</v>
      </c>
      <c r="H22" s="647">
        <v>0</v>
      </c>
      <c r="I22" s="649">
        <f t="shared" si="0"/>
        <v>175107929.92869997</v>
      </c>
    </row>
    <row r="23" spans="1:10">
      <c r="A23" s="473">
        <v>17</v>
      </c>
      <c r="B23" s="474" t="s">
        <v>688</v>
      </c>
      <c r="C23" s="647"/>
      <c r="D23" s="647">
        <v>0</v>
      </c>
      <c r="E23" s="648"/>
      <c r="F23" s="648">
        <v>0</v>
      </c>
      <c r="G23" s="648"/>
      <c r="H23" s="647"/>
      <c r="I23" s="649">
        <f t="shared" si="0"/>
        <v>0</v>
      </c>
      <c r="J23" s="677"/>
    </row>
    <row r="24" spans="1:10">
      <c r="C24" s="650"/>
      <c r="D24" s="650"/>
      <c r="E24" s="651"/>
      <c r="F24" s="651"/>
      <c r="G24" s="651"/>
      <c r="H24" s="650"/>
      <c r="I24" s="650"/>
    </row>
    <row r="25" spans="1:10">
      <c r="I25" s="676"/>
    </row>
    <row r="26" spans="1:10" ht="42.6" customHeight="1">
      <c r="B26" s="567" t="s">
        <v>934</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D4" zoomScale="70" zoomScaleNormal="70" workbookViewId="0">
      <selection activeCell="D35" sqref="D35"/>
    </sheetView>
  </sheetViews>
  <sheetFormatPr defaultColWidth="9.140625" defaultRowHeight="12.75"/>
  <cols>
    <col min="1" max="1" width="11" style="452" bestFit="1" customWidth="1"/>
    <col min="2" max="2" width="93.42578125" style="452" customWidth="1"/>
    <col min="3" max="8" width="22" style="452" customWidth="1"/>
    <col min="9" max="9" width="42.28515625" style="452" bestFit="1" customWidth="1"/>
    <col min="10" max="16384" width="9.140625" style="452"/>
  </cols>
  <sheetData>
    <row r="1" spans="1:9" ht="13.5">
      <c r="A1" s="451" t="s">
        <v>188</v>
      </c>
      <c r="B1" s="377" t="str">
        <f>Info!C2</f>
        <v>სს "ვითიბი ბანკი ჯორჯია"</v>
      </c>
    </row>
    <row r="2" spans="1:9">
      <c r="A2" s="453" t="s">
        <v>189</v>
      </c>
      <c r="B2" s="455">
        <f>'1. key ratios'!B2</f>
        <v>45199</v>
      </c>
    </row>
    <row r="3" spans="1:9">
      <c r="A3" s="454" t="s">
        <v>689</v>
      </c>
    </row>
    <row r="4" spans="1:9">
      <c r="C4" s="464" t="s">
        <v>667</v>
      </c>
      <c r="D4" s="464" t="s">
        <v>668</v>
      </c>
      <c r="E4" s="464" t="s">
        <v>669</v>
      </c>
      <c r="F4" s="464" t="s">
        <v>670</v>
      </c>
      <c r="G4" s="464" t="s">
        <v>671</v>
      </c>
      <c r="H4" s="464" t="s">
        <v>672</v>
      </c>
      <c r="I4" s="464" t="s">
        <v>673</v>
      </c>
    </row>
    <row r="5" spans="1:9" ht="41.45" customHeight="1">
      <c r="A5" s="805" t="s">
        <v>945</v>
      </c>
      <c r="B5" s="806"/>
      <c r="C5" s="819" t="s">
        <v>677</v>
      </c>
      <c r="D5" s="819"/>
      <c r="E5" s="819" t="s">
        <v>678</v>
      </c>
      <c r="F5" s="819" t="s">
        <v>679</v>
      </c>
      <c r="G5" s="817" t="s">
        <v>680</v>
      </c>
      <c r="H5" s="817" t="s">
        <v>681</v>
      </c>
      <c r="I5" s="465" t="s">
        <v>682</v>
      </c>
    </row>
    <row r="6" spans="1:9" ht="41.45" customHeight="1">
      <c r="A6" s="809"/>
      <c r="B6" s="810"/>
      <c r="C6" s="513" t="s">
        <v>683</v>
      </c>
      <c r="D6" s="513" t="s">
        <v>684</v>
      </c>
      <c r="E6" s="819"/>
      <c r="F6" s="819"/>
      <c r="G6" s="818"/>
      <c r="H6" s="818"/>
      <c r="I6" s="465" t="s">
        <v>685</v>
      </c>
    </row>
    <row r="7" spans="1:9">
      <c r="A7" s="467">
        <v>1</v>
      </c>
      <c r="B7" s="476" t="s">
        <v>690</v>
      </c>
      <c r="C7" s="647">
        <v>0</v>
      </c>
      <c r="D7" s="647">
        <v>351</v>
      </c>
      <c r="E7" s="647">
        <v>0</v>
      </c>
      <c r="F7" s="647">
        <v>0</v>
      </c>
      <c r="G7" s="647"/>
      <c r="H7" s="647">
        <v>0</v>
      </c>
      <c r="I7" s="469">
        <f t="shared" ref="I7:I34" si="0">C7+D7-E7-F7-G7</f>
        <v>351</v>
      </c>
    </row>
    <row r="8" spans="1:9">
      <c r="A8" s="467">
        <v>2</v>
      </c>
      <c r="B8" s="476" t="s">
        <v>691</v>
      </c>
      <c r="C8" s="647">
        <v>460815.64189999999</v>
      </c>
      <c r="D8" s="647">
        <v>14862648.696600003</v>
      </c>
      <c r="E8" s="647">
        <v>364828.29599999997</v>
      </c>
      <c r="F8" s="647">
        <v>153767.65639999992</v>
      </c>
      <c r="G8" s="647"/>
      <c r="H8" s="647">
        <v>0</v>
      </c>
      <c r="I8" s="469">
        <f t="shared" si="0"/>
        <v>14804868.386100002</v>
      </c>
    </row>
    <row r="9" spans="1:9">
      <c r="A9" s="467">
        <v>3</v>
      </c>
      <c r="B9" s="476" t="s">
        <v>692</v>
      </c>
      <c r="C9" s="647">
        <v>0</v>
      </c>
      <c r="D9" s="647">
        <v>0</v>
      </c>
      <c r="E9" s="647">
        <v>0</v>
      </c>
      <c r="F9" s="647">
        <v>0</v>
      </c>
      <c r="G9" s="647"/>
      <c r="H9" s="647">
        <v>0</v>
      </c>
      <c r="I9" s="469">
        <f t="shared" si="0"/>
        <v>0</v>
      </c>
    </row>
    <row r="10" spans="1:9">
      <c r="A10" s="467">
        <v>4</v>
      </c>
      <c r="B10" s="476" t="s">
        <v>693</v>
      </c>
      <c r="C10" s="647">
        <v>5808569.4189999998</v>
      </c>
      <c r="D10" s="647">
        <v>0</v>
      </c>
      <c r="E10" s="647">
        <v>1742570.8391</v>
      </c>
      <c r="F10" s="647">
        <v>0</v>
      </c>
      <c r="G10" s="647"/>
      <c r="H10" s="647">
        <v>0</v>
      </c>
      <c r="I10" s="469">
        <f t="shared" si="0"/>
        <v>4065998.5798999998</v>
      </c>
    </row>
    <row r="11" spans="1:9">
      <c r="A11" s="467">
        <v>5</v>
      </c>
      <c r="B11" s="476" t="s">
        <v>694</v>
      </c>
      <c r="C11" s="647">
        <v>650671.88</v>
      </c>
      <c r="D11" s="647">
        <v>7715444.1971999984</v>
      </c>
      <c r="E11" s="647">
        <v>195201.5747</v>
      </c>
      <c r="F11" s="647">
        <v>147007.76429999998</v>
      </c>
      <c r="G11" s="647"/>
      <c r="H11" s="647">
        <v>0</v>
      </c>
      <c r="I11" s="469">
        <f t="shared" si="0"/>
        <v>8023906.7381999986</v>
      </c>
    </row>
    <row r="12" spans="1:9">
      <c r="A12" s="467">
        <v>6</v>
      </c>
      <c r="B12" s="476" t="s">
        <v>695</v>
      </c>
      <c r="C12" s="647">
        <v>0</v>
      </c>
      <c r="D12" s="647">
        <v>0</v>
      </c>
      <c r="E12" s="647">
        <v>0</v>
      </c>
      <c r="F12" s="647">
        <v>0</v>
      </c>
      <c r="G12" s="647"/>
      <c r="H12" s="647">
        <v>0</v>
      </c>
      <c r="I12" s="469">
        <f t="shared" si="0"/>
        <v>0</v>
      </c>
    </row>
    <row r="13" spans="1:9">
      <c r="A13" s="467">
        <v>7</v>
      </c>
      <c r="B13" s="476" t="s">
        <v>696</v>
      </c>
      <c r="C13" s="647">
        <v>0</v>
      </c>
      <c r="D13" s="647">
        <v>0</v>
      </c>
      <c r="E13" s="647">
        <v>0</v>
      </c>
      <c r="F13" s="647">
        <v>0</v>
      </c>
      <c r="G13" s="647"/>
      <c r="H13" s="647">
        <v>0</v>
      </c>
      <c r="I13" s="469">
        <f t="shared" si="0"/>
        <v>0</v>
      </c>
    </row>
    <row r="14" spans="1:9">
      <c r="A14" s="467">
        <v>8</v>
      </c>
      <c r="B14" s="476" t="s">
        <v>697</v>
      </c>
      <c r="C14" s="647">
        <v>7898727.9900000002</v>
      </c>
      <c r="D14" s="647">
        <v>35796604.376500003</v>
      </c>
      <c r="E14" s="647">
        <v>2499183.9030590006</v>
      </c>
      <c r="F14" s="647">
        <v>649079.14986599993</v>
      </c>
      <c r="G14" s="647"/>
      <c r="H14" s="647">
        <v>0</v>
      </c>
      <c r="I14" s="469">
        <f t="shared" si="0"/>
        <v>40547069.313575007</v>
      </c>
    </row>
    <row r="15" spans="1:9">
      <c r="A15" s="467">
        <v>9</v>
      </c>
      <c r="B15" s="476" t="s">
        <v>698</v>
      </c>
      <c r="C15" s="647">
        <v>12743979.214500001</v>
      </c>
      <c r="D15" s="647">
        <v>17492272.193399999</v>
      </c>
      <c r="E15" s="647">
        <v>7718892.4470500005</v>
      </c>
      <c r="F15" s="647">
        <v>79817.419999999984</v>
      </c>
      <c r="G15" s="647"/>
      <c r="H15" s="647">
        <v>0</v>
      </c>
      <c r="I15" s="469">
        <f t="shared" si="0"/>
        <v>22437541.540849995</v>
      </c>
    </row>
    <row r="16" spans="1:9">
      <c r="A16" s="467">
        <v>10</v>
      </c>
      <c r="B16" s="476" t="s">
        <v>699</v>
      </c>
      <c r="C16" s="647">
        <v>0</v>
      </c>
      <c r="D16" s="647">
        <v>13205.35</v>
      </c>
      <c r="E16" s="647">
        <v>1299.44</v>
      </c>
      <c r="F16" s="647">
        <v>0</v>
      </c>
      <c r="G16" s="647"/>
      <c r="H16" s="647">
        <v>0</v>
      </c>
      <c r="I16" s="469">
        <f t="shared" si="0"/>
        <v>11905.91</v>
      </c>
    </row>
    <row r="17" spans="1:10">
      <c r="A17" s="467">
        <v>11</v>
      </c>
      <c r="B17" s="476" t="s">
        <v>700</v>
      </c>
      <c r="C17" s="647">
        <v>0</v>
      </c>
      <c r="D17" s="647">
        <v>0</v>
      </c>
      <c r="E17" s="647">
        <v>0</v>
      </c>
      <c r="F17" s="647">
        <v>0</v>
      </c>
      <c r="G17" s="647"/>
      <c r="H17" s="647">
        <v>0</v>
      </c>
      <c r="I17" s="469">
        <f t="shared" si="0"/>
        <v>0</v>
      </c>
    </row>
    <row r="18" spans="1:10">
      <c r="A18" s="467">
        <v>12</v>
      </c>
      <c r="B18" s="476" t="s">
        <v>701</v>
      </c>
      <c r="C18" s="647">
        <v>674370.44</v>
      </c>
      <c r="D18" s="647">
        <v>4974509.2855000002</v>
      </c>
      <c r="E18" s="647">
        <v>202311.13</v>
      </c>
      <c r="F18" s="647">
        <v>98905.963199999998</v>
      </c>
      <c r="G18" s="647"/>
      <c r="H18" s="647">
        <v>0</v>
      </c>
      <c r="I18" s="469">
        <f t="shared" si="0"/>
        <v>5347662.6323000006</v>
      </c>
    </row>
    <row r="19" spans="1:10">
      <c r="A19" s="467">
        <v>13</v>
      </c>
      <c r="B19" s="476" t="s">
        <v>702</v>
      </c>
      <c r="C19" s="647">
        <v>0</v>
      </c>
      <c r="D19" s="647">
        <v>3453116.2629</v>
      </c>
      <c r="E19" s="647">
        <v>345311.63430000003</v>
      </c>
      <c r="F19" s="647">
        <v>0</v>
      </c>
      <c r="G19" s="647"/>
      <c r="H19" s="647">
        <v>0</v>
      </c>
      <c r="I19" s="469">
        <f t="shared" si="0"/>
        <v>3107804.6285999999</v>
      </c>
    </row>
    <row r="20" spans="1:10">
      <c r="A20" s="467">
        <v>14</v>
      </c>
      <c r="B20" s="476" t="s">
        <v>703</v>
      </c>
      <c r="C20" s="647">
        <v>7612325.1099999994</v>
      </c>
      <c r="D20" s="647">
        <v>26506698.491399996</v>
      </c>
      <c r="E20" s="647">
        <v>2565542.1584999999</v>
      </c>
      <c r="F20" s="647">
        <v>470020.19629999995</v>
      </c>
      <c r="G20" s="647"/>
      <c r="H20" s="647">
        <v>0</v>
      </c>
      <c r="I20" s="469">
        <f t="shared" si="0"/>
        <v>31083461.246599995</v>
      </c>
    </row>
    <row r="21" spans="1:10">
      <c r="A21" s="467">
        <v>15</v>
      </c>
      <c r="B21" s="476" t="s">
        <v>704</v>
      </c>
      <c r="C21" s="647">
        <v>0</v>
      </c>
      <c r="D21" s="647">
        <v>0</v>
      </c>
      <c r="E21" s="647">
        <v>0</v>
      </c>
      <c r="F21" s="647">
        <v>0</v>
      </c>
      <c r="G21" s="647"/>
      <c r="H21" s="647">
        <v>0</v>
      </c>
      <c r="I21" s="469">
        <f t="shared" si="0"/>
        <v>0</v>
      </c>
    </row>
    <row r="22" spans="1:10">
      <c r="A22" s="467">
        <v>16</v>
      </c>
      <c r="B22" s="476" t="s">
        <v>705</v>
      </c>
      <c r="C22" s="647">
        <v>0</v>
      </c>
      <c r="D22" s="647">
        <v>0</v>
      </c>
      <c r="E22" s="647">
        <v>0</v>
      </c>
      <c r="F22" s="647">
        <v>0</v>
      </c>
      <c r="G22" s="647"/>
      <c r="H22" s="647">
        <v>0</v>
      </c>
      <c r="I22" s="469">
        <f t="shared" si="0"/>
        <v>0</v>
      </c>
    </row>
    <row r="23" spans="1:10">
      <c r="A23" s="467">
        <v>17</v>
      </c>
      <c r="B23" s="476" t="s">
        <v>706</v>
      </c>
      <c r="C23" s="647">
        <v>2477540.3368000002</v>
      </c>
      <c r="D23" s="647">
        <v>24617499.214400001</v>
      </c>
      <c r="E23" s="647">
        <v>2534380.0229000002</v>
      </c>
      <c r="F23" s="647">
        <v>227500</v>
      </c>
      <c r="G23" s="647"/>
      <c r="H23" s="647">
        <v>0</v>
      </c>
      <c r="I23" s="469">
        <f t="shared" si="0"/>
        <v>24333159.528300002</v>
      </c>
    </row>
    <row r="24" spans="1:10">
      <c r="A24" s="467">
        <v>18</v>
      </c>
      <c r="B24" s="476" t="s">
        <v>707</v>
      </c>
      <c r="C24" s="647">
        <v>0</v>
      </c>
      <c r="D24" s="647">
        <v>0</v>
      </c>
      <c r="E24" s="647">
        <v>0</v>
      </c>
      <c r="F24" s="647">
        <v>0</v>
      </c>
      <c r="G24" s="647"/>
      <c r="H24" s="647">
        <v>0</v>
      </c>
      <c r="I24" s="469">
        <f t="shared" si="0"/>
        <v>0</v>
      </c>
    </row>
    <row r="25" spans="1:10">
      <c r="A25" s="467">
        <v>19</v>
      </c>
      <c r="B25" s="476" t="s">
        <v>708</v>
      </c>
      <c r="C25" s="647">
        <v>0</v>
      </c>
      <c r="D25" s="647">
        <v>1375452.23</v>
      </c>
      <c r="E25" s="647">
        <v>135860</v>
      </c>
      <c r="F25" s="647">
        <v>0</v>
      </c>
      <c r="G25" s="647"/>
      <c r="H25" s="647">
        <v>0</v>
      </c>
      <c r="I25" s="469">
        <f t="shared" si="0"/>
        <v>1239592.23</v>
      </c>
    </row>
    <row r="26" spans="1:10">
      <c r="A26" s="467">
        <v>20</v>
      </c>
      <c r="B26" s="476" t="s">
        <v>709</v>
      </c>
      <c r="C26" s="647">
        <v>0</v>
      </c>
      <c r="D26" s="647">
        <v>11072345.549999999</v>
      </c>
      <c r="E26" s="647">
        <v>0</v>
      </c>
      <c r="F26" s="647">
        <v>219632.82</v>
      </c>
      <c r="G26" s="647"/>
      <c r="H26" s="647">
        <v>0</v>
      </c>
      <c r="I26" s="469">
        <f t="shared" si="0"/>
        <v>10852712.729999999</v>
      </c>
      <c r="J26" s="477"/>
    </row>
    <row r="27" spans="1:10">
      <c r="A27" s="467">
        <v>21</v>
      </c>
      <c r="B27" s="476" t="s">
        <v>710</v>
      </c>
      <c r="C27" s="647">
        <v>0</v>
      </c>
      <c r="D27" s="647">
        <v>0</v>
      </c>
      <c r="E27" s="647">
        <v>0</v>
      </c>
      <c r="F27" s="647">
        <v>0</v>
      </c>
      <c r="G27" s="647"/>
      <c r="H27" s="647">
        <v>0</v>
      </c>
      <c r="I27" s="469">
        <f t="shared" si="0"/>
        <v>0</v>
      </c>
      <c r="J27" s="477"/>
    </row>
    <row r="28" spans="1:10">
      <c r="A28" s="467">
        <v>22</v>
      </c>
      <c r="B28" s="476" t="s">
        <v>711</v>
      </c>
      <c r="C28" s="647">
        <v>0</v>
      </c>
      <c r="D28" s="647">
        <v>0</v>
      </c>
      <c r="E28" s="647">
        <v>0</v>
      </c>
      <c r="F28" s="647">
        <v>0</v>
      </c>
      <c r="G28" s="647"/>
      <c r="H28" s="647">
        <v>0</v>
      </c>
      <c r="I28" s="469">
        <f t="shared" si="0"/>
        <v>0</v>
      </c>
      <c r="J28" s="477"/>
    </row>
    <row r="29" spans="1:10">
      <c r="A29" s="467">
        <v>23</v>
      </c>
      <c r="B29" s="476" t="s">
        <v>712</v>
      </c>
      <c r="C29" s="647">
        <v>7144923.6064999998</v>
      </c>
      <c r="D29" s="647">
        <v>5151451.5115999989</v>
      </c>
      <c r="E29" s="647">
        <v>2143477.0819000001</v>
      </c>
      <c r="F29" s="647">
        <v>102401.6397</v>
      </c>
      <c r="G29" s="647"/>
      <c r="H29" s="647">
        <v>0</v>
      </c>
      <c r="I29" s="469">
        <f t="shared" si="0"/>
        <v>10050496.396499999</v>
      </c>
      <c r="J29" s="477"/>
    </row>
    <row r="30" spans="1:10">
      <c r="A30" s="467">
        <v>24</v>
      </c>
      <c r="B30" s="476" t="s">
        <v>713</v>
      </c>
      <c r="C30" s="647">
        <v>2633155.73</v>
      </c>
      <c r="D30" s="647">
        <v>2576489.8572</v>
      </c>
      <c r="E30" s="647">
        <v>789946.72</v>
      </c>
      <c r="F30" s="647">
        <v>50708.820100000004</v>
      </c>
      <c r="G30" s="647"/>
      <c r="H30" s="647">
        <v>0</v>
      </c>
      <c r="I30" s="469">
        <f t="shared" si="0"/>
        <v>4368990.0471000001</v>
      </c>
      <c r="J30" s="477"/>
    </row>
    <row r="31" spans="1:10">
      <c r="A31" s="467">
        <v>25</v>
      </c>
      <c r="B31" s="476" t="s">
        <v>714</v>
      </c>
      <c r="C31" s="647">
        <v>0</v>
      </c>
      <c r="D31" s="647">
        <v>0</v>
      </c>
      <c r="E31" s="647">
        <v>0</v>
      </c>
      <c r="F31" s="647">
        <v>0</v>
      </c>
      <c r="G31" s="647"/>
      <c r="H31" s="647">
        <v>0</v>
      </c>
      <c r="I31" s="469">
        <f t="shared" si="0"/>
        <v>0</v>
      </c>
      <c r="J31" s="477"/>
    </row>
    <row r="32" spans="1:10">
      <c r="A32" s="467">
        <v>26</v>
      </c>
      <c r="B32" s="476" t="s">
        <v>715</v>
      </c>
      <c r="C32" s="647">
        <v>153053.47</v>
      </c>
      <c r="D32" s="647">
        <v>1200185.0014999998</v>
      </c>
      <c r="E32" s="647">
        <v>85494.760000000009</v>
      </c>
      <c r="F32" s="647">
        <v>23575.647199999999</v>
      </c>
      <c r="G32" s="647"/>
      <c r="H32" s="647">
        <v>0</v>
      </c>
      <c r="I32" s="469">
        <f t="shared" si="0"/>
        <v>1244168.0642999997</v>
      </c>
      <c r="J32" s="477"/>
    </row>
    <row r="33" spans="1:10">
      <c r="A33" s="467">
        <v>27</v>
      </c>
      <c r="B33" s="468" t="s">
        <v>165</v>
      </c>
      <c r="C33" s="647">
        <v>28051857.273300003</v>
      </c>
      <c r="D33" s="647">
        <v>194019665.72670001</v>
      </c>
      <c r="E33" s="647">
        <v>13603564.678650001</v>
      </c>
      <c r="F33" s="647">
        <v>152521.34300000014</v>
      </c>
      <c r="G33" s="647">
        <v>0</v>
      </c>
      <c r="H33" s="647">
        <v>220257.71999999951</v>
      </c>
      <c r="I33" s="469">
        <f t="shared" si="0"/>
        <v>208315436.97835001</v>
      </c>
      <c r="J33" s="477"/>
    </row>
    <row r="34" spans="1:10">
      <c r="A34" s="467">
        <v>28</v>
      </c>
      <c r="B34" s="478" t="s">
        <v>68</v>
      </c>
      <c r="C34" s="646">
        <f>SUM(C7:C33)</f>
        <v>76309990.112000003</v>
      </c>
      <c r="D34" s="646">
        <f t="shared" ref="D34:H34" si="1">SUM(D7:D33)</f>
        <v>350827938.94489998</v>
      </c>
      <c r="E34" s="646">
        <f t="shared" si="1"/>
        <v>34927864.686159007</v>
      </c>
      <c r="F34" s="646">
        <f t="shared" si="1"/>
        <v>2374938.4200660004</v>
      </c>
      <c r="G34" s="646">
        <f t="shared" si="1"/>
        <v>0</v>
      </c>
      <c r="H34" s="646">
        <f t="shared" si="1"/>
        <v>220257.71999999951</v>
      </c>
      <c r="I34" s="469">
        <f t="shared" si="0"/>
        <v>389835125.95067495</v>
      </c>
      <c r="J34" s="477"/>
    </row>
    <row r="35" spans="1:10">
      <c r="A35" s="477"/>
      <c r="B35" s="477"/>
      <c r="C35" s="652"/>
      <c r="D35" s="652"/>
      <c r="E35" s="652"/>
      <c r="F35" s="652"/>
      <c r="G35" s="652"/>
      <c r="H35" s="652">
        <f>H34-'18. Assets by Exposure classes'!H21</f>
        <v>0</v>
      </c>
      <c r="I35" s="719">
        <f>I34-'18. Assets by Exposure classes'!I21</f>
        <v>4.3624997138977051E-2</v>
      </c>
      <c r="J35" s="477"/>
    </row>
    <row r="36" spans="1:10">
      <c r="A36" s="477"/>
      <c r="B36" s="479"/>
      <c r="C36" s="477"/>
      <c r="D36" s="477"/>
      <c r="E36" s="477"/>
      <c r="F36" s="477"/>
      <c r="G36" s="477"/>
      <c r="H36" s="477"/>
      <c r="I36" s="719">
        <v>0.2444499135017395</v>
      </c>
      <c r="J36" s="477"/>
    </row>
    <row r="37" spans="1:10">
      <c r="A37" s="477"/>
      <c r="B37" s="477"/>
      <c r="C37" s="477"/>
      <c r="D37" s="477"/>
      <c r="E37" s="477"/>
      <c r="F37" s="477"/>
      <c r="G37" s="477"/>
      <c r="H37" s="477"/>
      <c r="I37" s="477"/>
      <c r="J37" s="477"/>
    </row>
    <row r="38" spans="1:10">
      <c r="A38" s="477"/>
      <c r="B38" s="477"/>
      <c r="C38" s="477"/>
      <c r="D38" s="477"/>
      <c r="E38" s="477"/>
      <c r="F38" s="477"/>
      <c r="G38" s="477"/>
      <c r="H38" s="477"/>
      <c r="I38" s="477"/>
      <c r="J38" s="477"/>
    </row>
    <row r="39" spans="1:10">
      <c r="A39" s="477"/>
      <c r="B39" s="477"/>
      <c r="C39" s="477"/>
      <c r="D39" s="477"/>
      <c r="E39" s="477"/>
      <c r="F39" s="477"/>
      <c r="G39" s="477"/>
      <c r="H39" s="694"/>
      <c r="I39" s="477"/>
      <c r="J39" s="477"/>
    </row>
    <row r="40" spans="1:10">
      <c r="A40" s="477"/>
      <c r="B40" s="477"/>
      <c r="C40" s="477"/>
      <c r="D40" s="477"/>
      <c r="E40" s="477"/>
      <c r="F40" s="477"/>
      <c r="G40" s="477"/>
      <c r="H40" s="477"/>
      <c r="I40" s="477"/>
      <c r="J40" s="477"/>
    </row>
    <row r="41" spans="1:10">
      <c r="A41" s="477"/>
      <c r="B41" s="477"/>
      <c r="C41" s="477"/>
      <c r="D41" s="477"/>
      <c r="E41" s="477"/>
      <c r="F41" s="477"/>
      <c r="G41" s="477"/>
      <c r="H41" s="477"/>
      <c r="I41" s="477"/>
      <c r="J41" s="477"/>
    </row>
    <row r="42" spans="1:10">
      <c r="A42" s="480"/>
      <c r="B42" s="480"/>
      <c r="C42" s="477"/>
      <c r="D42" s="477"/>
      <c r="E42" s="477"/>
      <c r="F42" s="477"/>
      <c r="G42" s="477"/>
      <c r="H42" s="477"/>
      <c r="I42" s="477"/>
      <c r="J42" s="477"/>
    </row>
    <row r="43" spans="1:10">
      <c r="A43" s="480"/>
      <c r="B43" s="480"/>
      <c r="C43" s="477"/>
      <c r="D43" s="477"/>
      <c r="E43" s="477"/>
      <c r="F43" s="477"/>
      <c r="G43" s="477"/>
      <c r="H43" s="477"/>
      <c r="I43" s="477"/>
      <c r="J43" s="477"/>
    </row>
    <row r="44" spans="1:10">
      <c r="A44" s="477"/>
      <c r="B44" s="481"/>
      <c r="C44" s="477"/>
      <c r="D44" s="477"/>
      <c r="E44" s="477"/>
      <c r="F44" s="477"/>
      <c r="G44" s="477"/>
      <c r="H44" s="477"/>
      <c r="I44" s="477"/>
      <c r="J44" s="477"/>
    </row>
    <row r="45" spans="1:10">
      <c r="A45" s="477"/>
      <c r="B45" s="481"/>
      <c r="C45" s="477"/>
      <c r="D45" s="477"/>
      <c r="E45" s="477"/>
      <c r="F45" s="477"/>
      <c r="G45" s="477"/>
      <c r="H45" s="477"/>
      <c r="I45" s="477"/>
      <c r="J45" s="477"/>
    </row>
    <row r="46" spans="1:10">
      <c r="A46" s="477"/>
      <c r="B46" s="481"/>
      <c r="C46" s="477"/>
      <c r="D46" s="477"/>
      <c r="E46" s="477"/>
      <c r="F46" s="477"/>
      <c r="G46" s="477"/>
      <c r="H46" s="477"/>
      <c r="I46" s="477"/>
      <c r="J46" s="477"/>
    </row>
    <row r="47" spans="1:10">
      <c r="A47" s="477"/>
      <c r="B47" s="477"/>
      <c r="C47" s="477"/>
      <c r="D47" s="477"/>
      <c r="E47" s="477"/>
      <c r="F47" s="477"/>
      <c r="G47" s="477"/>
      <c r="H47" s="477"/>
      <c r="I47" s="477"/>
      <c r="J47" s="47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25" right="0.25" top="0.75" bottom="0.75" header="0.3" footer="0.3"/>
  <pageSetup scale="4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70" zoomScaleNormal="70" workbookViewId="0">
      <selection activeCell="C6" sqref="C6:C19"/>
    </sheetView>
  </sheetViews>
  <sheetFormatPr defaultColWidth="9.140625" defaultRowHeight="12.75"/>
  <cols>
    <col min="1" max="1" width="11.85546875" style="452" bestFit="1" customWidth="1"/>
    <col min="2" max="2" width="108" style="452" bestFit="1" customWidth="1"/>
    <col min="3" max="3" width="35.5703125" style="452" customWidth="1"/>
    <col min="4" max="4" width="38.42578125" style="475" customWidth="1"/>
    <col min="5" max="16384" width="9.140625" style="452"/>
  </cols>
  <sheetData>
    <row r="1" spans="1:4" ht="13.5">
      <c r="A1" s="451" t="s">
        <v>188</v>
      </c>
      <c r="B1" s="377" t="str">
        <f>Info!C2</f>
        <v>სს "ვითიბი ბანკი ჯორჯია"</v>
      </c>
      <c r="D1" s="452"/>
    </row>
    <row r="2" spans="1:4">
      <c r="A2" s="453" t="s">
        <v>189</v>
      </c>
      <c r="B2" s="674">
        <f>'1. key ratios'!B2</f>
        <v>45199</v>
      </c>
      <c r="D2" s="452"/>
    </row>
    <row r="3" spans="1:4">
      <c r="A3" s="454" t="s">
        <v>716</v>
      </c>
      <c r="D3" s="452"/>
    </row>
    <row r="5" spans="1:4" ht="51">
      <c r="A5" s="820" t="s">
        <v>717</v>
      </c>
      <c r="B5" s="820"/>
      <c r="C5" s="482" t="s">
        <v>718</v>
      </c>
      <c r="D5" s="564" t="s">
        <v>719</v>
      </c>
    </row>
    <row r="6" spans="1:4">
      <c r="A6" s="483">
        <v>1</v>
      </c>
      <c r="B6" s="484" t="s">
        <v>720</v>
      </c>
      <c r="C6" s="646">
        <v>19288890.258199994</v>
      </c>
      <c r="D6" s="646">
        <v>99140</v>
      </c>
    </row>
    <row r="7" spans="1:4">
      <c r="A7" s="485">
        <v>2</v>
      </c>
      <c r="B7" s="484" t="s">
        <v>721</v>
      </c>
      <c r="C7" s="646">
        <v>8480008.8599999994</v>
      </c>
      <c r="D7" s="647">
        <v>0</v>
      </c>
    </row>
    <row r="8" spans="1:4">
      <c r="A8" s="486">
        <v>2.1</v>
      </c>
      <c r="B8" s="487" t="s">
        <v>722</v>
      </c>
      <c r="C8" s="647">
        <v>6128.05</v>
      </c>
      <c r="D8" s="647"/>
    </row>
    <row r="9" spans="1:4">
      <c r="A9" s="486">
        <v>2.2000000000000002</v>
      </c>
      <c r="B9" s="487" t="s">
        <v>723</v>
      </c>
      <c r="C9" s="647">
        <v>5797526.2999999998</v>
      </c>
      <c r="D9" s="647"/>
    </row>
    <row r="10" spans="1:4">
      <c r="A10" s="486">
        <v>2.2999999999999998</v>
      </c>
      <c r="B10" s="487" t="s">
        <v>724</v>
      </c>
      <c r="C10" s="647">
        <v>2676354.5099999998</v>
      </c>
      <c r="D10" s="647"/>
    </row>
    <row r="11" spans="1:4">
      <c r="A11" s="486">
        <v>2.4</v>
      </c>
      <c r="B11" s="487" t="s">
        <v>725</v>
      </c>
      <c r="C11" s="647"/>
      <c r="D11" s="647"/>
    </row>
    <row r="12" spans="1:4">
      <c r="A12" s="483">
        <v>3</v>
      </c>
      <c r="B12" s="484" t="s">
        <v>726</v>
      </c>
      <c r="C12" s="646">
        <v>4222182.0336249825</v>
      </c>
      <c r="D12" s="646">
        <f>D13</f>
        <v>99140</v>
      </c>
    </row>
    <row r="13" spans="1:4">
      <c r="A13" s="486">
        <v>3.1</v>
      </c>
      <c r="B13" s="487" t="s">
        <v>727</v>
      </c>
      <c r="C13" s="647">
        <v>0</v>
      </c>
      <c r="D13" s="647">
        <v>99140</v>
      </c>
    </row>
    <row r="14" spans="1:4">
      <c r="A14" s="486">
        <v>3.2</v>
      </c>
      <c r="B14" s="487" t="s">
        <v>728</v>
      </c>
      <c r="C14" s="647">
        <v>1043617.5100000002</v>
      </c>
      <c r="D14" s="647">
        <v>0</v>
      </c>
    </row>
    <row r="15" spans="1:4">
      <c r="A15" s="486">
        <v>3.3</v>
      </c>
      <c r="B15" s="487" t="s">
        <v>729</v>
      </c>
      <c r="C15" s="647">
        <v>155348.81999999998</v>
      </c>
      <c r="D15" s="647"/>
    </row>
    <row r="16" spans="1:4">
      <c r="A16" s="486">
        <v>3.4</v>
      </c>
      <c r="B16" s="487" t="s">
        <v>730</v>
      </c>
      <c r="C16" s="647">
        <v>817962.8899999999</v>
      </c>
      <c r="D16" s="647"/>
    </row>
    <row r="17" spans="1:4">
      <c r="A17" s="485">
        <v>3.5</v>
      </c>
      <c r="B17" s="487" t="s">
        <v>731</v>
      </c>
      <c r="C17" s="647">
        <v>2205252.8136249827</v>
      </c>
      <c r="D17" s="647"/>
    </row>
    <row r="18" spans="1:4">
      <c r="A18" s="486">
        <v>3.6</v>
      </c>
      <c r="B18" s="487" t="s">
        <v>732</v>
      </c>
      <c r="C18" s="647">
        <v>0</v>
      </c>
      <c r="D18" s="647"/>
    </row>
    <row r="19" spans="1:4">
      <c r="A19" s="488">
        <v>4</v>
      </c>
      <c r="B19" s="484" t="s">
        <v>733</v>
      </c>
      <c r="C19" s="646">
        <v>23546717.084575012</v>
      </c>
      <c r="D19" s="646">
        <f>D6-D12</f>
        <v>0</v>
      </c>
    </row>
    <row r="20" spans="1:4">
      <c r="C20" s="675">
        <f>C19-SUM('19. Assets by Risk Sectors'!E7:E32)-SUM('19. Assets by Risk Sectors'!F7:F32)</f>
        <v>7.9162418842315674E-9</v>
      </c>
      <c r="D20" s="651"/>
    </row>
    <row r="21" spans="1:4">
      <c r="C21" s="650"/>
      <c r="D21" s="651"/>
    </row>
    <row r="22" spans="1:4">
      <c r="C22" s="650"/>
      <c r="D22" s="651"/>
    </row>
  </sheetData>
  <mergeCells count="1">
    <mergeCell ref="A5:B5"/>
  </mergeCells>
  <pageMargins left="0.7" right="0.7" top="0.75" bottom="0.75" header="0.3" footer="0.3"/>
  <pageSetup scale="63"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topLeftCell="B1" zoomScale="80" zoomScaleNormal="80" workbookViewId="0">
      <selection activeCell="C7" sqref="C7:C19"/>
    </sheetView>
  </sheetViews>
  <sheetFormatPr defaultColWidth="9.140625" defaultRowHeight="12.75"/>
  <cols>
    <col min="1" max="1" width="11.85546875" style="452" bestFit="1" customWidth="1"/>
    <col min="2" max="2" width="124.7109375" style="452" customWidth="1"/>
    <col min="3" max="3" width="28.28515625" style="452" customWidth="1"/>
    <col min="4" max="4" width="49.140625" style="475" customWidth="1"/>
    <col min="5" max="5" width="11.5703125" style="452" bestFit="1" customWidth="1"/>
    <col min="6" max="16384" width="9.140625" style="452"/>
  </cols>
  <sheetData>
    <row r="1" spans="1:5" ht="13.5">
      <c r="A1" s="451" t="s">
        <v>188</v>
      </c>
      <c r="B1" s="377" t="str">
        <f>Info!C2</f>
        <v>სს "ვითიბი ბანკი ჯორჯია"</v>
      </c>
      <c r="D1" s="452"/>
    </row>
    <row r="2" spans="1:5">
      <c r="A2" s="453" t="s">
        <v>189</v>
      </c>
      <c r="B2" s="674">
        <f>'1. key ratios'!B2</f>
        <v>45199</v>
      </c>
      <c r="D2" s="452"/>
    </row>
    <row r="3" spans="1:5">
      <c r="A3" s="454" t="s">
        <v>734</v>
      </c>
      <c r="D3" s="452"/>
    </row>
    <row r="4" spans="1:5">
      <c r="A4" s="454"/>
      <c r="D4" s="452"/>
    </row>
    <row r="5" spans="1:5" ht="15" customHeight="1">
      <c r="A5" s="821" t="s">
        <v>735</v>
      </c>
      <c r="B5" s="822"/>
      <c r="C5" s="811" t="s">
        <v>736</v>
      </c>
      <c r="D5" s="825" t="s">
        <v>737</v>
      </c>
    </row>
    <row r="6" spans="1:5">
      <c r="A6" s="823"/>
      <c r="B6" s="824"/>
      <c r="C6" s="814"/>
      <c r="D6" s="825"/>
    </row>
    <row r="7" spans="1:5">
      <c r="A7" s="478">
        <v>1</v>
      </c>
      <c r="B7" s="459" t="s">
        <v>738</v>
      </c>
      <c r="C7" s="648">
        <v>36399687.223999999</v>
      </c>
      <c r="D7" s="653"/>
    </row>
    <row r="8" spans="1:5">
      <c r="A8" s="468">
        <v>2</v>
      </c>
      <c r="B8" s="468" t="s">
        <v>739</v>
      </c>
      <c r="C8" s="648">
        <v>11570523.16</v>
      </c>
      <c r="D8" s="653"/>
    </row>
    <row r="9" spans="1:5" ht="25.5" customHeight="1">
      <c r="A9" s="468">
        <v>3</v>
      </c>
      <c r="B9" s="489" t="s">
        <v>740</v>
      </c>
      <c r="C9" s="648">
        <v>494961.24390000105</v>
      </c>
      <c r="D9" s="653"/>
    </row>
    <row r="10" spans="1:5">
      <c r="A10" s="468">
        <v>4</v>
      </c>
      <c r="B10" s="468" t="s">
        <v>741</v>
      </c>
      <c r="C10" s="678">
        <v>207038.7893</v>
      </c>
      <c r="D10" s="653"/>
    </row>
    <row r="11" spans="1:5">
      <c r="A11" s="468">
        <v>5</v>
      </c>
      <c r="B11" s="490" t="s">
        <v>742</v>
      </c>
      <c r="C11" s="648">
        <v>0</v>
      </c>
      <c r="D11" s="653"/>
    </row>
    <row r="12" spans="1:5">
      <c r="A12" s="468">
        <v>6</v>
      </c>
      <c r="B12" s="490" t="s">
        <v>743</v>
      </c>
      <c r="C12" s="648">
        <v>53599.11</v>
      </c>
      <c r="D12" s="653"/>
    </row>
    <row r="13" spans="1:5">
      <c r="A13" s="468">
        <v>7</v>
      </c>
      <c r="B13" s="490" t="s">
        <v>744</v>
      </c>
      <c r="C13" s="648">
        <v>153439.67929999999</v>
      </c>
      <c r="D13" s="653"/>
    </row>
    <row r="14" spans="1:5">
      <c r="A14" s="468">
        <v>8</v>
      </c>
      <c r="B14" s="490" t="s">
        <v>745</v>
      </c>
      <c r="C14" s="648">
        <v>0</v>
      </c>
      <c r="D14" s="648"/>
    </row>
    <row r="15" spans="1:5">
      <c r="A15" s="468">
        <v>9</v>
      </c>
      <c r="B15" s="490" t="s">
        <v>746</v>
      </c>
      <c r="C15" s="648">
        <v>0</v>
      </c>
      <c r="D15" s="648"/>
    </row>
    <row r="16" spans="1:5">
      <c r="A16" s="468">
        <v>10</v>
      </c>
      <c r="B16" s="490" t="s">
        <v>747</v>
      </c>
      <c r="C16" s="648">
        <v>0</v>
      </c>
      <c r="D16" s="653"/>
      <c r="E16" s="676">
        <f>C16-'18. Assets by Exposure classes'!H14</f>
        <v>0</v>
      </c>
    </row>
    <row r="17" spans="1:4">
      <c r="A17" s="468">
        <v>11</v>
      </c>
      <c r="B17" s="490" t="s">
        <v>748</v>
      </c>
      <c r="C17" s="648">
        <v>0</v>
      </c>
      <c r="D17" s="648"/>
    </row>
    <row r="18" spans="1:4" ht="25.5">
      <c r="A18" s="468">
        <v>12</v>
      </c>
      <c r="B18" s="490" t="s">
        <v>749</v>
      </c>
      <c r="C18" s="648">
        <v>0</v>
      </c>
      <c r="D18" s="653"/>
    </row>
    <row r="19" spans="1:4">
      <c r="A19" s="478">
        <v>13</v>
      </c>
      <c r="B19" s="491" t="s">
        <v>750</v>
      </c>
      <c r="C19" s="646">
        <v>48258132.838600002</v>
      </c>
      <c r="D19" s="654"/>
    </row>
    <row r="20" spans="1:4">
      <c r="C20" s="650"/>
      <c r="D20" s="651"/>
    </row>
    <row r="22" spans="1:4" ht="15">
      <c r="B22"/>
    </row>
    <row r="23" spans="1:4">
      <c r="B23" s="453"/>
    </row>
    <row r="24" spans="1:4">
      <c r="B24" s="454"/>
    </row>
  </sheetData>
  <mergeCells count="3">
    <mergeCell ref="A5:B6"/>
    <mergeCell ref="C5:C6"/>
    <mergeCell ref="D5:D6"/>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showGridLines="0" topLeftCell="B1" zoomScale="50" zoomScaleNormal="50" workbookViewId="0">
      <selection activeCell="C8" sqref="C8:U28"/>
    </sheetView>
  </sheetViews>
  <sheetFormatPr defaultColWidth="9.140625" defaultRowHeight="12.75"/>
  <cols>
    <col min="1" max="1" width="11.85546875" style="452" bestFit="1" customWidth="1"/>
    <col min="2" max="2" width="39.7109375" style="452" customWidth="1"/>
    <col min="3" max="3" width="19" style="452" customWidth="1"/>
    <col min="4" max="5" width="22.28515625" style="452" customWidth="1"/>
    <col min="6" max="6" width="23.42578125" style="452" customWidth="1"/>
    <col min="7" max="14" width="22.28515625" style="452" customWidth="1"/>
    <col min="15" max="15" width="23.42578125" style="452" bestFit="1" customWidth="1"/>
    <col min="16" max="16" width="21.85546875" style="452" bestFit="1" customWidth="1"/>
    <col min="17" max="19" width="19.140625" style="452" bestFit="1" customWidth="1"/>
    <col min="20" max="20" width="16.140625" style="452" customWidth="1"/>
    <col min="21" max="21" width="17.28515625" style="452" bestFit="1" customWidth="1"/>
    <col min="22" max="22" width="20" style="452" customWidth="1"/>
    <col min="23" max="16384" width="9.140625" style="452"/>
  </cols>
  <sheetData>
    <row r="1" spans="1:23" ht="13.5">
      <c r="A1" s="451" t="s">
        <v>188</v>
      </c>
      <c r="B1" s="377" t="str">
        <f>Info!C2</f>
        <v>სს "ვითიბი ბანკი ჯორჯია"</v>
      </c>
    </row>
    <row r="2" spans="1:23">
      <c r="A2" s="453" t="s">
        <v>189</v>
      </c>
      <c r="B2" s="674">
        <f>'1. key ratios'!B2</f>
        <v>45199</v>
      </c>
      <c r="C2" s="463"/>
    </row>
    <row r="3" spans="1:23">
      <c r="A3" s="454" t="s">
        <v>751</v>
      </c>
    </row>
    <row r="5" spans="1:23" ht="15" customHeight="1">
      <c r="A5" s="811" t="s">
        <v>752</v>
      </c>
      <c r="B5" s="813"/>
      <c r="C5" s="828" t="s">
        <v>753</v>
      </c>
      <c r="D5" s="829"/>
      <c r="E5" s="829"/>
      <c r="F5" s="829"/>
      <c r="G5" s="829"/>
      <c r="H5" s="829"/>
      <c r="I5" s="829"/>
      <c r="J5" s="829"/>
      <c r="K5" s="829"/>
      <c r="L5" s="829"/>
      <c r="M5" s="829"/>
      <c r="N5" s="829"/>
      <c r="O5" s="829"/>
      <c r="P5" s="829"/>
      <c r="Q5" s="829"/>
      <c r="R5" s="829"/>
      <c r="S5" s="829"/>
      <c r="T5" s="829"/>
      <c r="U5" s="830"/>
      <c r="V5" s="492"/>
    </row>
    <row r="6" spans="1:23">
      <c r="A6" s="826"/>
      <c r="B6" s="827"/>
      <c r="C6" s="831" t="s">
        <v>68</v>
      </c>
      <c r="D6" s="833" t="s">
        <v>754</v>
      </c>
      <c r="E6" s="833"/>
      <c r="F6" s="834"/>
      <c r="G6" s="835" t="s">
        <v>755</v>
      </c>
      <c r="H6" s="836"/>
      <c r="I6" s="836"/>
      <c r="J6" s="836"/>
      <c r="K6" s="837"/>
      <c r="L6" s="493"/>
      <c r="M6" s="838" t="s">
        <v>756</v>
      </c>
      <c r="N6" s="838"/>
      <c r="O6" s="818"/>
      <c r="P6" s="818"/>
      <c r="Q6" s="818"/>
      <c r="R6" s="818"/>
      <c r="S6" s="818"/>
      <c r="T6" s="818"/>
      <c r="U6" s="818"/>
      <c r="V6" s="494"/>
    </row>
    <row r="7" spans="1:23" ht="25.5">
      <c r="A7" s="814"/>
      <c r="B7" s="816"/>
      <c r="C7" s="832"/>
      <c r="D7" s="495"/>
      <c r="E7" s="465" t="s">
        <v>757</v>
      </c>
      <c r="F7" s="569" t="s">
        <v>758</v>
      </c>
      <c r="G7" s="463"/>
      <c r="H7" s="569" t="s">
        <v>757</v>
      </c>
      <c r="I7" s="465" t="s">
        <v>784</v>
      </c>
      <c r="J7" s="465" t="s">
        <v>759</v>
      </c>
      <c r="K7" s="569" t="s">
        <v>760</v>
      </c>
      <c r="L7" s="496"/>
      <c r="M7" s="513" t="s">
        <v>761</v>
      </c>
      <c r="N7" s="465" t="s">
        <v>759</v>
      </c>
      <c r="O7" s="465" t="s">
        <v>762</v>
      </c>
      <c r="P7" s="465" t="s">
        <v>763</v>
      </c>
      <c r="Q7" s="465" t="s">
        <v>764</v>
      </c>
      <c r="R7" s="465" t="s">
        <v>765</v>
      </c>
      <c r="S7" s="465" t="s">
        <v>766</v>
      </c>
      <c r="T7" s="497" t="s">
        <v>767</v>
      </c>
      <c r="U7" s="465" t="s">
        <v>768</v>
      </c>
      <c r="V7" s="492"/>
    </row>
    <row r="8" spans="1:23">
      <c r="A8" s="498">
        <v>1</v>
      </c>
      <c r="B8" s="459" t="s">
        <v>769</v>
      </c>
      <c r="C8" s="657">
        <f>SUM(C9:C14)</f>
        <v>197487558.59079996</v>
      </c>
      <c r="D8" s="657">
        <f t="shared" ref="D8:U8" si="0">SUM(D9:D14)</f>
        <v>111161025.4642</v>
      </c>
      <c r="E8" s="657">
        <f t="shared" si="0"/>
        <v>1063826.3899999999</v>
      </c>
      <c r="F8" s="657">
        <f t="shared" si="0"/>
        <v>23107165.143300001</v>
      </c>
      <c r="G8" s="657">
        <f t="shared" si="0"/>
        <v>38068400.287900008</v>
      </c>
      <c r="H8" s="657">
        <f t="shared" si="0"/>
        <v>12994.42</v>
      </c>
      <c r="I8" s="657">
        <f t="shared" si="0"/>
        <v>0</v>
      </c>
      <c r="J8" s="657">
        <f t="shared" si="0"/>
        <v>0</v>
      </c>
      <c r="K8" s="657">
        <f t="shared" si="0"/>
        <v>3337818.4306000001</v>
      </c>
      <c r="L8" s="657">
        <f t="shared" si="0"/>
        <v>48258132.838700004</v>
      </c>
      <c r="M8" s="657">
        <f t="shared" si="0"/>
        <v>2077909.5</v>
      </c>
      <c r="N8" s="657">
        <f t="shared" si="0"/>
        <v>0</v>
      </c>
      <c r="O8" s="657">
        <f t="shared" si="0"/>
        <v>0</v>
      </c>
      <c r="P8" s="657">
        <f t="shared" si="0"/>
        <v>14048606.566000002</v>
      </c>
      <c r="Q8" s="657">
        <f t="shared" si="0"/>
        <v>18280758.444199998</v>
      </c>
      <c r="R8" s="657">
        <f t="shared" si="0"/>
        <v>2721412.9165000003</v>
      </c>
      <c r="S8" s="657">
        <f t="shared" si="0"/>
        <v>0</v>
      </c>
      <c r="T8" s="657">
        <f t="shared" si="0"/>
        <v>0</v>
      </c>
      <c r="U8" s="657">
        <f t="shared" si="0"/>
        <v>201250.08</v>
      </c>
      <c r="V8" s="481"/>
      <c r="W8" s="475"/>
    </row>
    <row r="9" spans="1:23">
      <c r="A9" s="467">
        <v>1.1000000000000001</v>
      </c>
      <c r="B9" s="499" t="s">
        <v>770</v>
      </c>
      <c r="C9" s="655"/>
      <c r="D9" s="647"/>
      <c r="E9" s="647"/>
      <c r="F9" s="647"/>
      <c r="G9" s="647"/>
      <c r="H9" s="647"/>
      <c r="I9" s="647"/>
      <c r="J9" s="647"/>
      <c r="K9" s="647"/>
      <c r="L9" s="647"/>
      <c r="M9" s="647"/>
      <c r="N9" s="647"/>
      <c r="O9" s="647"/>
      <c r="P9" s="647"/>
      <c r="Q9" s="647"/>
      <c r="R9" s="647"/>
      <c r="S9" s="647"/>
      <c r="T9" s="647"/>
      <c r="U9" s="647"/>
      <c r="V9" s="481"/>
      <c r="W9" s="475"/>
    </row>
    <row r="10" spans="1:23">
      <c r="A10" s="467">
        <v>1.2</v>
      </c>
      <c r="B10" s="499" t="s">
        <v>771</v>
      </c>
      <c r="C10" s="655"/>
      <c r="D10" s="647"/>
      <c r="E10" s="647"/>
      <c r="F10" s="647"/>
      <c r="G10" s="647"/>
      <c r="H10" s="647"/>
      <c r="I10" s="647"/>
      <c r="J10" s="647"/>
      <c r="K10" s="647"/>
      <c r="L10" s="647"/>
      <c r="M10" s="647"/>
      <c r="N10" s="647"/>
      <c r="O10" s="647"/>
      <c r="P10" s="647"/>
      <c r="Q10" s="647"/>
      <c r="R10" s="647"/>
      <c r="S10" s="647"/>
      <c r="T10" s="647"/>
      <c r="U10" s="647"/>
      <c r="V10" s="481"/>
      <c r="W10" s="475"/>
    </row>
    <row r="11" spans="1:23">
      <c r="A11" s="467">
        <v>1.3</v>
      </c>
      <c r="B11" s="499" t="s">
        <v>772</v>
      </c>
      <c r="C11" s="655"/>
      <c r="D11" s="647"/>
      <c r="E11" s="647"/>
      <c r="F11" s="647"/>
      <c r="G11" s="647"/>
      <c r="H11" s="647"/>
      <c r="I11" s="647"/>
      <c r="J11" s="647"/>
      <c r="K11" s="647"/>
      <c r="L11" s="647"/>
      <c r="M11" s="647"/>
      <c r="N11" s="647"/>
      <c r="O11" s="647"/>
      <c r="P11" s="647"/>
      <c r="Q11" s="647"/>
      <c r="R11" s="647"/>
      <c r="S11" s="647"/>
      <c r="T11" s="647"/>
      <c r="U11" s="647"/>
      <c r="V11" s="481"/>
      <c r="W11" s="475"/>
    </row>
    <row r="12" spans="1:23">
      <c r="A12" s="467">
        <v>1.4</v>
      </c>
      <c r="B12" s="499" t="s">
        <v>773</v>
      </c>
      <c r="C12" s="655">
        <v>336931.21</v>
      </c>
      <c r="D12" s="647">
        <v>336931.21</v>
      </c>
      <c r="E12" s="647">
        <v>0</v>
      </c>
      <c r="F12" s="647">
        <v>336931.21</v>
      </c>
      <c r="G12" s="647">
        <v>0</v>
      </c>
      <c r="H12" s="647">
        <v>0</v>
      </c>
      <c r="I12" s="647">
        <v>0</v>
      </c>
      <c r="J12" s="647">
        <v>0</v>
      </c>
      <c r="K12" s="647">
        <v>0</v>
      </c>
      <c r="L12" s="647">
        <v>0</v>
      </c>
      <c r="M12" s="647">
        <v>0</v>
      </c>
      <c r="N12" s="647">
        <v>0</v>
      </c>
      <c r="O12" s="647">
        <v>0</v>
      </c>
      <c r="P12" s="647">
        <v>0</v>
      </c>
      <c r="Q12" s="647">
        <v>0</v>
      </c>
      <c r="R12" s="647">
        <v>0</v>
      </c>
      <c r="S12" s="647">
        <v>0</v>
      </c>
      <c r="T12" s="647">
        <v>0</v>
      </c>
      <c r="U12" s="647">
        <v>0</v>
      </c>
      <c r="V12" s="481"/>
      <c r="W12" s="475"/>
    </row>
    <row r="13" spans="1:23">
      <c r="A13" s="467">
        <v>1.5</v>
      </c>
      <c r="B13" s="499" t="s">
        <v>774</v>
      </c>
      <c r="C13" s="655">
        <v>186203074.58489996</v>
      </c>
      <c r="D13" s="647">
        <v>102286864.4902</v>
      </c>
      <c r="E13" s="647">
        <v>1061527.46</v>
      </c>
      <c r="F13" s="647">
        <v>22770233.9333</v>
      </c>
      <c r="G13" s="647">
        <v>37406102.097900011</v>
      </c>
      <c r="H13" s="647">
        <v>12994.42</v>
      </c>
      <c r="I13" s="647">
        <v>0</v>
      </c>
      <c r="J13" s="647">
        <v>0</v>
      </c>
      <c r="K13" s="647">
        <v>3337818.4306000001</v>
      </c>
      <c r="L13" s="647">
        <v>46510107.996800005</v>
      </c>
      <c r="M13" s="647">
        <v>2059013.5</v>
      </c>
      <c r="N13" s="647">
        <v>0</v>
      </c>
      <c r="O13" s="647">
        <v>0</v>
      </c>
      <c r="P13" s="647">
        <v>12607170.256100001</v>
      </c>
      <c r="Q13" s="647">
        <v>18102235.634199999</v>
      </c>
      <c r="R13" s="647">
        <v>2721412.9165000003</v>
      </c>
      <c r="S13" s="647">
        <v>0</v>
      </c>
      <c r="T13" s="647">
        <v>0</v>
      </c>
      <c r="U13" s="647">
        <v>0</v>
      </c>
      <c r="V13" s="481"/>
      <c r="W13" s="475"/>
    </row>
    <row r="14" spans="1:23">
      <c r="A14" s="467">
        <v>1.6</v>
      </c>
      <c r="B14" s="499" t="s">
        <v>775</v>
      </c>
      <c r="C14" s="655">
        <v>10947552.795899998</v>
      </c>
      <c r="D14" s="647">
        <v>8537229.7640000116</v>
      </c>
      <c r="E14" s="647">
        <v>2298.9299999999998</v>
      </c>
      <c r="F14" s="647">
        <v>0</v>
      </c>
      <c r="G14" s="647">
        <v>662298.18999999983</v>
      </c>
      <c r="H14" s="647">
        <v>0</v>
      </c>
      <c r="I14" s="647">
        <v>0</v>
      </c>
      <c r="J14" s="647">
        <v>0</v>
      </c>
      <c r="K14" s="647">
        <v>0</v>
      </c>
      <c r="L14" s="647">
        <v>1748024.8418999999</v>
      </c>
      <c r="M14" s="647">
        <v>18896</v>
      </c>
      <c r="N14" s="647">
        <v>0</v>
      </c>
      <c r="O14" s="647">
        <v>0</v>
      </c>
      <c r="P14" s="647">
        <v>1441436.3099</v>
      </c>
      <c r="Q14" s="647">
        <v>178522.81</v>
      </c>
      <c r="R14" s="647">
        <v>0</v>
      </c>
      <c r="S14" s="647">
        <v>0</v>
      </c>
      <c r="T14" s="647">
        <v>0</v>
      </c>
      <c r="U14" s="647">
        <v>201250.08</v>
      </c>
      <c r="V14" s="481"/>
      <c r="W14" s="475"/>
    </row>
    <row r="15" spans="1:23">
      <c r="A15" s="498">
        <v>2</v>
      </c>
      <c r="B15" s="478" t="s">
        <v>776</v>
      </c>
      <c r="C15" s="657">
        <f>SUM(C16:C21)</f>
        <v>0</v>
      </c>
      <c r="D15" s="657">
        <f>SUM(D16:D21)</f>
        <v>0</v>
      </c>
      <c r="E15" s="657">
        <f t="shared" ref="E15:U15" si="1">SUM(E16:E21)</f>
        <v>0</v>
      </c>
      <c r="F15" s="657">
        <f t="shared" si="1"/>
        <v>0</v>
      </c>
      <c r="G15" s="657">
        <f t="shared" si="1"/>
        <v>0</v>
      </c>
      <c r="H15" s="657">
        <f t="shared" si="1"/>
        <v>0</v>
      </c>
      <c r="I15" s="657">
        <f t="shared" si="1"/>
        <v>0</v>
      </c>
      <c r="J15" s="657">
        <f t="shared" si="1"/>
        <v>0</v>
      </c>
      <c r="K15" s="657">
        <f t="shared" si="1"/>
        <v>0</v>
      </c>
      <c r="L15" s="657">
        <f t="shared" si="1"/>
        <v>0</v>
      </c>
      <c r="M15" s="657">
        <f t="shared" si="1"/>
        <v>0</v>
      </c>
      <c r="N15" s="657">
        <f t="shared" si="1"/>
        <v>0</v>
      </c>
      <c r="O15" s="657">
        <f t="shared" si="1"/>
        <v>0</v>
      </c>
      <c r="P15" s="657">
        <f t="shared" si="1"/>
        <v>0</v>
      </c>
      <c r="Q15" s="657">
        <f t="shared" si="1"/>
        <v>0</v>
      </c>
      <c r="R15" s="657">
        <f t="shared" si="1"/>
        <v>0</v>
      </c>
      <c r="S15" s="657">
        <f t="shared" si="1"/>
        <v>0</v>
      </c>
      <c r="T15" s="657">
        <f t="shared" si="1"/>
        <v>0</v>
      </c>
      <c r="U15" s="657">
        <f t="shared" si="1"/>
        <v>0</v>
      </c>
      <c r="V15" s="481"/>
      <c r="W15" s="475"/>
    </row>
    <row r="16" spans="1:23">
      <c r="A16" s="467">
        <v>2.1</v>
      </c>
      <c r="B16" s="499" t="s">
        <v>770</v>
      </c>
      <c r="C16" s="655"/>
      <c r="D16" s="658"/>
      <c r="E16" s="647"/>
      <c r="F16" s="647"/>
      <c r="G16" s="647"/>
      <c r="H16" s="647"/>
      <c r="I16" s="647"/>
      <c r="J16" s="647"/>
      <c r="K16" s="647"/>
      <c r="L16" s="647"/>
      <c r="M16" s="647"/>
      <c r="N16" s="647"/>
      <c r="O16" s="647"/>
      <c r="P16" s="647"/>
      <c r="Q16" s="647"/>
      <c r="R16" s="647"/>
      <c r="S16" s="647"/>
      <c r="T16" s="647"/>
      <c r="U16" s="647"/>
      <c r="V16" s="481"/>
      <c r="W16" s="475"/>
    </row>
    <row r="17" spans="1:23">
      <c r="A17" s="467">
        <v>2.2000000000000002</v>
      </c>
      <c r="B17" s="499" t="s">
        <v>771</v>
      </c>
      <c r="C17" s="655"/>
      <c r="D17" s="658"/>
      <c r="E17" s="647"/>
      <c r="F17" s="647"/>
      <c r="G17" s="647"/>
      <c r="H17" s="647"/>
      <c r="I17" s="647"/>
      <c r="J17" s="647"/>
      <c r="K17" s="647"/>
      <c r="L17" s="647"/>
      <c r="M17" s="647"/>
      <c r="N17" s="647"/>
      <c r="O17" s="647"/>
      <c r="P17" s="647"/>
      <c r="Q17" s="647"/>
      <c r="R17" s="647"/>
      <c r="S17" s="647"/>
      <c r="T17" s="647"/>
      <c r="U17" s="647"/>
      <c r="V17" s="481"/>
      <c r="W17" s="475"/>
    </row>
    <row r="18" spans="1:23">
      <c r="A18" s="467">
        <v>2.2999999999999998</v>
      </c>
      <c r="B18" s="499" t="s">
        <v>772</v>
      </c>
      <c r="C18" s="655"/>
      <c r="D18" s="647"/>
      <c r="E18" s="647"/>
      <c r="F18" s="647"/>
      <c r="G18" s="647"/>
      <c r="H18" s="647"/>
      <c r="I18" s="647"/>
      <c r="J18" s="647"/>
      <c r="K18" s="647"/>
      <c r="L18" s="647"/>
      <c r="M18" s="647"/>
      <c r="N18" s="647"/>
      <c r="O18" s="647"/>
      <c r="P18" s="647"/>
      <c r="Q18" s="647"/>
      <c r="R18" s="647"/>
      <c r="S18" s="647"/>
      <c r="T18" s="647"/>
      <c r="U18" s="647"/>
      <c r="V18" s="481"/>
      <c r="W18" s="475"/>
    </row>
    <row r="19" spans="1:23">
      <c r="A19" s="467">
        <v>2.4</v>
      </c>
      <c r="B19" s="499" t="s">
        <v>773</v>
      </c>
      <c r="C19" s="655">
        <v>0</v>
      </c>
      <c r="D19" s="658">
        <f>C19</f>
        <v>0</v>
      </c>
      <c r="E19" s="647"/>
      <c r="F19" s="647"/>
      <c r="G19" s="647"/>
      <c r="H19" s="647"/>
      <c r="I19" s="647"/>
      <c r="J19" s="647"/>
      <c r="K19" s="647"/>
      <c r="L19" s="647"/>
      <c r="M19" s="647"/>
      <c r="N19" s="647"/>
      <c r="O19" s="647"/>
      <c r="P19" s="647"/>
      <c r="Q19" s="647"/>
      <c r="R19" s="647"/>
      <c r="S19" s="647"/>
      <c r="T19" s="647"/>
      <c r="U19" s="647"/>
      <c r="V19" s="481"/>
      <c r="W19" s="475"/>
    </row>
    <row r="20" spans="1:23">
      <c r="A20" s="467">
        <v>2.5</v>
      </c>
      <c r="B20" s="499" t="s">
        <v>774</v>
      </c>
      <c r="C20" s="655"/>
      <c r="D20" s="658"/>
      <c r="E20" s="647"/>
      <c r="F20" s="647"/>
      <c r="G20" s="647"/>
      <c r="H20" s="647"/>
      <c r="I20" s="647"/>
      <c r="J20" s="647"/>
      <c r="K20" s="647"/>
      <c r="L20" s="647"/>
      <c r="M20" s="647"/>
      <c r="N20" s="647"/>
      <c r="O20" s="647"/>
      <c r="P20" s="647"/>
      <c r="Q20" s="647"/>
      <c r="R20" s="647"/>
      <c r="S20" s="647"/>
      <c r="T20" s="647"/>
      <c r="U20" s="647"/>
      <c r="V20" s="481"/>
      <c r="W20" s="475"/>
    </row>
    <row r="21" spans="1:23">
      <c r="A21" s="467">
        <v>2.6</v>
      </c>
      <c r="B21" s="499" t="s">
        <v>775</v>
      </c>
      <c r="C21" s="655"/>
      <c r="D21" s="647"/>
      <c r="E21" s="647"/>
      <c r="F21" s="647"/>
      <c r="G21" s="647"/>
      <c r="H21" s="647"/>
      <c r="I21" s="647"/>
      <c r="J21" s="647"/>
      <c r="K21" s="647"/>
      <c r="L21" s="647"/>
      <c r="M21" s="647"/>
      <c r="N21" s="647"/>
      <c r="O21" s="647"/>
      <c r="P21" s="647"/>
      <c r="Q21" s="647"/>
      <c r="R21" s="647"/>
      <c r="S21" s="647"/>
      <c r="T21" s="647"/>
      <c r="U21" s="647"/>
      <c r="V21" s="481"/>
      <c r="W21" s="475"/>
    </row>
    <row r="22" spans="1:23">
      <c r="A22" s="498">
        <v>3</v>
      </c>
      <c r="B22" s="459" t="s">
        <v>777</v>
      </c>
      <c r="C22" s="657">
        <f>SUM(C23:C28)</f>
        <v>23266772.447699998</v>
      </c>
      <c r="D22" s="657">
        <f>SUM(D23:D28)</f>
        <v>2759099.4776999997</v>
      </c>
      <c r="E22" s="657">
        <f t="shared" ref="E22:U22" si="2">SUM(E23:E28)</f>
        <v>0</v>
      </c>
      <c r="F22" s="656">
        <f t="shared" si="2"/>
        <v>0</v>
      </c>
      <c r="G22" s="657">
        <f t="shared" si="2"/>
        <v>0</v>
      </c>
      <c r="H22" s="656">
        <f t="shared" si="2"/>
        <v>0</v>
      </c>
      <c r="I22" s="656">
        <f t="shared" si="2"/>
        <v>0</v>
      </c>
      <c r="J22" s="656">
        <f t="shared" si="2"/>
        <v>0</v>
      </c>
      <c r="K22" s="656">
        <f t="shared" si="2"/>
        <v>0</v>
      </c>
      <c r="L22" s="657">
        <f t="shared" si="2"/>
        <v>120000</v>
      </c>
      <c r="M22" s="656">
        <f t="shared" si="2"/>
        <v>0</v>
      </c>
      <c r="N22" s="656">
        <f t="shared" si="2"/>
        <v>0</v>
      </c>
      <c r="O22" s="656">
        <f t="shared" si="2"/>
        <v>0</v>
      </c>
      <c r="P22" s="656">
        <f t="shared" si="2"/>
        <v>0</v>
      </c>
      <c r="Q22" s="656">
        <f t="shared" si="2"/>
        <v>0</v>
      </c>
      <c r="R22" s="656">
        <f t="shared" si="2"/>
        <v>0</v>
      </c>
      <c r="S22" s="656">
        <f t="shared" si="2"/>
        <v>0</v>
      </c>
      <c r="T22" s="656">
        <f t="shared" si="2"/>
        <v>0</v>
      </c>
      <c r="U22" s="657">
        <f t="shared" si="2"/>
        <v>0</v>
      </c>
      <c r="V22" s="481"/>
      <c r="W22" s="475"/>
    </row>
    <row r="23" spans="1:23">
      <c r="A23" s="467">
        <v>3.1</v>
      </c>
      <c r="B23" s="499" t="s">
        <v>770</v>
      </c>
      <c r="C23" s="655"/>
      <c r="D23" s="647"/>
      <c r="E23" s="656"/>
      <c r="F23" s="656"/>
      <c r="G23" s="647"/>
      <c r="H23" s="656"/>
      <c r="I23" s="656"/>
      <c r="J23" s="656"/>
      <c r="K23" s="656"/>
      <c r="L23" s="647"/>
      <c r="M23" s="656"/>
      <c r="N23" s="656"/>
      <c r="O23" s="656"/>
      <c r="P23" s="656"/>
      <c r="Q23" s="656"/>
      <c r="R23" s="656"/>
      <c r="S23" s="656"/>
      <c r="T23" s="656"/>
      <c r="U23" s="647"/>
      <c r="V23" s="481"/>
      <c r="W23" s="475"/>
    </row>
    <row r="24" spans="1:23">
      <c r="A24" s="467">
        <v>3.2</v>
      </c>
      <c r="B24" s="499" t="s">
        <v>771</v>
      </c>
      <c r="C24" s="655"/>
      <c r="D24" s="647"/>
      <c r="E24" s="656"/>
      <c r="F24" s="656"/>
      <c r="G24" s="647"/>
      <c r="H24" s="656"/>
      <c r="I24" s="656"/>
      <c r="J24" s="656"/>
      <c r="K24" s="656"/>
      <c r="L24" s="647"/>
      <c r="M24" s="656"/>
      <c r="N24" s="656"/>
      <c r="O24" s="656"/>
      <c r="P24" s="656"/>
      <c r="Q24" s="656"/>
      <c r="R24" s="656"/>
      <c r="S24" s="656"/>
      <c r="T24" s="656"/>
      <c r="U24" s="647"/>
      <c r="V24" s="481"/>
      <c r="W24" s="475"/>
    </row>
    <row r="25" spans="1:23">
      <c r="A25" s="467">
        <v>3.3</v>
      </c>
      <c r="B25" s="499" t="s">
        <v>772</v>
      </c>
      <c r="C25" s="655">
        <v>0</v>
      </c>
      <c r="D25" s="647">
        <v>0</v>
      </c>
      <c r="E25" s="656"/>
      <c r="F25" s="656"/>
      <c r="G25" s="647"/>
      <c r="H25" s="656"/>
      <c r="I25" s="656"/>
      <c r="J25" s="656"/>
      <c r="K25" s="656"/>
      <c r="L25" s="647"/>
      <c r="M25" s="656"/>
      <c r="N25" s="656"/>
      <c r="O25" s="656"/>
      <c r="P25" s="656"/>
      <c r="Q25" s="656"/>
      <c r="R25" s="656"/>
      <c r="S25" s="656"/>
      <c r="T25" s="656"/>
      <c r="U25" s="647"/>
      <c r="V25" s="481"/>
      <c r="W25" s="475"/>
    </row>
    <row r="26" spans="1:23">
      <c r="A26" s="467">
        <v>3.4</v>
      </c>
      <c r="B26" s="499" t="s">
        <v>773</v>
      </c>
      <c r="C26" s="655">
        <v>23249329.777699996</v>
      </c>
      <c r="D26" s="647">
        <v>2759099.4776999997</v>
      </c>
      <c r="E26" s="656"/>
      <c r="F26" s="656"/>
      <c r="G26" s="647">
        <v>0</v>
      </c>
      <c r="H26" s="656"/>
      <c r="I26" s="656"/>
      <c r="J26" s="656"/>
      <c r="K26" s="656"/>
      <c r="L26" s="647">
        <v>0</v>
      </c>
      <c r="M26" s="656"/>
      <c r="N26" s="656"/>
      <c r="O26" s="656"/>
      <c r="P26" s="656"/>
      <c r="Q26" s="656"/>
      <c r="R26" s="656"/>
      <c r="S26" s="656"/>
      <c r="T26" s="656"/>
      <c r="U26" s="647">
        <v>0</v>
      </c>
      <c r="V26" s="481"/>
      <c r="W26" s="475"/>
    </row>
    <row r="27" spans="1:23">
      <c r="A27" s="467">
        <v>3.5</v>
      </c>
      <c r="B27" s="499" t="s">
        <v>774</v>
      </c>
      <c r="C27" s="655">
        <v>17442.669999999998</v>
      </c>
      <c r="D27" s="647">
        <v>0</v>
      </c>
      <c r="E27" s="656"/>
      <c r="F27" s="656"/>
      <c r="G27" s="647">
        <v>0</v>
      </c>
      <c r="H27" s="656"/>
      <c r="I27" s="656"/>
      <c r="J27" s="656"/>
      <c r="K27" s="656"/>
      <c r="L27" s="647">
        <v>120000</v>
      </c>
      <c r="M27" s="656"/>
      <c r="N27" s="656"/>
      <c r="O27" s="656"/>
      <c r="P27" s="656"/>
      <c r="Q27" s="656"/>
      <c r="R27" s="656"/>
      <c r="S27" s="656"/>
      <c r="T27" s="656"/>
      <c r="U27" s="647">
        <v>0</v>
      </c>
      <c r="V27" s="481"/>
      <c r="W27" s="475"/>
    </row>
    <row r="28" spans="1:23">
      <c r="A28" s="467">
        <v>3.6</v>
      </c>
      <c r="B28" s="499" t="s">
        <v>775</v>
      </c>
      <c r="C28" s="655"/>
      <c r="D28" s="647"/>
      <c r="E28" s="656"/>
      <c r="F28" s="656"/>
      <c r="G28" s="647">
        <v>0</v>
      </c>
      <c r="H28" s="656"/>
      <c r="I28" s="656"/>
      <c r="J28" s="656"/>
      <c r="K28" s="656"/>
      <c r="L28" s="647">
        <v>0</v>
      </c>
      <c r="M28" s="656"/>
      <c r="N28" s="656"/>
      <c r="O28" s="656"/>
      <c r="P28" s="656"/>
      <c r="Q28" s="656"/>
      <c r="R28" s="656"/>
      <c r="S28" s="656"/>
      <c r="T28" s="656"/>
      <c r="U28" s="647">
        <v>0</v>
      </c>
      <c r="V28" s="481"/>
      <c r="W28" s="475"/>
    </row>
    <row r="29" spans="1:23">
      <c r="C29" s="748"/>
      <c r="D29" s="475"/>
      <c r="E29" s="475"/>
      <c r="F29" s="475"/>
      <c r="G29" s="475"/>
      <c r="H29" s="475"/>
      <c r="I29" s="475"/>
      <c r="J29" s="475"/>
      <c r="K29" s="475"/>
      <c r="L29" s="475"/>
      <c r="M29" s="475"/>
      <c r="N29" s="475"/>
      <c r="O29" s="475"/>
      <c r="P29" s="475"/>
      <c r="Q29" s="475"/>
      <c r="R29" s="475"/>
      <c r="S29" s="475"/>
      <c r="T29" s="475"/>
      <c r="U29" s="475"/>
      <c r="V29" s="475"/>
      <c r="W29" s="475"/>
    </row>
    <row r="30" spans="1:23">
      <c r="C30" s="475"/>
      <c r="D30" s="475"/>
      <c r="E30" s="475"/>
      <c r="F30" s="475"/>
      <c r="G30" s="475"/>
      <c r="H30" s="475"/>
      <c r="I30" s="475"/>
      <c r="J30" s="475"/>
      <c r="K30" s="475"/>
      <c r="L30" s="475"/>
      <c r="M30" s="475"/>
      <c r="N30" s="475"/>
      <c r="O30" s="475"/>
      <c r="P30" s="475"/>
      <c r="Q30" s="475"/>
      <c r="R30" s="475"/>
      <c r="S30" s="475"/>
      <c r="T30" s="475"/>
      <c r="U30" s="475"/>
      <c r="V30" s="475"/>
      <c r="W30" s="475"/>
    </row>
    <row r="31" spans="1:23">
      <c r="C31" s="475"/>
      <c r="D31" s="475"/>
      <c r="E31" s="475"/>
      <c r="F31" s="475"/>
      <c r="G31" s="475"/>
      <c r="H31" s="475"/>
      <c r="I31" s="475"/>
      <c r="J31" s="475"/>
      <c r="K31" s="475"/>
      <c r="L31" s="475"/>
      <c r="M31" s="475"/>
      <c r="N31" s="475"/>
      <c r="O31" s="475"/>
      <c r="P31" s="475"/>
      <c r="Q31" s="475"/>
      <c r="R31" s="475"/>
      <c r="S31" s="475"/>
      <c r="T31" s="475"/>
      <c r="U31" s="475"/>
      <c r="V31" s="475"/>
      <c r="W31" s="475"/>
    </row>
    <row r="32" spans="1:23">
      <c r="C32" s="475"/>
      <c r="D32" s="475"/>
      <c r="E32" s="475"/>
      <c r="F32" s="475"/>
      <c r="G32" s="475"/>
      <c r="H32" s="475"/>
      <c r="I32" s="475"/>
      <c r="J32" s="475"/>
      <c r="K32" s="475"/>
      <c r="L32" s="475"/>
      <c r="M32" s="475"/>
      <c r="N32" s="475"/>
      <c r="O32" s="475"/>
      <c r="P32" s="475"/>
      <c r="Q32" s="475"/>
      <c r="R32" s="475"/>
      <c r="S32" s="475"/>
      <c r="T32" s="475"/>
      <c r="U32" s="475"/>
      <c r="V32" s="475"/>
      <c r="W32" s="475"/>
    </row>
    <row r="33" spans="3:23">
      <c r="C33" s="475"/>
      <c r="D33" s="475"/>
      <c r="E33" s="475"/>
      <c r="F33" s="475"/>
      <c r="G33" s="475"/>
      <c r="H33" s="475"/>
      <c r="I33" s="475"/>
      <c r="J33" s="475"/>
      <c r="K33" s="475"/>
      <c r="L33" s="475"/>
      <c r="M33" s="475"/>
      <c r="N33" s="475"/>
      <c r="O33" s="475"/>
      <c r="P33" s="475"/>
      <c r="Q33" s="475"/>
      <c r="R33" s="475"/>
      <c r="S33" s="475"/>
      <c r="T33" s="475"/>
      <c r="U33" s="475"/>
      <c r="V33" s="475"/>
      <c r="W33" s="475"/>
    </row>
    <row r="34" spans="3:23">
      <c r="C34" s="475"/>
      <c r="D34" s="475"/>
      <c r="E34" s="475"/>
      <c r="F34" s="475"/>
      <c r="G34" s="475"/>
      <c r="H34" s="475"/>
      <c r="I34" s="475"/>
      <c r="J34" s="475"/>
      <c r="K34" s="475"/>
      <c r="L34" s="475"/>
      <c r="M34" s="475"/>
      <c r="N34" s="475"/>
      <c r="O34" s="475"/>
      <c r="P34" s="475"/>
      <c r="Q34" s="475"/>
      <c r="R34" s="475"/>
      <c r="S34" s="475"/>
      <c r="T34" s="475"/>
      <c r="U34" s="475"/>
      <c r="V34" s="475"/>
      <c r="W34" s="475"/>
    </row>
    <row r="35" spans="3:23">
      <c r="C35" s="475"/>
      <c r="D35" s="475"/>
      <c r="E35" s="475"/>
      <c r="F35" s="475"/>
      <c r="G35" s="475"/>
      <c r="H35" s="475"/>
      <c r="I35" s="475"/>
      <c r="J35" s="475"/>
      <c r="K35" s="475"/>
      <c r="L35" s="475"/>
      <c r="M35" s="475"/>
      <c r="N35" s="475"/>
      <c r="O35" s="475"/>
      <c r="P35" s="475"/>
      <c r="Q35" s="475"/>
      <c r="R35" s="475"/>
      <c r="S35" s="475"/>
      <c r="T35" s="475"/>
      <c r="U35" s="475"/>
      <c r="V35" s="475"/>
      <c r="W35" s="475"/>
    </row>
  </sheetData>
  <mergeCells count="6">
    <mergeCell ref="A5:B7"/>
    <mergeCell ref="C5:U5"/>
    <mergeCell ref="C6:C7"/>
    <mergeCell ref="D6:F6"/>
    <mergeCell ref="G6:K6"/>
    <mergeCell ref="M6:U6"/>
  </mergeCells>
  <pageMargins left="0.7" right="0.7" top="0.75" bottom="0.75" header="0.3" footer="0.3"/>
  <pageSetup scale="2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zoomScale="85" zoomScaleNormal="85" workbookViewId="0">
      <selection activeCell="C8" sqref="C8:T22"/>
    </sheetView>
  </sheetViews>
  <sheetFormatPr defaultColWidth="9.140625" defaultRowHeight="12.75"/>
  <cols>
    <col min="1" max="1" width="11.85546875" style="452" bestFit="1" customWidth="1"/>
    <col min="2" max="2" width="90.28515625" style="452" bestFit="1" customWidth="1"/>
    <col min="3" max="3" width="20.140625" style="452" customWidth="1"/>
    <col min="4" max="4" width="22.28515625" style="452" customWidth="1"/>
    <col min="5" max="5" width="17.140625" style="452" customWidth="1"/>
    <col min="6" max="7" width="22.28515625" style="452" customWidth="1"/>
    <col min="8" max="8" width="17.140625" style="452" customWidth="1"/>
    <col min="9" max="14" width="22.28515625" style="452" customWidth="1"/>
    <col min="15" max="15" width="23.28515625" style="452" bestFit="1" customWidth="1"/>
    <col min="16" max="16" width="21.7109375" style="452" bestFit="1" customWidth="1"/>
    <col min="17" max="19" width="19" style="452" bestFit="1" customWidth="1"/>
    <col min="20" max="20" width="15.42578125" style="452" customWidth="1"/>
    <col min="21" max="21" width="20" style="452" customWidth="1"/>
    <col min="22" max="16384" width="9.140625" style="452"/>
  </cols>
  <sheetData>
    <row r="1" spans="1:21" ht="13.5">
      <c r="A1" s="451" t="s">
        <v>188</v>
      </c>
      <c r="B1" s="377" t="str">
        <f>Info!C2</f>
        <v>სს "ვითიბი ბანკი ჯორჯია"</v>
      </c>
    </row>
    <row r="2" spans="1:21">
      <c r="A2" s="453" t="s">
        <v>189</v>
      </c>
      <c r="B2" s="455">
        <f>'1. key ratios'!B2</f>
        <v>45199</v>
      </c>
    </row>
    <row r="3" spans="1:21">
      <c r="A3" s="454" t="s">
        <v>778</v>
      </c>
      <c r="C3" s="455"/>
    </row>
    <row r="4" spans="1:21">
      <c r="A4" s="454"/>
      <c r="B4" s="455"/>
      <c r="C4" s="455"/>
    </row>
    <row r="5" spans="1:21" s="475" customFormat="1" ht="13.5" customHeight="1">
      <c r="A5" s="839" t="s">
        <v>779</v>
      </c>
      <c r="B5" s="840"/>
      <c r="C5" s="845" t="s">
        <v>780</v>
      </c>
      <c r="D5" s="846"/>
      <c r="E5" s="846"/>
      <c r="F5" s="846"/>
      <c r="G5" s="846"/>
      <c r="H5" s="846"/>
      <c r="I5" s="846"/>
      <c r="J5" s="846"/>
      <c r="K5" s="846"/>
      <c r="L5" s="846"/>
      <c r="M5" s="846"/>
      <c r="N5" s="846"/>
      <c r="O5" s="846"/>
      <c r="P5" s="846"/>
      <c r="Q5" s="846"/>
      <c r="R5" s="846"/>
      <c r="S5" s="846"/>
      <c r="T5" s="847"/>
      <c r="U5" s="570"/>
    </row>
    <row r="6" spans="1:21" s="475" customFormat="1">
      <c r="A6" s="841"/>
      <c r="B6" s="842"/>
      <c r="C6" s="825" t="s">
        <v>68</v>
      </c>
      <c r="D6" s="845" t="s">
        <v>781</v>
      </c>
      <c r="E6" s="846"/>
      <c r="F6" s="847"/>
      <c r="G6" s="845" t="s">
        <v>782</v>
      </c>
      <c r="H6" s="846"/>
      <c r="I6" s="846"/>
      <c r="J6" s="846"/>
      <c r="K6" s="847"/>
      <c r="L6" s="848" t="s">
        <v>783</v>
      </c>
      <c r="M6" s="849"/>
      <c r="N6" s="849"/>
      <c r="O6" s="849"/>
      <c r="P6" s="849"/>
      <c r="Q6" s="849"/>
      <c r="R6" s="849"/>
      <c r="S6" s="849"/>
      <c r="T6" s="850"/>
      <c r="U6" s="565"/>
    </row>
    <row r="7" spans="1:21" s="475" customFormat="1" ht="25.5">
      <c r="A7" s="843"/>
      <c r="B7" s="844"/>
      <c r="C7" s="825"/>
      <c r="E7" s="513" t="s">
        <v>757</v>
      </c>
      <c r="F7" s="569" t="s">
        <v>758</v>
      </c>
      <c r="H7" s="513" t="s">
        <v>757</v>
      </c>
      <c r="I7" s="569" t="s">
        <v>784</v>
      </c>
      <c r="J7" s="569" t="s">
        <v>759</v>
      </c>
      <c r="K7" s="569" t="s">
        <v>760</v>
      </c>
      <c r="L7" s="571"/>
      <c r="M7" s="513" t="s">
        <v>761</v>
      </c>
      <c r="N7" s="569" t="s">
        <v>759</v>
      </c>
      <c r="O7" s="569" t="s">
        <v>762</v>
      </c>
      <c r="P7" s="569" t="s">
        <v>763</v>
      </c>
      <c r="Q7" s="569" t="s">
        <v>764</v>
      </c>
      <c r="R7" s="569" t="s">
        <v>765</v>
      </c>
      <c r="S7" s="569" t="s">
        <v>766</v>
      </c>
      <c r="T7" s="572" t="s">
        <v>767</v>
      </c>
      <c r="U7" s="570"/>
    </row>
    <row r="8" spans="1:21">
      <c r="A8" s="500">
        <v>1</v>
      </c>
      <c r="B8" s="491" t="s">
        <v>769</v>
      </c>
      <c r="C8" s="659">
        <v>197487558.59080005</v>
      </c>
      <c r="D8" s="647">
        <v>111161025.46420005</v>
      </c>
      <c r="E8" s="647">
        <v>1063826.3899999999</v>
      </c>
      <c r="F8" s="647">
        <v>23107165.143300001</v>
      </c>
      <c r="G8" s="647">
        <v>38068400.287900016</v>
      </c>
      <c r="H8" s="647">
        <v>12994.42</v>
      </c>
      <c r="I8" s="647">
        <v>0</v>
      </c>
      <c r="J8" s="647">
        <v>0</v>
      </c>
      <c r="K8" s="647">
        <v>3337818.4306000001</v>
      </c>
      <c r="L8" s="647">
        <v>48258132.838700004</v>
      </c>
      <c r="M8" s="647">
        <v>2077909.5</v>
      </c>
      <c r="N8" s="647">
        <v>0</v>
      </c>
      <c r="O8" s="647">
        <v>0</v>
      </c>
      <c r="P8" s="647">
        <v>14048606.566000002</v>
      </c>
      <c r="Q8" s="647">
        <v>18280758.444199998</v>
      </c>
      <c r="R8" s="647">
        <v>2721412.9165000003</v>
      </c>
      <c r="S8" s="647">
        <v>0</v>
      </c>
      <c r="T8" s="647">
        <v>0</v>
      </c>
      <c r="U8" s="477"/>
    </row>
    <row r="9" spans="1:21">
      <c r="A9" s="499">
        <v>1.1000000000000001</v>
      </c>
      <c r="B9" s="499" t="s">
        <v>785</v>
      </c>
      <c r="C9" s="655">
        <v>183787350.27080005</v>
      </c>
      <c r="D9" s="647">
        <v>97791317.634200022</v>
      </c>
      <c r="E9" s="647">
        <v>1061527.46</v>
      </c>
      <c r="F9" s="647">
        <v>22770233.9333</v>
      </c>
      <c r="G9" s="647">
        <v>37958401.817900017</v>
      </c>
      <c r="H9" s="647">
        <v>12994.42</v>
      </c>
      <c r="I9" s="647">
        <v>0</v>
      </c>
      <c r="J9" s="647">
        <v>0</v>
      </c>
      <c r="K9" s="647">
        <v>3337818.4306000001</v>
      </c>
      <c r="L9" s="647">
        <v>48037630.818700008</v>
      </c>
      <c r="M9" s="647">
        <v>2059013.5</v>
      </c>
      <c r="N9" s="647">
        <v>0</v>
      </c>
      <c r="O9" s="647">
        <v>0</v>
      </c>
      <c r="P9" s="647">
        <v>14036613.106000001</v>
      </c>
      <c r="Q9" s="647">
        <v>18102235.634199999</v>
      </c>
      <c r="R9" s="647">
        <v>2721412.9165000003</v>
      </c>
      <c r="S9" s="647">
        <v>0</v>
      </c>
      <c r="T9" s="647">
        <v>0</v>
      </c>
      <c r="U9" s="477"/>
    </row>
    <row r="10" spans="1:21">
      <c r="A10" s="501" t="s">
        <v>251</v>
      </c>
      <c r="B10" s="501" t="s">
        <v>786</v>
      </c>
      <c r="C10" s="660">
        <v>173952412.09470004</v>
      </c>
      <c r="D10" s="647">
        <v>92665792.308700025</v>
      </c>
      <c r="E10" s="647">
        <v>1061527.46</v>
      </c>
      <c r="F10" s="647">
        <v>22770233.9333</v>
      </c>
      <c r="G10" s="647">
        <v>33248988.967299998</v>
      </c>
      <c r="H10" s="647">
        <v>0</v>
      </c>
      <c r="I10" s="647">
        <v>0</v>
      </c>
      <c r="J10" s="647">
        <v>0</v>
      </c>
      <c r="K10" s="647">
        <v>0</v>
      </c>
      <c r="L10" s="647">
        <v>48037630.818700008</v>
      </c>
      <c r="M10" s="647">
        <v>2059013.5</v>
      </c>
      <c r="N10" s="647">
        <v>0</v>
      </c>
      <c r="O10" s="647">
        <v>0</v>
      </c>
      <c r="P10" s="647">
        <v>14036613.106000001</v>
      </c>
      <c r="Q10" s="647">
        <v>18102235.634199999</v>
      </c>
      <c r="R10" s="647">
        <v>2721412.9165000003</v>
      </c>
      <c r="S10" s="647">
        <v>0</v>
      </c>
      <c r="T10" s="647">
        <v>0</v>
      </c>
      <c r="U10" s="477"/>
    </row>
    <row r="11" spans="1:21">
      <c r="A11" s="502" t="s">
        <v>787</v>
      </c>
      <c r="B11" s="503" t="s">
        <v>788</v>
      </c>
      <c r="C11" s="661">
        <v>71753332.905899957</v>
      </c>
      <c r="D11" s="647">
        <v>37713854.553999968</v>
      </c>
      <c r="E11" s="647">
        <v>0</v>
      </c>
      <c r="F11" s="647">
        <v>0</v>
      </c>
      <c r="G11" s="647">
        <v>6360864.8394999979</v>
      </c>
      <c r="H11" s="647">
        <v>0</v>
      </c>
      <c r="I11" s="647">
        <v>0</v>
      </c>
      <c r="J11" s="647">
        <v>0</v>
      </c>
      <c r="K11" s="647">
        <v>0</v>
      </c>
      <c r="L11" s="647">
        <v>27678613.512399998</v>
      </c>
      <c r="M11" s="647">
        <v>1499000</v>
      </c>
      <c r="N11" s="647">
        <v>0</v>
      </c>
      <c r="O11" s="647">
        <v>0</v>
      </c>
      <c r="P11" s="647">
        <v>7930712.9265000001</v>
      </c>
      <c r="Q11" s="647">
        <v>14225386.834200002</v>
      </c>
      <c r="R11" s="647">
        <v>243872.5797</v>
      </c>
      <c r="S11" s="647">
        <v>0</v>
      </c>
      <c r="T11" s="647">
        <v>0</v>
      </c>
      <c r="U11" s="477"/>
    </row>
    <row r="12" spans="1:21">
      <c r="A12" s="502" t="s">
        <v>789</v>
      </c>
      <c r="B12" s="503" t="s">
        <v>790</v>
      </c>
      <c r="C12" s="661">
        <v>12861162.441499999</v>
      </c>
      <c r="D12" s="647">
        <v>1700611.0416000003</v>
      </c>
      <c r="E12" s="647">
        <v>0</v>
      </c>
      <c r="F12" s="647">
        <v>0</v>
      </c>
      <c r="G12" s="647">
        <v>2713686.17</v>
      </c>
      <c r="H12" s="647">
        <v>0</v>
      </c>
      <c r="I12" s="647">
        <v>0</v>
      </c>
      <c r="J12" s="647">
        <v>0</v>
      </c>
      <c r="K12" s="647">
        <v>0</v>
      </c>
      <c r="L12" s="647">
        <v>8446865.2298999988</v>
      </c>
      <c r="M12" s="647">
        <v>0</v>
      </c>
      <c r="N12" s="647">
        <v>0</v>
      </c>
      <c r="O12" s="647">
        <v>0</v>
      </c>
      <c r="P12" s="647">
        <v>4570016.4298999999</v>
      </c>
      <c r="Q12" s="647">
        <v>3876848.8</v>
      </c>
      <c r="R12" s="647">
        <v>0</v>
      </c>
      <c r="S12" s="647">
        <v>0</v>
      </c>
      <c r="T12" s="647">
        <v>0</v>
      </c>
      <c r="U12" s="477"/>
    </row>
    <row r="13" spans="1:21">
      <c r="A13" s="502" t="s">
        <v>791</v>
      </c>
      <c r="B13" s="503" t="s">
        <v>792</v>
      </c>
      <c r="C13" s="661">
        <v>38026066.699900001</v>
      </c>
      <c r="D13" s="647">
        <v>34414370.633100003</v>
      </c>
      <c r="E13" s="647">
        <v>1061527.46</v>
      </c>
      <c r="F13" s="647">
        <v>22770233.9333</v>
      </c>
      <c r="G13" s="647">
        <v>0</v>
      </c>
      <c r="H13" s="647">
        <v>0</v>
      </c>
      <c r="I13" s="647">
        <v>0</v>
      </c>
      <c r="J13" s="647">
        <v>0</v>
      </c>
      <c r="K13" s="647">
        <v>0</v>
      </c>
      <c r="L13" s="647">
        <v>3611696.0668000001</v>
      </c>
      <c r="M13" s="647">
        <v>0</v>
      </c>
      <c r="N13" s="647">
        <v>0</v>
      </c>
      <c r="O13" s="647">
        <v>0</v>
      </c>
      <c r="P13" s="647">
        <v>1134155.73</v>
      </c>
      <c r="Q13" s="647">
        <v>0</v>
      </c>
      <c r="R13" s="647">
        <v>2477540.3368000002</v>
      </c>
      <c r="S13" s="647">
        <v>0</v>
      </c>
      <c r="T13" s="647">
        <v>0</v>
      </c>
      <c r="U13" s="477"/>
    </row>
    <row r="14" spans="1:21">
      <c r="A14" s="502" t="s">
        <v>793</v>
      </c>
      <c r="B14" s="503" t="s">
        <v>794</v>
      </c>
      <c r="C14" s="661">
        <v>51311850.047399998</v>
      </c>
      <c r="D14" s="647">
        <v>18836956.080000002</v>
      </c>
      <c r="E14" s="647">
        <v>0</v>
      </c>
      <c r="F14" s="647">
        <v>0</v>
      </c>
      <c r="G14" s="647">
        <v>24174437.957800001</v>
      </c>
      <c r="H14" s="647">
        <v>0</v>
      </c>
      <c r="I14" s="647">
        <v>0</v>
      </c>
      <c r="J14" s="647">
        <v>0</v>
      </c>
      <c r="K14" s="647">
        <v>0</v>
      </c>
      <c r="L14" s="647">
        <v>8300456.0096000005</v>
      </c>
      <c r="M14" s="647">
        <v>560013.5</v>
      </c>
      <c r="N14" s="647">
        <v>0</v>
      </c>
      <c r="O14" s="647">
        <v>0</v>
      </c>
      <c r="P14" s="647">
        <v>401728.0196</v>
      </c>
      <c r="Q14" s="647">
        <v>0</v>
      </c>
      <c r="R14" s="647">
        <v>0</v>
      </c>
      <c r="S14" s="647">
        <v>0</v>
      </c>
      <c r="T14" s="647">
        <v>0</v>
      </c>
      <c r="U14" s="477"/>
    </row>
    <row r="15" spans="1:21">
      <c r="A15" s="504">
        <v>1.2</v>
      </c>
      <c r="B15" s="505" t="s">
        <v>795</v>
      </c>
      <c r="C15" s="658">
        <v>23068811.074574996</v>
      </c>
      <c r="D15" s="647">
        <v>1955022.9070659992</v>
      </c>
      <c r="E15" s="647">
        <v>21230.550000000003</v>
      </c>
      <c r="F15" s="647">
        <v>455404.67866600002</v>
      </c>
      <c r="G15" s="647">
        <v>3795840.1837589992</v>
      </c>
      <c r="H15" s="647">
        <v>1299.44</v>
      </c>
      <c r="I15" s="647">
        <v>0</v>
      </c>
      <c r="J15" s="647">
        <v>0</v>
      </c>
      <c r="K15" s="647">
        <v>333781.84305900004</v>
      </c>
      <c r="L15" s="647">
        <v>17317947.983749997</v>
      </c>
      <c r="M15" s="647">
        <v>606624.69999999995</v>
      </c>
      <c r="N15" s="647">
        <v>0</v>
      </c>
      <c r="O15" s="647">
        <v>0</v>
      </c>
      <c r="P15" s="647">
        <v>4270041.4111000001</v>
      </c>
      <c r="Q15" s="647">
        <v>7243154.2911499999</v>
      </c>
      <c r="R15" s="647">
        <v>1311931.9638</v>
      </c>
      <c r="S15" s="647">
        <v>0</v>
      </c>
      <c r="T15" s="647">
        <v>0</v>
      </c>
      <c r="U15" s="477"/>
    </row>
    <row r="16" spans="1:21">
      <c r="A16" s="506">
        <v>1.3</v>
      </c>
      <c r="B16" s="505" t="s">
        <v>796</v>
      </c>
      <c r="C16" s="662">
        <v>0</v>
      </c>
      <c r="D16" s="662"/>
      <c r="E16" s="662"/>
      <c r="F16" s="662"/>
      <c r="G16" s="662"/>
      <c r="H16" s="662"/>
      <c r="I16" s="662"/>
      <c r="J16" s="662"/>
      <c r="K16" s="662"/>
      <c r="L16" s="662"/>
      <c r="M16" s="662"/>
      <c r="N16" s="662"/>
      <c r="O16" s="662"/>
      <c r="P16" s="662"/>
      <c r="Q16" s="662"/>
      <c r="R16" s="662"/>
      <c r="S16" s="662"/>
      <c r="T16" s="662"/>
      <c r="U16" s="477"/>
    </row>
    <row r="17" spans="1:21" s="475" customFormat="1" ht="25.5">
      <c r="A17" s="507" t="s">
        <v>797</v>
      </c>
      <c r="B17" s="508" t="s">
        <v>798</v>
      </c>
      <c r="C17" s="663">
        <v>169474116.73070005</v>
      </c>
      <c r="D17" s="648">
        <v>83560368.843700007</v>
      </c>
      <c r="E17" s="648">
        <v>1061527.46</v>
      </c>
      <c r="F17" s="648">
        <v>22770233.9333</v>
      </c>
      <c r="G17" s="648">
        <v>37956449.08790002</v>
      </c>
      <c r="H17" s="648">
        <v>12994.42</v>
      </c>
      <c r="I17" s="648">
        <v>0</v>
      </c>
      <c r="J17" s="648">
        <v>0</v>
      </c>
      <c r="K17" s="648">
        <v>3337818.4306000001</v>
      </c>
      <c r="L17" s="648">
        <v>47957298.799100004</v>
      </c>
      <c r="M17" s="648">
        <v>2059013.5</v>
      </c>
      <c r="N17" s="648">
        <v>0</v>
      </c>
      <c r="O17" s="648">
        <v>0</v>
      </c>
      <c r="P17" s="648">
        <v>13956281.0864</v>
      </c>
      <c r="Q17" s="648">
        <v>18102235.634199999</v>
      </c>
      <c r="R17" s="648">
        <v>2721412.9165000003</v>
      </c>
      <c r="S17" s="648">
        <v>0</v>
      </c>
      <c r="T17" s="648">
        <v>0</v>
      </c>
      <c r="U17" s="481"/>
    </row>
    <row r="18" spans="1:21" s="475" customFormat="1" ht="25.5">
      <c r="A18" s="509" t="s">
        <v>799</v>
      </c>
      <c r="B18" s="509" t="s">
        <v>800</v>
      </c>
      <c r="C18" s="664">
        <v>154266967.64649999</v>
      </c>
      <c r="D18" s="648">
        <v>78474047.628200009</v>
      </c>
      <c r="E18" s="648">
        <v>1061527.46</v>
      </c>
      <c r="F18" s="648">
        <v>22770233.9333</v>
      </c>
      <c r="G18" s="648">
        <v>28610071.209299996</v>
      </c>
      <c r="H18" s="648">
        <v>0</v>
      </c>
      <c r="I18" s="648">
        <v>0</v>
      </c>
      <c r="J18" s="648">
        <v>0</v>
      </c>
      <c r="K18" s="648">
        <v>0</v>
      </c>
      <c r="L18" s="648">
        <v>47182848.809</v>
      </c>
      <c r="M18" s="648">
        <v>2000751.6469000001</v>
      </c>
      <c r="N18" s="648">
        <v>0</v>
      </c>
      <c r="O18" s="648">
        <v>0</v>
      </c>
      <c r="P18" s="648">
        <v>13956281.0864</v>
      </c>
      <c r="Q18" s="648">
        <v>18102235.634199999</v>
      </c>
      <c r="R18" s="648">
        <v>2721412.9165000003</v>
      </c>
      <c r="S18" s="648">
        <v>0</v>
      </c>
      <c r="T18" s="648">
        <v>0</v>
      </c>
      <c r="U18" s="481"/>
    </row>
    <row r="19" spans="1:21" s="475" customFormat="1">
      <c r="A19" s="507" t="s">
        <v>801</v>
      </c>
      <c r="B19" s="510" t="s">
        <v>802</v>
      </c>
      <c r="C19" s="665">
        <v>542330531.10510004</v>
      </c>
      <c r="D19" s="648">
        <v>379230799.95610005</v>
      </c>
      <c r="E19" s="648">
        <v>72264.461000000127</v>
      </c>
      <c r="F19" s="648">
        <v>55219772.99279999</v>
      </c>
      <c r="G19" s="648">
        <v>53565191.887900017</v>
      </c>
      <c r="H19" s="648">
        <v>43418.612899999993</v>
      </c>
      <c r="I19" s="648">
        <v>0</v>
      </c>
      <c r="J19" s="648">
        <v>0</v>
      </c>
      <c r="K19" s="648">
        <v>23445181.569400001</v>
      </c>
      <c r="L19" s="648">
        <v>109534539.26109999</v>
      </c>
      <c r="M19" s="648">
        <v>3078046.1078999974</v>
      </c>
      <c r="N19" s="648">
        <v>0</v>
      </c>
      <c r="O19" s="648">
        <v>0</v>
      </c>
      <c r="P19" s="648">
        <v>57581229.473999999</v>
      </c>
      <c r="Q19" s="648">
        <v>22261814.509799991</v>
      </c>
      <c r="R19" s="648">
        <v>327831.63350001175</v>
      </c>
      <c r="S19" s="648">
        <v>0</v>
      </c>
      <c r="T19" s="648">
        <v>0</v>
      </c>
      <c r="U19" s="481"/>
    </row>
    <row r="20" spans="1:21" s="475" customFormat="1">
      <c r="A20" s="509" t="s">
        <v>803</v>
      </c>
      <c r="B20" s="509" t="s">
        <v>804</v>
      </c>
      <c r="C20" s="664">
        <v>348750099.91850001</v>
      </c>
      <c r="D20" s="648">
        <v>290259898.82709998</v>
      </c>
      <c r="E20" s="648">
        <v>72264.460999999981</v>
      </c>
      <c r="F20" s="648">
        <v>2004041.0667999994</v>
      </c>
      <c r="G20" s="648">
        <v>7318166.2649000017</v>
      </c>
      <c r="H20" s="648">
        <v>0</v>
      </c>
      <c r="I20" s="648">
        <v>0</v>
      </c>
      <c r="J20" s="648">
        <v>0</v>
      </c>
      <c r="K20" s="648">
        <v>0</v>
      </c>
      <c r="L20" s="648">
        <v>51172034.826500006</v>
      </c>
      <c r="M20" s="648">
        <v>2792089.8976999996</v>
      </c>
      <c r="N20" s="648">
        <v>0</v>
      </c>
      <c r="O20" s="648">
        <v>0</v>
      </c>
      <c r="P20" s="648">
        <v>24990960.229700003</v>
      </c>
      <c r="Q20" s="648">
        <v>15562472.937599998</v>
      </c>
      <c r="R20" s="648">
        <v>327831.63349999965</v>
      </c>
      <c r="S20" s="648">
        <v>0</v>
      </c>
      <c r="T20" s="648">
        <v>0</v>
      </c>
      <c r="U20" s="481"/>
    </row>
    <row r="21" spans="1:21" s="475" customFormat="1">
      <c r="A21" s="511">
        <v>1.4</v>
      </c>
      <c r="B21" s="552" t="s">
        <v>936</v>
      </c>
      <c r="C21" s="666">
        <v>44648.72</v>
      </c>
      <c r="D21" s="648">
        <v>44648.72</v>
      </c>
      <c r="E21" s="648">
        <v>0</v>
      </c>
      <c r="F21" s="648">
        <v>0</v>
      </c>
      <c r="G21" s="648">
        <v>0</v>
      </c>
      <c r="H21" s="648">
        <v>0</v>
      </c>
      <c r="I21" s="648">
        <v>0</v>
      </c>
      <c r="J21" s="648">
        <v>0</v>
      </c>
      <c r="K21" s="648">
        <v>0</v>
      </c>
      <c r="L21" s="648">
        <v>0</v>
      </c>
      <c r="M21" s="648">
        <v>0</v>
      </c>
      <c r="N21" s="648">
        <v>0</v>
      </c>
      <c r="O21" s="648">
        <v>0</v>
      </c>
      <c r="P21" s="648">
        <v>0</v>
      </c>
      <c r="Q21" s="648">
        <v>0</v>
      </c>
      <c r="R21" s="648">
        <v>0</v>
      </c>
      <c r="S21" s="648">
        <v>0</v>
      </c>
      <c r="T21" s="648">
        <v>0</v>
      </c>
      <c r="U21" s="481"/>
    </row>
    <row r="22" spans="1:21" s="475" customFormat="1">
      <c r="A22" s="511">
        <v>1.5</v>
      </c>
      <c r="B22" s="552" t="s">
        <v>937</v>
      </c>
      <c r="C22" s="666">
        <v>0</v>
      </c>
      <c r="D22" s="648">
        <v>0</v>
      </c>
      <c r="E22" s="648">
        <v>0</v>
      </c>
      <c r="F22" s="648">
        <v>0</v>
      </c>
      <c r="G22" s="648">
        <v>0</v>
      </c>
      <c r="H22" s="648">
        <v>0</v>
      </c>
      <c r="I22" s="648">
        <v>0</v>
      </c>
      <c r="J22" s="648">
        <v>0</v>
      </c>
      <c r="K22" s="648">
        <v>0</v>
      </c>
      <c r="L22" s="648">
        <v>0</v>
      </c>
      <c r="M22" s="648">
        <v>0</v>
      </c>
      <c r="N22" s="648">
        <v>0</v>
      </c>
      <c r="O22" s="648">
        <v>0</v>
      </c>
      <c r="P22" s="648">
        <v>0</v>
      </c>
      <c r="Q22" s="648">
        <v>0</v>
      </c>
      <c r="R22" s="648">
        <v>0</v>
      </c>
      <c r="S22" s="648">
        <v>0</v>
      </c>
      <c r="T22" s="648">
        <v>0</v>
      </c>
      <c r="U22" s="481"/>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60" zoomScaleNormal="60" workbookViewId="0">
      <selection activeCell="C7" sqref="C7:N32"/>
    </sheetView>
  </sheetViews>
  <sheetFormatPr defaultColWidth="9.140625" defaultRowHeight="12.75"/>
  <cols>
    <col min="1" max="1" width="11.85546875" style="452" bestFit="1" customWidth="1"/>
    <col min="2" max="2" width="93.42578125" style="452" customWidth="1"/>
    <col min="3" max="3" width="16.85546875" style="452" bestFit="1" customWidth="1"/>
    <col min="4" max="4" width="14.85546875" style="452" bestFit="1" customWidth="1"/>
    <col min="5" max="5" width="13.85546875" style="452" bestFit="1" customWidth="1"/>
    <col min="6" max="6" width="18" style="516" bestFit="1" customWidth="1"/>
    <col min="7" max="7" width="12.28515625" style="516" bestFit="1" customWidth="1"/>
    <col min="8" max="8" width="12.5703125" style="452" bestFit="1" customWidth="1"/>
    <col min="9" max="9" width="12.28515625" style="452" bestFit="1" customWidth="1"/>
    <col min="10" max="10" width="14.85546875" style="516" bestFit="1" customWidth="1"/>
    <col min="11" max="11" width="13.85546875" style="516" bestFit="1" customWidth="1"/>
    <col min="12" max="12" width="18" style="516" bestFit="1" customWidth="1"/>
    <col min="13" max="13" width="11.7109375" style="516" bestFit="1" customWidth="1"/>
    <col min="14" max="14" width="12.28515625" style="516" bestFit="1" customWidth="1"/>
    <col min="15" max="15" width="19" style="452" bestFit="1" customWidth="1"/>
    <col min="16" max="16384" width="9.140625" style="452"/>
  </cols>
  <sheetData>
    <row r="1" spans="1:15" ht="13.5">
      <c r="A1" s="451" t="s">
        <v>188</v>
      </c>
      <c r="B1" s="377" t="str">
        <f>Info!C2</f>
        <v>სს "ვითიბი ბანკი ჯორჯია"</v>
      </c>
      <c r="F1" s="452"/>
      <c r="G1" s="452"/>
      <c r="J1" s="452"/>
      <c r="K1" s="452"/>
      <c r="L1" s="452"/>
      <c r="M1" s="452"/>
      <c r="N1" s="452"/>
    </row>
    <row r="2" spans="1:15">
      <c r="A2" s="453" t="s">
        <v>189</v>
      </c>
      <c r="B2" s="455">
        <f>'1. key ratios'!B2</f>
        <v>45199</v>
      </c>
      <c r="F2" s="452"/>
      <c r="G2" s="452"/>
      <c r="J2" s="452"/>
      <c r="K2" s="452"/>
      <c r="L2" s="452"/>
      <c r="M2" s="452"/>
      <c r="N2" s="452"/>
    </row>
    <row r="3" spans="1:15">
      <c r="A3" s="454" t="s">
        <v>807</v>
      </c>
      <c r="F3" s="452"/>
      <c r="G3" s="452"/>
      <c r="J3" s="452"/>
      <c r="K3" s="452"/>
      <c r="L3" s="452"/>
      <c r="M3" s="452"/>
      <c r="N3" s="452"/>
    </row>
    <row r="4" spans="1:15">
      <c r="F4" s="452"/>
      <c r="G4" s="452"/>
      <c r="J4" s="452"/>
      <c r="K4" s="452"/>
      <c r="L4" s="452"/>
      <c r="M4" s="452"/>
      <c r="N4" s="452"/>
    </row>
    <row r="5" spans="1:15" ht="37.5" customHeight="1">
      <c r="A5" s="805" t="s">
        <v>808</v>
      </c>
      <c r="B5" s="806"/>
      <c r="C5" s="851" t="s">
        <v>809</v>
      </c>
      <c r="D5" s="852"/>
      <c r="E5" s="852"/>
      <c r="F5" s="852"/>
      <c r="G5" s="852"/>
      <c r="H5" s="853"/>
      <c r="I5" s="854" t="s">
        <v>810</v>
      </c>
      <c r="J5" s="855"/>
      <c r="K5" s="855"/>
      <c r="L5" s="855"/>
      <c r="M5" s="855"/>
      <c r="N5" s="856"/>
      <c r="O5" s="857" t="s">
        <v>680</v>
      </c>
    </row>
    <row r="6" spans="1:15" ht="39.6" customHeight="1">
      <c r="A6" s="809"/>
      <c r="B6" s="810"/>
      <c r="C6" s="512"/>
      <c r="D6" s="513" t="s">
        <v>811</v>
      </c>
      <c r="E6" s="513" t="s">
        <v>812</v>
      </c>
      <c r="F6" s="513" t="s">
        <v>813</v>
      </c>
      <c r="G6" s="513" t="s">
        <v>814</v>
      </c>
      <c r="H6" s="513" t="s">
        <v>815</v>
      </c>
      <c r="I6" s="514"/>
      <c r="J6" s="513" t="s">
        <v>811</v>
      </c>
      <c r="K6" s="513" t="s">
        <v>812</v>
      </c>
      <c r="L6" s="513" t="s">
        <v>813</v>
      </c>
      <c r="M6" s="513" t="s">
        <v>814</v>
      </c>
      <c r="N6" s="513" t="s">
        <v>815</v>
      </c>
      <c r="O6" s="858"/>
    </row>
    <row r="7" spans="1:15">
      <c r="A7" s="467">
        <v>1</v>
      </c>
      <c r="B7" s="476" t="s">
        <v>690</v>
      </c>
      <c r="C7" s="667">
        <v>0</v>
      </c>
      <c r="D7" s="670">
        <v>0</v>
      </c>
      <c r="E7" s="670">
        <v>0</v>
      </c>
      <c r="F7" s="679">
        <v>0</v>
      </c>
      <c r="G7" s="679">
        <v>0</v>
      </c>
      <c r="H7" s="670">
        <v>0</v>
      </c>
      <c r="I7" s="670">
        <v>0</v>
      </c>
      <c r="J7" s="679">
        <v>0</v>
      </c>
      <c r="K7" s="679">
        <v>0</v>
      </c>
      <c r="L7" s="679">
        <v>0</v>
      </c>
      <c r="M7" s="679">
        <v>0</v>
      </c>
      <c r="N7" s="679">
        <v>0</v>
      </c>
      <c r="O7" s="668"/>
    </row>
    <row r="8" spans="1:15">
      <c r="A8" s="467">
        <v>2</v>
      </c>
      <c r="B8" s="476" t="s">
        <v>691</v>
      </c>
      <c r="C8" s="667">
        <v>8811494.9675000049</v>
      </c>
      <c r="D8" s="670">
        <v>7688381.1356000043</v>
      </c>
      <c r="E8" s="670">
        <v>662298.18999999983</v>
      </c>
      <c r="F8" s="679">
        <v>117331.912</v>
      </c>
      <c r="G8" s="679">
        <v>160169.67990000002</v>
      </c>
      <c r="H8" s="670">
        <v>183314.05</v>
      </c>
      <c r="I8" s="670">
        <v>518595.95239999989</v>
      </c>
      <c r="J8" s="679">
        <v>153767.65639999992</v>
      </c>
      <c r="K8" s="679">
        <v>66229.81</v>
      </c>
      <c r="L8" s="679">
        <v>35199.567699999992</v>
      </c>
      <c r="M8" s="679">
        <v>80084.868299999987</v>
      </c>
      <c r="N8" s="679">
        <v>183314.05</v>
      </c>
      <c r="O8" s="668"/>
    </row>
    <row r="9" spans="1:15">
      <c r="A9" s="467">
        <v>3</v>
      </c>
      <c r="B9" s="476" t="s">
        <v>692</v>
      </c>
      <c r="C9" s="667">
        <v>0</v>
      </c>
      <c r="D9" s="670">
        <v>0</v>
      </c>
      <c r="E9" s="670">
        <v>0</v>
      </c>
      <c r="F9" s="679">
        <v>0</v>
      </c>
      <c r="G9" s="679">
        <v>0</v>
      </c>
      <c r="H9" s="670">
        <v>0</v>
      </c>
      <c r="I9" s="670">
        <v>0</v>
      </c>
      <c r="J9" s="679">
        <v>0</v>
      </c>
      <c r="K9" s="679">
        <v>0</v>
      </c>
      <c r="L9" s="679">
        <v>0</v>
      </c>
      <c r="M9" s="679">
        <v>0</v>
      </c>
      <c r="N9" s="679">
        <v>0</v>
      </c>
      <c r="O9" s="668"/>
    </row>
    <row r="10" spans="1:15">
      <c r="A10" s="467">
        <v>4</v>
      </c>
      <c r="B10" s="476" t="s">
        <v>693</v>
      </c>
      <c r="C10" s="667">
        <v>5808569.4189999998</v>
      </c>
      <c r="D10" s="670">
        <v>0</v>
      </c>
      <c r="E10" s="670">
        <v>0</v>
      </c>
      <c r="F10" s="679">
        <v>5808569.4189999998</v>
      </c>
      <c r="G10" s="679">
        <v>0</v>
      </c>
      <c r="H10" s="670">
        <v>0</v>
      </c>
      <c r="I10" s="670">
        <v>1742570.8391</v>
      </c>
      <c r="J10" s="679">
        <v>0</v>
      </c>
      <c r="K10" s="679">
        <v>0</v>
      </c>
      <c r="L10" s="679">
        <v>1742570.8391</v>
      </c>
      <c r="M10" s="679">
        <v>0</v>
      </c>
      <c r="N10" s="679">
        <v>0</v>
      </c>
      <c r="O10" s="668"/>
    </row>
    <row r="11" spans="1:15">
      <c r="A11" s="467">
        <v>5</v>
      </c>
      <c r="B11" s="476" t="s">
        <v>694</v>
      </c>
      <c r="C11" s="667">
        <v>8001060.1520999987</v>
      </c>
      <c r="D11" s="670">
        <v>7350388.2720999988</v>
      </c>
      <c r="E11" s="670">
        <v>0</v>
      </c>
      <c r="F11" s="679">
        <v>650671.88</v>
      </c>
      <c r="G11" s="679">
        <v>0</v>
      </c>
      <c r="H11" s="670">
        <v>0</v>
      </c>
      <c r="I11" s="670">
        <v>342209.33899999998</v>
      </c>
      <c r="J11" s="679">
        <v>147007.76429999998</v>
      </c>
      <c r="K11" s="679">
        <v>0</v>
      </c>
      <c r="L11" s="679">
        <v>195201.5747</v>
      </c>
      <c r="M11" s="679">
        <v>0</v>
      </c>
      <c r="N11" s="679">
        <v>0</v>
      </c>
      <c r="O11" s="668"/>
    </row>
    <row r="12" spans="1:15">
      <c r="A12" s="467">
        <v>6</v>
      </c>
      <c r="B12" s="476" t="s">
        <v>695</v>
      </c>
      <c r="C12" s="667">
        <v>0</v>
      </c>
      <c r="D12" s="670">
        <v>0</v>
      </c>
      <c r="E12" s="670">
        <v>0</v>
      </c>
      <c r="F12" s="679">
        <v>0</v>
      </c>
      <c r="G12" s="679">
        <v>0</v>
      </c>
      <c r="H12" s="670">
        <v>0</v>
      </c>
      <c r="I12" s="670">
        <v>0</v>
      </c>
      <c r="J12" s="679">
        <v>0</v>
      </c>
      <c r="K12" s="679">
        <v>0</v>
      </c>
      <c r="L12" s="679">
        <v>0</v>
      </c>
      <c r="M12" s="679">
        <v>0</v>
      </c>
      <c r="N12" s="679">
        <v>0</v>
      </c>
      <c r="O12" s="668"/>
    </row>
    <row r="13" spans="1:15">
      <c r="A13" s="467">
        <v>7</v>
      </c>
      <c r="B13" s="476" t="s">
        <v>696</v>
      </c>
      <c r="C13" s="667">
        <v>0</v>
      </c>
      <c r="D13" s="670">
        <v>0</v>
      </c>
      <c r="E13" s="670">
        <v>0</v>
      </c>
      <c r="F13" s="679">
        <v>0</v>
      </c>
      <c r="G13" s="679">
        <v>0</v>
      </c>
      <c r="H13" s="670">
        <v>0</v>
      </c>
      <c r="I13" s="670">
        <v>0</v>
      </c>
      <c r="J13" s="679">
        <v>0</v>
      </c>
      <c r="K13" s="679">
        <v>0</v>
      </c>
      <c r="L13" s="679">
        <v>0</v>
      </c>
      <c r="M13" s="679">
        <v>0</v>
      </c>
      <c r="N13" s="679">
        <v>0</v>
      </c>
      <c r="O13" s="668"/>
    </row>
    <row r="14" spans="1:15">
      <c r="A14" s="467">
        <v>8</v>
      </c>
      <c r="B14" s="476" t="s">
        <v>697</v>
      </c>
      <c r="C14" s="667">
        <v>43690505.031800002</v>
      </c>
      <c r="D14" s="670">
        <v>32453958.611199997</v>
      </c>
      <c r="E14" s="670">
        <v>3337818.4306000001</v>
      </c>
      <c r="F14" s="679">
        <v>7898727.9900000002</v>
      </c>
      <c r="G14" s="679">
        <v>0</v>
      </c>
      <c r="H14" s="670">
        <v>0</v>
      </c>
      <c r="I14" s="670">
        <v>3148263.0529250004</v>
      </c>
      <c r="J14" s="679">
        <v>649079.14986599993</v>
      </c>
      <c r="K14" s="679">
        <v>333781.84305900004</v>
      </c>
      <c r="L14" s="679">
        <v>2165402.0600000005</v>
      </c>
      <c r="M14" s="679">
        <v>0</v>
      </c>
      <c r="N14" s="679">
        <v>0</v>
      </c>
      <c r="O14" s="668"/>
    </row>
    <row r="15" spans="1:15">
      <c r="A15" s="467">
        <v>9</v>
      </c>
      <c r="B15" s="476" t="s">
        <v>698</v>
      </c>
      <c r="C15" s="667">
        <v>30203878.357900001</v>
      </c>
      <c r="D15" s="670">
        <v>3990870.8499999996</v>
      </c>
      <c r="E15" s="670">
        <v>13469028.293399999</v>
      </c>
      <c r="F15" s="679">
        <v>0</v>
      </c>
      <c r="G15" s="679">
        <v>12743979.214500001</v>
      </c>
      <c r="H15" s="670">
        <v>0</v>
      </c>
      <c r="I15" s="670">
        <v>7798709.8670500005</v>
      </c>
      <c r="J15" s="679">
        <v>79817.419999999984</v>
      </c>
      <c r="K15" s="679">
        <v>1346902.8398000002</v>
      </c>
      <c r="L15" s="679">
        <v>0</v>
      </c>
      <c r="M15" s="679">
        <v>6371989.6072500004</v>
      </c>
      <c r="N15" s="679">
        <v>0</v>
      </c>
      <c r="O15" s="668"/>
    </row>
    <row r="16" spans="1:15">
      <c r="A16" s="467">
        <v>10</v>
      </c>
      <c r="B16" s="476" t="s">
        <v>699</v>
      </c>
      <c r="C16" s="667">
        <v>12994.42</v>
      </c>
      <c r="D16" s="670">
        <v>0</v>
      </c>
      <c r="E16" s="670">
        <v>12994.42</v>
      </c>
      <c r="F16" s="679">
        <v>0</v>
      </c>
      <c r="G16" s="679">
        <v>0</v>
      </c>
      <c r="H16" s="670">
        <v>0</v>
      </c>
      <c r="I16" s="670">
        <v>1299.44</v>
      </c>
      <c r="J16" s="679">
        <v>0</v>
      </c>
      <c r="K16" s="679">
        <v>1299.44</v>
      </c>
      <c r="L16" s="679">
        <v>0</v>
      </c>
      <c r="M16" s="679">
        <v>0</v>
      </c>
      <c r="N16" s="679">
        <v>0</v>
      </c>
      <c r="O16" s="668"/>
    </row>
    <row r="17" spans="1:15">
      <c r="A17" s="467">
        <v>11</v>
      </c>
      <c r="B17" s="476" t="s">
        <v>700</v>
      </c>
      <c r="C17" s="667">
        <v>0</v>
      </c>
      <c r="D17" s="670">
        <v>0</v>
      </c>
      <c r="E17" s="670">
        <v>0</v>
      </c>
      <c r="F17" s="679">
        <v>0</v>
      </c>
      <c r="G17" s="679">
        <v>0</v>
      </c>
      <c r="H17" s="670">
        <v>0</v>
      </c>
      <c r="I17" s="670">
        <v>0</v>
      </c>
      <c r="J17" s="679">
        <v>0</v>
      </c>
      <c r="K17" s="679">
        <v>0</v>
      </c>
      <c r="L17" s="679">
        <v>0</v>
      </c>
      <c r="M17" s="679">
        <v>0</v>
      </c>
      <c r="N17" s="679">
        <v>0</v>
      </c>
      <c r="O17" s="668"/>
    </row>
    <row r="18" spans="1:15">
      <c r="A18" s="467">
        <v>12</v>
      </c>
      <c r="B18" s="476" t="s">
        <v>701</v>
      </c>
      <c r="C18" s="667">
        <v>5619668.5950000007</v>
      </c>
      <c r="D18" s="670">
        <v>4945298.1550000003</v>
      </c>
      <c r="E18" s="670">
        <v>0</v>
      </c>
      <c r="F18" s="679">
        <v>674370.44</v>
      </c>
      <c r="G18" s="679">
        <v>0</v>
      </c>
      <c r="H18" s="670">
        <v>0</v>
      </c>
      <c r="I18" s="670">
        <v>301217.0932</v>
      </c>
      <c r="J18" s="679">
        <v>98905.963199999998</v>
      </c>
      <c r="K18" s="679">
        <v>0</v>
      </c>
      <c r="L18" s="679">
        <v>202311.13</v>
      </c>
      <c r="M18" s="679">
        <v>0</v>
      </c>
      <c r="N18" s="679">
        <v>0</v>
      </c>
      <c r="O18" s="668"/>
    </row>
    <row r="19" spans="1:15">
      <c r="A19" s="467">
        <v>13</v>
      </c>
      <c r="B19" s="476" t="s">
        <v>702</v>
      </c>
      <c r="C19" s="667">
        <v>3453116.2629</v>
      </c>
      <c r="D19" s="670">
        <v>0</v>
      </c>
      <c r="E19" s="670">
        <v>3453116.2629</v>
      </c>
      <c r="F19" s="679">
        <v>0</v>
      </c>
      <c r="G19" s="679">
        <v>0</v>
      </c>
      <c r="H19" s="670">
        <v>0</v>
      </c>
      <c r="I19" s="670">
        <v>345311.63430000003</v>
      </c>
      <c r="J19" s="679">
        <v>0</v>
      </c>
      <c r="K19" s="679">
        <v>345311.63430000003</v>
      </c>
      <c r="L19" s="679">
        <v>0</v>
      </c>
      <c r="M19" s="679">
        <v>0</v>
      </c>
      <c r="N19" s="679">
        <v>0</v>
      </c>
      <c r="O19" s="668"/>
    </row>
    <row r="20" spans="1:15">
      <c r="A20" s="467">
        <v>14</v>
      </c>
      <c r="B20" s="476" t="s">
        <v>703</v>
      </c>
      <c r="C20" s="667">
        <v>33931781.765799999</v>
      </c>
      <c r="D20" s="670">
        <v>23501010.429199997</v>
      </c>
      <c r="E20" s="670">
        <v>2818446.2266000002</v>
      </c>
      <c r="F20" s="679">
        <v>7612325.1099999994</v>
      </c>
      <c r="G20" s="679">
        <v>0</v>
      </c>
      <c r="H20" s="670">
        <v>0</v>
      </c>
      <c r="I20" s="670">
        <v>3035562.3547999999</v>
      </c>
      <c r="J20" s="679">
        <v>470020.19629999995</v>
      </c>
      <c r="K20" s="679">
        <v>281844.62549999997</v>
      </c>
      <c r="L20" s="679">
        <v>2283697.5329999998</v>
      </c>
      <c r="M20" s="679">
        <v>0</v>
      </c>
      <c r="N20" s="679">
        <v>0</v>
      </c>
      <c r="O20" s="668"/>
    </row>
    <row r="21" spans="1:15">
      <c r="A21" s="467">
        <v>15</v>
      </c>
      <c r="B21" s="476" t="s">
        <v>704</v>
      </c>
      <c r="C21" s="667">
        <v>0</v>
      </c>
      <c r="D21" s="670">
        <v>0</v>
      </c>
      <c r="E21" s="670">
        <v>0</v>
      </c>
      <c r="F21" s="679">
        <v>0</v>
      </c>
      <c r="G21" s="679">
        <v>0</v>
      </c>
      <c r="H21" s="670">
        <v>0</v>
      </c>
      <c r="I21" s="670">
        <v>0</v>
      </c>
      <c r="J21" s="679">
        <v>0</v>
      </c>
      <c r="K21" s="679">
        <v>0</v>
      </c>
      <c r="L21" s="679">
        <v>0</v>
      </c>
      <c r="M21" s="679">
        <v>0</v>
      </c>
      <c r="N21" s="679">
        <v>0</v>
      </c>
      <c r="O21" s="668"/>
    </row>
    <row r="22" spans="1:15">
      <c r="A22" s="467">
        <v>16</v>
      </c>
      <c r="B22" s="476" t="s">
        <v>705</v>
      </c>
      <c r="C22" s="667">
        <v>0</v>
      </c>
      <c r="D22" s="670">
        <v>0</v>
      </c>
      <c r="E22" s="670">
        <v>0</v>
      </c>
      <c r="F22" s="679">
        <v>0</v>
      </c>
      <c r="G22" s="679">
        <v>0</v>
      </c>
      <c r="H22" s="670">
        <v>0</v>
      </c>
      <c r="I22" s="670">
        <v>0</v>
      </c>
      <c r="J22" s="679">
        <v>0</v>
      </c>
      <c r="K22" s="679">
        <v>0</v>
      </c>
      <c r="L22" s="679">
        <v>0</v>
      </c>
      <c r="M22" s="679">
        <v>0</v>
      </c>
      <c r="N22" s="679">
        <v>0</v>
      </c>
      <c r="O22" s="668"/>
    </row>
    <row r="23" spans="1:15">
      <c r="A23" s="467">
        <v>17</v>
      </c>
      <c r="B23" s="476" t="s">
        <v>706</v>
      </c>
      <c r="C23" s="667">
        <v>26808638.801200002</v>
      </c>
      <c r="D23" s="670">
        <v>11375000</v>
      </c>
      <c r="E23" s="670">
        <v>12956098.464399999</v>
      </c>
      <c r="F23" s="679">
        <v>0</v>
      </c>
      <c r="G23" s="679">
        <v>2477540.3368000002</v>
      </c>
      <c r="H23" s="670">
        <v>0</v>
      </c>
      <c r="I23" s="670">
        <v>2761880.0229000002</v>
      </c>
      <c r="J23" s="679">
        <v>227500</v>
      </c>
      <c r="K23" s="679">
        <v>1295609.8411000001</v>
      </c>
      <c r="L23" s="679">
        <v>0</v>
      </c>
      <c r="M23" s="679">
        <v>1238770.1817999999</v>
      </c>
      <c r="N23" s="679">
        <v>0</v>
      </c>
      <c r="O23" s="668"/>
    </row>
    <row r="24" spans="1:15">
      <c r="A24" s="467">
        <v>18</v>
      </c>
      <c r="B24" s="476" t="s">
        <v>707</v>
      </c>
      <c r="C24" s="667">
        <v>0</v>
      </c>
      <c r="D24" s="670">
        <v>0</v>
      </c>
      <c r="E24" s="670">
        <v>0</v>
      </c>
      <c r="F24" s="679">
        <v>0</v>
      </c>
      <c r="G24" s="679">
        <v>0</v>
      </c>
      <c r="H24" s="670">
        <v>0</v>
      </c>
      <c r="I24" s="670">
        <v>0</v>
      </c>
      <c r="J24" s="679">
        <v>0</v>
      </c>
      <c r="K24" s="679">
        <v>0</v>
      </c>
      <c r="L24" s="679">
        <v>0</v>
      </c>
      <c r="M24" s="679">
        <v>0</v>
      </c>
      <c r="N24" s="679">
        <v>0</v>
      </c>
      <c r="O24" s="668"/>
    </row>
    <row r="25" spans="1:15">
      <c r="A25" s="467">
        <v>19</v>
      </c>
      <c r="B25" s="476" t="s">
        <v>708</v>
      </c>
      <c r="C25" s="667">
        <v>1358600</v>
      </c>
      <c r="D25" s="670">
        <v>0</v>
      </c>
      <c r="E25" s="670">
        <v>1358600</v>
      </c>
      <c r="F25" s="679">
        <v>0</v>
      </c>
      <c r="G25" s="679">
        <v>0</v>
      </c>
      <c r="H25" s="670">
        <v>0</v>
      </c>
      <c r="I25" s="670">
        <v>135860</v>
      </c>
      <c r="J25" s="679">
        <v>0</v>
      </c>
      <c r="K25" s="679">
        <v>135860</v>
      </c>
      <c r="L25" s="679">
        <v>0</v>
      </c>
      <c r="M25" s="679">
        <v>0</v>
      </c>
      <c r="N25" s="679">
        <v>0</v>
      </c>
      <c r="O25" s="668"/>
    </row>
    <row r="26" spans="1:15">
      <c r="A26" s="467">
        <v>20</v>
      </c>
      <c r="B26" s="476" t="s">
        <v>709</v>
      </c>
      <c r="C26" s="667">
        <v>10981641.299999999</v>
      </c>
      <c r="D26" s="670">
        <v>10981641.299999999</v>
      </c>
      <c r="E26" s="670">
        <v>0</v>
      </c>
      <c r="F26" s="679">
        <v>0</v>
      </c>
      <c r="G26" s="679">
        <v>0</v>
      </c>
      <c r="H26" s="670">
        <v>0</v>
      </c>
      <c r="I26" s="670">
        <v>219632.82</v>
      </c>
      <c r="J26" s="679">
        <v>219632.82</v>
      </c>
      <c r="K26" s="679">
        <v>0</v>
      </c>
      <c r="L26" s="679">
        <v>0</v>
      </c>
      <c r="M26" s="679">
        <v>0</v>
      </c>
      <c r="N26" s="679">
        <v>0</v>
      </c>
      <c r="O26" s="668"/>
    </row>
    <row r="27" spans="1:15">
      <c r="A27" s="467">
        <v>21</v>
      </c>
      <c r="B27" s="476" t="s">
        <v>710</v>
      </c>
      <c r="C27" s="667">
        <v>0</v>
      </c>
      <c r="D27" s="670">
        <v>0</v>
      </c>
      <c r="E27" s="670">
        <v>0</v>
      </c>
      <c r="F27" s="679">
        <v>0</v>
      </c>
      <c r="G27" s="679">
        <v>0</v>
      </c>
      <c r="H27" s="670">
        <v>0</v>
      </c>
      <c r="I27" s="670">
        <v>0</v>
      </c>
      <c r="J27" s="679">
        <v>0</v>
      </c>
      <c r="K27" s="679">
        <v>0</v>
      </c>
      <c r="L27" s="679">
        <v>0</v>
      </c>
      <c r="M27" s="679">
        <v>0</v>
      </c>
      <c r="N27" s="679">
        <v>0</v>
      </c>
      <c r="O27" s="668"/>
    </row>
    <row r="28" spans="1:15">
      <c r="A28" s="467">
        <v>22</v>
      </c>
      <c r="B28" s="476" t="s">
        <v>711</v>
      </c>
      <c r="C28" s="667">
        <v>0</v>
      </c>
      <c r="D28" s="670">
        <v>0</v>
      </c>
      <c r="E28" s="670">
        <v>0</v>
      </c>
      <c r="F28" s="679">
        <v>0</v>
      </c>
      <c r="G28" s="679">
        <v>0</v>
      </c>
      <c r="H28" s="670">
        <v>0</v>
      </c>
      <c r="I28" s="670">
        <v>0</v>
      </c>
      <c r="J28" s="679">
        <v>0</v>
      </c>
      <c r="K28" s="679">
        <v>0</v>
      </c>
      <c r="L28" s="679">
        <v>0</v>
      </c>
      <c r="M28" s="679">
        <v>0</v>
      </c>
      <c r="N28" s="679">
        <v>0</v>
      </c>
      <c r="O28" s="668"/>
    </row>
    <row r="29" spans="1:15">
      <c r="A29" s="467">
        <v>23</v>
      </c>
      <c r="B29" s="476" t="s">
        <v>712</v>
      </c>
      <c r="C29" s="667">
        <v>12265004.632199999</v>
      </c>
      <c r="D29" s="670">
        <v>5120081.0256999992</v>
      </c>
      <c r="E29" s="670">
        <v>0</v>
      </c>
      <c r="F29" s="679">
        <v>7144923.6064999998</v>
      </c>
      <c r="G29" s="679">
        <v>0</v>
      </c>
      <c r="H29" s="670">
        <v>0</v>
      </c>
      <c r="I29" s="670">
        <v>2245878.7216000003</v>
      </c>
      <c r="J29" s="679">
        <v>102401.6397</v>
      </c>
      <c r="K29" s="679">
        <v>0</v>
      </c>
      <c r="L29" s="679">
        <v>2143477.0819000001</v>
      </c>
      <c r="M29" s="679">
        <v>0</v>
      </c>
      <c r="N29" s="679">
        <v>0</v>
      </c>
      <c r="O29" s="668"/>
    </row>
    <row r="30" spans="1:15">
      <c r="A30" s="467">
        <v>24</v>
      </c>
      <c r="B30" s="476" t="s">
        <v>713</v>
      </c>
      <c r="C30" s="667">
        <v>5208771.5769999996</v>
      </c>
      <c r="D30" s="670">
        <v>2575615.8470000001</v>
      </c>
      <c r="E30" s="670">
        <v>0</v>
      </c>
      <c r="F30" s="679">
        <v>2633155.73</v>
      </c>
      <c r="G30" s="679">
        <v>0</v>
      </c>
      <c r="H30" s="670">
        <v>0</v>
      </c>
      <c r="I30" s="670">
        <v>840655.54009999998</v>
      </c>
      <c r="J30" s="679">
        <v>50708.820100000004</v>
      </c>
      <c r="K30" s="679">
        <v>0</v>
      </c>
      <c r="L30" s="679">
        <v>789946.72</v>
      </c>
      <c r="M30" s="679">
        <v>0</v>
      </c>
      <c r="N30" s="679">
        <v>0</v>
      </c>
      <c r="O30" s="668"/>
    </row>
    <row r="31" spans="1:15">
      <c r="A31" s="467">
        <v>25</v>
      </c>
      <c r="B31" s="476" t="s">
        <v>714</v>
      </c>
      <c r="C31" s="667">
        <v>0</v>
      </c>
      <c r="D31" s="670">
        <v>0</v>
      </c>
      <c r="E31" s="670">
        <v>0</v>
      </c>
      <c r="F31" s="679">
        <v>0</v>
      </c>
      <c r="G31" s="679">
        <v>0</v>
      </c>
      <c r="H31" s="670">
        <v>0</v>
      </c>
      <c r="I31" s="670">
        <v>0</v>
      </c>
      <c r="J31" s="679">
        <v>0</v>
      </c>
      <c r="K31" s="679">
        <v>0</v>
      </c>
      <c r="L31" s="679">
        <v>0</v>
      </c>
      <c r="M31" s="679">
        <v>0</v>
      </c>
      <c r="N31" s="679">
        <v>0</v>
      </c>
      <c r="O31" s="668"/>
    </row>
    <row r="32" spans="1:15">
      <c r="A32" s="467">
        <v>26</v>
      </c>
      <c r="B32" s="476" t="s">
        <v>816</v>
      </c>
      <c r="C32" s="667">
        <v>1331833.3083999997</v>
      </c>
      <c r="D32" s="670">
        <v>1178779.8383999998</v>
      </c>
      <c r="E32" s="670">
        <v>0</v>
      </c>
      <c r="F32" s="679">
        <v>0</v>
      </c>
      <c r="G32" s="679">
        <v>135117.44</v>
      </c>
      <c r="H32" s="670">
        <v>17936.03</v>
      </c>
      <c r="I32" s="670">
        <v>109070.40720000002</v>
      </c>
      <c r="J32" s="679">
        <v>23575.647199999999</v>
      </c>
      <c r="K32" s="679">
        <v>0</v>
      </c>
      <c r="L32" s="679">
        <v>0</v>
      </c>
      <c r="M32" s="679">
        <v>67558.73000000001</v>
      </c>
      <c r="N32" s="679">
        <v>17936.03</v>
      </c>
      <c r="O32" s="668"/>
    </row>
    <row r="33" spans="1:15">
      <c r="A33" s="467">
        <v>27</v>
      </c>
      <c r="B33" s="515" t="s">
        <v>68</v>
      </c>
      <c r="C33" s="669">
        <f>SUM(C7:C32)</f>
        <v>197487558.59080002</v>
      </c>
      <c r="D33" s="669">
        <f t="shared" ref="D33:M33" si="0">SUM(D7:D32)</f>
        <v>111161025.4642</v>
      </c>
      <c r="E33" s="669">
        <f t="shared" si="0"/>
        <v>38068400.287899993</v>
      </c>
      <c r="F33" s="669">
        <f t="shared" si="0"/>
        <v>32540076.087499999</v>
      </c>
      <c r="G33" s="669">
        <f t="shared" si="0"/>
        <v>15516806.6712</v>
      </c>
      <c r="H33" s="669">
        <f t="shared" si="0"/>
        <v>201250.08</v>
      </c>
      <c r="I33" s="669">
        <f t="shared" si="0"/>
        <v>23546717.084575005</v>
      </c>
      <c r="J33" s="669">
        <f t="shared" si="0"/>
        <v>2222417.0770660001</v>
      </c>
      <c r="K33" s="669">
        <f t="shared" si="0"/>
        <v>3806840.0337590007</v>
      </c>
      <c r="L33" s="669">
        <f t="shared" si="0"/>
        <v>9557806.5064000003</v>
      </c>
      <c r="M33" s="669">
        <f t="shared" si="0"/>
        <v>7758403.3873500004</v>
      </c>
      <c r="N33" s="669">
        <f>SUM(N7:N32)</f>
        <v>201250.08</v>
      </c>
      <c r="O33" s="670">
        <v>0</v>
      </c>
    </row>
    <row r="34" spans="1:15">
      <c r="A34" s="477"/>
      <c r="B34" s="477"/>
      <c r="C34" s="477"/>
      <c r="D34" s="477"/>
      <c r="E34" s="477"/>
      <c r="H34" s="477"/>
      <c r="I34" s="477"/>
      <c r="O34" s="477"/>
    </row>
    <row r="35" spans="1:15">
      <c r="A35" s="477"/>
      <c r="B35" s="479"/>
      <c r="C35" s="479"/>
      <c r="D35" s="477"/>
      <c r="E35" s="477"/>
      <c r="H35" s="477"/>
      <c r="I35" s="477"/>
      <c r="O35" s="477"/>
    </row>
    <row r="36" spans="1:15">
      <c r="A36" s="477"/>
      <c r="B36" s="477"/>
      <c r="C36" s="477"/>
      <c r="D36" s="477"/>
      <c r="E36" s="477"/>
      <c r="H36" s="477"/>
      <c r="I36" s="477"/>
      <c r="O36" s="477"/>
    </row>
    <row r="37" spans="1:15">
      <c r="A37" s="477"/>
      <c r="B37" s="477"/>
      <c r="C37" s="477"/>
      <c r="D37" s="477"/>
      <c r="E37" s="477"/>
      <c r="H37" s="477"/>
      <c r="I37" s="477"/>
      <c r="O37" s="477"/>
    </row>
    <row r="38" spans="1:15">
      <c r="A38" s="477"/>
      <c r="B38" s="477"/>
      <c r="C38" s="477"/>
      <c r="D38" s="477"/>
      <c r="E38" s="477"/>
      <c r="H38" s="477"/>
      <c r="I38" s="477"/>
      <c r="O38" s="477"/>
    </row>
    <row r="39" spans="1:15">
      <c r="A39" s="477"/>
      <c r="B39" s="477"/>
      <c r="C39" s="477"/>
      <c r="D39" s="477"/>
      <c r="E39" s="477"/>
      <c r="H39" s="477"/>
      <c r="I39" s="477"/>
      <c r="O39" s="477"/>
    </row>
    <row r="40" spans="1:15">
      <c r="A40" s="477"/>
      <c r="B40" s="477"/>
      <c r="C40" s="477"/>
      <c r="D40" s="477"/>
      <c r="E40" s="477"/>
      <c r="H40" s="477"/>
      <c r="I40" s="477"/>
      <c r="O40" s="477"/>
    </row>
    <row r="41" spans="1:15">
      <c r="A41" s="480"/>
      <c r="B41" s="480"/>
      <c r="C41" s="480"/>
      <c r="D41" s="477"/>
      <c r="E41" s="477"/>
      <c r="H41" s="477"/>
      <c r="I41" s="477"/>
      <c r="O41" s="477"/>
    </row>
    <row r="42" spans="1:15">
      <c r="A42" s="480"/>
      <c r="B42" s="480"/>
      <c r="C42" s="480"/>
      <c r="D42" s="477"/>
      <c r="E42" s="477"/>
      <c r="H42" s="477"/>
      <c r="I42" s="477"/>
      <c r="O42" s="477"/>
    </row>
    <row r="43" spans="1:15">
      <c r="A43" s="477"/>
      <c r="B43" s="481"/>
      <c r="C43" s="481"/>
      <c r="D43" s="477"/>
      <c r="E43" s="477"/>
      <c r="H43" s="477"/>
      <c r="I43" s="477"/>
      <c r="O43" s="477"/>
    </row>
    <row r="44" spans="1:15">
      <c r="A44" s="477"/>
      <c r="B44" s="481"/>
      <c r="C44" s="481"/>
      <c r="D44" s="477"/>
      <c r="E44" s="477"/>
      <c r="H44" s="477"/>
      <c r="I44" s="477"/>
      <c r="O44" s="477"/>
    </row>
    <row r="45" spans="1:15">
      <c r="A45" s="477"/>
      <c r="B45" s="481"/>
      <c r="C45" s="481"/>
      <c r="D45" s="477"/>
      <c r="E45" s="477"/>
      <c r="H45" s="477"/>
      <c r="I45" s="477"/>
      <c r="O45" s="477"/>
    </row>
    <row r="46" spans="1:15">
      <c r="A46" s="477"/>
      <c r="B46" s="477"/>
      <c r="C46" s="477"/>
      <c r="D46" s="477"/>
      <c r="E46" s="477"/>
      <c r="H46" s="477"/>
      <c r="I46" s="477"/>
      <c r="O46" s="47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4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50" zoomScaleNormal="50" workbookViewId="0">
      <selection activeCell="C6" sqref="C6:K11"/>
    </sheetView>
  </sheetViews>
  <sheetFormatPr defaultColWidth="8.7109375" defaultRowHeight="12"/>
  <cols>
    <col min="1" max="1" width="11.85546875" style="517" bestFit="1" customWidth="1"/>
    <col min="2" max="2" width="80.140625" style="517" customWidth="1"/>
    <col min="3" max="4" width="28.28515625" style="517" customWidth="1"/>
    <col min="5" max="5" width="21.7109375" style="517" customWidth="1"/>
    <col min="6" max="11" width="28.28515625" style="517" customWidth="1"/>
    <col min="12" max="16384" width="8.7109375" style="517"/>
  </cols>
  <sheetData>
    <row r="1" spans="1:11" s="452" customFormat="1" ht="13.5">
      <c r="A1" s="451" t="s">
        <v>188</v>
      </c>
      <c r="B1" s="377" t="str">
        <f>Info!C2</f>
        <v>სს "ვითიბი ბანკი ჯორჯია"</v>
      </c>
    </row>
    <row r="2" spans="1:11" s="452" customFormat="1" ht="12.75">
      <c r="A2" s="453" t="s">
        <v>189</v>
      </c>
      <c r="B2" s="455">
        <f>'1. key ratios'!B2</f>
        <v>45199</v>
      </c>
    </row>
    <row r="3" spans="1:11" s="452" customFormat="1" ht="12.75">
      <c r="A3" s="454" t="s">
        <v>817</v>
      </c>
    </row>
    <row r="4" spans="1:11">
      <c r="C4" s="518" t="s">
        <v>667</v>
      </c>
      <c r="D4" s="518" t="s">
        <v>668</v>
      </c>
      <c r="E4" s="518" t="s">
        <v>669</v>
      </c>
      <c r="F4" s="518" t="s">
        <v>670</v>
      </c>
      <c r="G4" s="518" t="s">
        <v>671</v>
      </c>
      <c r="H4" s="518" t="s">
        <v>672</v>
      </c>
      <c r="I4" s="518" t="s">
        <v>673</v>
      </c>
      <c r="J4" s="518" t="s">
        <v>674</v>
      </c>
      <c r="K4" s="518" t="s">
        <v>675</v>
      </c>
    </row>
    <row r="5" spans="1:11" ht="104.1" customHeight="1">
      <c r="A5" s="859" t="s">
        <v>818</v>
      </c>
      <c r="B5" s="860"/>
      <c r="C5" s="456" t="s">
        <v>819</v>
      </c>
      <c r="D5" s="456" t="s">
        <v>805</v>
      </c>
      <c r="E5" s="456" t="s">
        <v>806</v>
      </c>
      <c r="F5" s="456" t="s">
        <v>820</v>
      </c>
      <c r="G5" s="456" t="s">
        <v>821</v>
      </c>
      <c r="H5" s="456" t="s">
        <v>822</v>
      </c>
      <c r="I5" s="456" t="s">
        <v>823</v>
      </c>
      <c r="J5" s="456" t="s">
        <v>824</v>
      </c>
      <c r="K5" s="456" t="s">
        <v>825</v>
      </c>
    </row>
    <row r="6" spans="1:11" ht="12.75">
      <c r="A6" s="467">
        <v>1</v>
      </c>
      <c r="B6" s="467" t="s">
        <v>826</v>
      </c>
      <c r="C6" s="680">
        <v>777408.99390000012</v>
      </c>
      <c r="D6" s="680">
        <v>44648.72</v>
      </c>
      <c r="E6" s="680">
        <v>0</v>
      </c>
      <c r="F6" s="680">
        <v>0</v>
      </c>
      <c r="G6" s="680">
        <v>152613502.6925</v>
      </c>
      <c r="H6" s="680">
        <v>8283119.213299999</v>
      </c>
      <c r="I6" s="680">
        <v>7218667.0348000014</v>
      </c>
      <c r="J6" s="680">
        <v>13253368.7596</v>
      </c>
      <c r="K6" s="680">
        <v>15296843.176700002</v>
      </c>
    </row>
    <row r="7" spans="1:11" ht="12.75">
      <c r="A7" s="467">
        <v>2</v>
      </c>
      <c r="B7" s="468" t="s">
        <v>827</v>
      </c>
      <c r="C7" s="680"/>
      <c r="D7" s="680"/>
      <c r="E7" s="680"/>
      <c r="F7" s="680"/>
      <c r="G7" s="680"/>
      <c r="H7" s="680"/>
      <c r="I7" s="680"/>
      <c r="J7" s="680"/>
      <c r="K7" s="680"/>
    </row>
    <row r="8" spans="1:11" ht="12.75">
      <c r="A8" s="467">
        <v>3</v>
      </c>
      <c r="B8" s="468" t="s">
        <v>777</v>
      </c>
      <c r="C8" s="680">
        <v>2464844.2324000001</v>
      </c>
      <c r="D8" s="680">
        <v>0</v>
      </c>
      <c r="E8" s="680">
        <v>0</v>
      </c>
      <c r="F8" s="680">
        <v>0</v>
      </c>
      <c r="G8" s="680">
        <v>1634295.1848999998</v>
      </c>
      <c r="H8" s="680">
        <v>0</v>
      </c>
      <c r="I8" s="680">
        <v>766332.62999999989</v>
      </c>
      <c r="J8" s="680">
        <v>14725000</v>
      </c>
      <c r="K8" s="680">
        <v>3676300.4004000002</v>
      </c>
    </row>
    <row r="9" spans="1:11" ht="12.75">
      <c r="A9" s="467">
        <v>4</v>
      </c>
      <c r="B9" s="499" t="s">
        <v>828</v>
      </c>
      <c r="C9" s="680">
        <v>738143.49390000012</v>
      </c>
      <c r="D9" s="680">
        <v>0</v>
      </c>
      <c r="E9" s="680">
        <v>0</v>
      </c>
      <c r="F9" s="680">
        <v>0</v>
      </c>
      <c r="G9" s="680">
        <v>46631313.395800009</v>
      </c>
      <c r="H9" s="680">
        <v>2.6277000000000004</v>
      </c>
      <c r="I9" s="680">
        <v>580567.28169999958</v>
      </c>
      <c r="J9" s="680">
        <v>87604.0196</v>
      </c>
      <c r="K9" s="680">
        <v>220502.02</v>
      </c>
    </row>
    <row r="10" spans="1:11" ht="12.75">
      <c r="A10" s="467">
        <v>5</v>
      </c>
      <c r="B10" s="519" t="s">
        <v>829</v>
      </c>
      <c r="C10" s="680"/>
      <c r="D10" s="680"/>
      <c r="E10" s="680"/>
      <c r="F10" s="680"/>
      <c r="G10" s="680"/>
      <c r="H10" s="680"/>
      <c r="I10" s="680"/>
      <c r="J10" s="680"/>
      <c r="K10" s="680"/>
    </row>
    <row r="11" spans="1:11" ht="12.75">
      <c r="A11" s="467">
        <v>6</v>
      </c>
      <c r="B11" s="519" t="s">
        <v>830</v>
      </c>
      <c r="C11" s="680">
        <v>0</v>
      </c>
      <c r="D11" s="680">
        <v>0</v>
      </c>
      <c r="E11" s="680">
        <v>0</v>
      </c>
      <c r="F11" s="680">
        <v>0</v>
      </c>
      <c r="G11" s="680">
        <v>120000</v>
      </c>
      <c r="H11" s="680">
        <v>0</v>
      </c>
      <c r="I11" s="680">
        <v>0</v>
      </c>
      <c r="J11" s="680">
        <v>0</v>
      </c>
      <c r="K11" s="680">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25" right="0.25" top="0.75" bottom="0.75" header="0.3" footer="0.3"/>
  <pageSetup scale="3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topLeftCell="B1" zoomScale="50" zoomScaleNormal="50" workbookViewId="0">
      <selection activeCell="R13" sqref="R13"/>
    </sheetView>
  </sheetViews>
  <sheetFormatPr defaultRowHeight="15"/>
  <cols>
    <col min="1" max="1" width="10" bestFit="1" customWidth="1"/>
    <col min="2" max="2" width="71.7109375" customWidth="1"/>
    <col min="3" max="3" width="10.5703125" bestFit="1" customWidth="1"/>
    <col min="4" max="4" width="13.140625" bestFit="1" customWidth="1"/>
    <col min="5" max="5" width="12.28515625" bestFit="1" customWidth="1"/>
    <col min="6" max="6" width="16.140625" bestFit="1" customWidth="1"/>
    <col min="7" max="7" width="6.42578125" bestFit="1" customWidth="1"/>
    <col min="8" max="8" width="7.42578125" bestFit="1" customWidth="1"/>
    <col min="9" max="9" width="10.5703125" bestFit="1" customWidth="1"/>
    <col min="10" max="10" width="13.140625" bestFit="1" customWidth="1"/>
    <col min="11" max="11" width="12.28515625" bestFit="1" customWidth="1"/>
    <col min="12" max="12" width="16.140625" bestFit="1" customWidth="1"/>
    <col min="13" max="13" width="6.42578125" bestFit="1" customWidth="1"/>
    <col min="14" max="14" width="7.42578125" bestFit="1"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c r="A1" s="451" t="s">
        <v>188</v>
      </c>
      <c r="B1" s="377" t="str">
        <f>Info!C2</f>
        <v>სს "ვითიბი ბანკი ჯორჯია"</v>
      </c>
    </row>
    <row r="2" spans="1:19">
      <c r="A2" s="453" t="s">
        <v>189</v>
      </c>
      <c r="B2" s="455">
        <f>'1. key ratios'!B2</f>
        <v>45199</v>
      </c>
    </row>
    <row r="3" spans="1:19">
      <c r="A3" s="454" t="s">
        <v>956</v>
      </c>
      <c r="B3" s="452"/>
    </row>
    <row r="4" spans="1:19">
      <c r="A4" s="454"/>
      <c r="B4" s="452"/>
    </row>
    <row r="5" spans="1:19" ht="24" customHeight="1">
      <c r="A5" s="861" t="s">
        <v>986</v>
      </c>
      <c r="B5" s="861"/>
      <c r="C5" s="863" t="s">
        <v>780</v>
      </c>
      <c r="D5" s="863"/>
      <c r="E5" s="863"/>
      <c r="F5" s="863"/>
      <c r="G5" s="863"/>
      <c r="H5" s="863"/>
      <c r="I5" s="863" t="s">
        <v>994</v>
      </c>
      <c r="J5" s="863"/>
      <c r="K5" s="863"/>
      <c r="L5" s="863"/>
      <c r="M5" s="863"/>
      <c r="N5" s="863"/>
      <c r="O5" s="862" t="s">
        <v>982</v>
      </c>
      <c r="P5" s="862" t="s">
        <v>989</v>
      </c>
      <c r="Q5" s="862" t="s">
        <v>988</v>
      </c>
      <c r="R5" s="862" t="s">
        <v>993</v>
      </c>
      <c r="S5" s="862" t="s">
        <v>983</v>
      </c>
    </row>
    <row r="6" spans="1:19" ht="36" customHeight="1">
      <c r="A6" s="861"/>
      <c r="B6" s="861"/>
      <c r="C6" s="590"/>
      <c r="D6" s="513" t="s">
        <v>811</v>
      </c>
      <c r="E6" s="513" t="s">
        <v>812</v>
      </c>
      <c r="F6" s="513" t="s">
        <v>813</v>
      </c>
      <c r="G6" s="513" t="s">
        <v>814</v>
      </c>
      <c r="H6" s="513" t="s">
        <v>815</v>
      </c>
      <c r="I6" s="590"/>
      <c r="J6" s="513" t="s">
        <v>811</v>
      </c>
      <c r="K6" s="513" t="s">
        <v>812</v>
      </c>
      <c r="L6" s="513" t="s">
        <v>813</v>
      </c>
      <c r="M6" s="513" t="s">
        <v>814</v>
      </c>
      <c r="N6" s="513" t="s">
        <v>815</v>
      </c>
      <c r="O6" s="862"/>
      <c r="P6" s="862"/>
      <c r="Q6" s="862"/>
      <c r="R6" s="862"/>
      <c r="S6" s="862"/>
    </row>
    <row r="7" spans="1:19">
      <c r="A7" s="579">
        <v>1</v>
      </c>
      <c r="B7" s="580" t="s">
        <v>957</v>
      </c>
      <c r="C7" s="749">
        <v>180227.17050000004</v>
      </c>
      <c r="D7" s="749">
        <v>180227.17050000004</v>
      </c>
      <c r="E7" s="749">
        <v>0</v>
      </c>
      <c r="F7" s="749">
        <v>0</v>
      </c>
      <c r="G7" s="749">
        <v>0</v>
      </c>
      <c r="H7" s="749">
        <v>0</v>
      </c>
      <c r="I7" s="749">
        <v>3604.5394999999999</v>
      </c>
      <c r="J7" s="749">
        <v>3604.5394999999999</v>
      </c>
      <c r="K7" s="749">
        <v>0</v>
      </c>
      <c r="L7" s="749">
        <v>0</v>
      </c>
      <c r="M7" s="749">
        <v>0</v>
      </c>
      <c r="N7" s="749">
        <v>0</v>
      </c>
      <c r="O7" s="750">
        <v>4</v>
      </c>
      <c r="P7" s="750">
        <v>0</v>
      </c>
      <c r="Q7" s="750">
        <v>0</v>
      </c>
      <c r="R7" s="750">
        <v>7.5001735101866862E-2</v>
      </c>
      <c r="S7" s="750">
        <v>51.042350785240266</v>
      </c>
    </row>
    <row r="8" spans="1:19">
      <c r="A8" s="579">
        <v>2</v>
      </c>
      <c r="B8" s="582" t="s">
        <v>958</v>
      </c>
      <c r="C8" s="749">
        <v>718505.02000000014</v>
      </c>
      <c r="D8" s="749">
        <v>385702.33</v>
      </c>
      <c r="E8" s="749">
        <v>111558.11000000003</v>
      </c>
      <c r="F8" s="749">
        <v>31028.31</v>
      </c>
      <c r="G8" s="749">
        <v>0</v>
      </c>
      <c r="H8" s="749">
        <v>190216.27</v>
      </c>
      <c r="I8" s="749">
        <v>218394.63</v>
      </c>
      <c r="J8" s="749">
        <v>7714.0599999999977</v>
      </c>
      <c r="K8" s="749">
        <v>11155.810000000001</v>
      </c>
      <c r="L8" s="749">
        <v>9308.4900000000016</v>
      </c>
      <c r="M8" s="749">
        <v>0</v>
      </c>
      <c r="N8" s="749">
        <v>190216.27</v>
      </c>
      <c r="O8" s="750">
        <v>154</v>
      </c>
      <c r="P8" s="750">
        <v>0.15</v>
      </c>
      <c r="Q8" s="750">
        <v>0.16070399999999999</v>
      </c>
      <c r="R8" s="750">
        <v>0.169997757148586</v>
      </c>
      <c r="S8" s="750">
        <v>18.31530515620808</v>
      </c>
    </row>
    <row r="9" spans="1:19">
      <c r="A9" s="579">
        <v>3</v>
      </c>
      <c r="B9" s="582" t="s">
        <v>959</v>
      </c>
      <c r="C9" s="749">
        <v>595.29</v>
      </c>
      <c r="D9" s="749">
        <v>295.29000000000002</v>
      </c>
      <c r="E9" s="749">
        <v>0</v>
      </c>
      <c r="F9" s="749">
        <v>0</v>
      </c>
      <c r="G9" s="749">
        <v>0</v>
      </c>
      <c r="H9" s="749">
        <v>300</v>
      </c>
      <c r="I9" s="749">
        <v>305.91000000000003</v>
      </c>
      <c r="J9" s="749">
        <v>5.91</v>
      </c>
      <c r="K9" s="749">
        <v>0</v>
      </c>
      <c r="L9" s="749">
        <v>0</v>
      </c>
      <c r="M9" s="749">
        <v>0</v>
      </c>
      <c r="N9" s="749">
        <v>300</v>
      </c>
      <c r="O9" s="750">
        <v>3</v>
      </c>
      <c r="P9" s="750" t="s">
        <v>1004</v>
      </c>
      <c r="Q9" s="750" t="s">
        <v>1004</v>
      </c>
      <c r="R9" s="750">
        <v>0</v>
      </c>
      <c r="S9" s="750">
        <v>3.2613014133333257E-2</v>
      </c>
    </row>
    <row r="10" spans="1:19">
      <c r="A10" s="579">
        <v>4</v>
      </c>
      <c r="B10" s="582" t="s">
        <v>960</v>
      </c>
      <c r="C10" s="749">
        <v>0</v>
      </c>
      <c r="D10" s="749">
        <v>0</v>
      </c>
      <c r="E10" s="749">
        <v>0</v>
      </c>
      <c r="F10" s="749">
        <v>0</v>
      </c>
      <c r="G10" s="749">
        <v>0</v>
      </c>
      <c r="H10" s="749">
        <v>0</v>
      </c>
      <c r="I10" s="749">
        <v>0</v>
      </c>
      <c r="J10" s="749">
        <v>0</v>
      </c>
      <c r="K10" s="749">
        <v>0</v>
      </c>
      <c r="L10" s="749">
        <v>0</v>
      </c>
      <c r="M10" s="749">
        <v>0</v>
      </c>
      <c r="N10" s="749">
        <v>0</v>
      </c>
      <c r="O10" s="750">
        <v>0</v>
      </c>
      <c r="P10" s="750" t="s">
        <v>1004</v>
      </c>
      <c r="Q10" s="750" t="s">
        <v>1004</v>
      </c>
      <c r="R10" s="750">
        <v>0</v>
      </c>
      <c r="S10" s="750">
        <v>0</v>
      </c>
    </row>
    <row r="11" spans="1:19">
      <c r="A11" s="579">
        <v>5</v>
      </c>
      <c r="B11" s="582" t="s">
        <v>961</v>
      </c>
      <c r="C11" s="749">
        <v>0</v>
      </c>
      <c r="D11" s="749">
        <v>0</v>
      </c>
      <c r="E11" s="749">
        <v>0</v>
      </c>
      <c r="F11" s="749">
        <v>0</v>
      </c>
      <c r="G11" s="749">
        <v>0</v>
      </c>
      <c r="H11" s="749">
        <v>0</v>
      </c>
      <c r="I11" s="749">
        <v>0</v>
      </c>
      <c r="J11" s="749">
        <v>0</v>
      </c>
      <c r="K11" s="749">
        <v>0</v>
      </c>
      <c r="L11" s="749">
        <v>0</v>
      </c>
      <c r="M11" s="749">
        <v>0</v>
      </c>
      <c r="N11" s="749">
        <v>0</v>
      </c>
      <c r="O11" s="750">
        <v>0</v>
      </c>
      <c r="P11" s="750">
        <v>0</v>
      </c>
      <c r="Q11" s="750">
        <v>0</v>
      </c>
      <c r="R11" s="750">
        <v>0</v>
      </c>
      <c r="S11" s="750">
        <v>0</v>
      </c>
    </row>
    <row r="12" spans="1:19">
      <c r="A12" s="579">
        <v>6</v>
      </c>
      <c r="B12" s="582" t="s">
        <v>962</v>
      </c>
      <c r="C12" s="749">
        <v>0</v>
      </c>
      <c r="D12" s="749">
        <v>0</v>
      </c>
      <c r="E12" s="749">
        <v>0</v>
      </c>
      <c r="F12" s="749">
        <v>0</v>
      </c>
      <c r="G12" s="749">
        <v>0</v>
      </c>
      <c r="H12" s="749">
        <v>0</v>
      </c>
      <c r="I12" s="749">
        <v>0</v>
      </c>
      <c r="J12" s="749">
        <v>0</v>
      </c>
      <c r="K12" s="749">
        <v>0</v>
      </c>
      <c r="L12" s="749">
        <v>0</v>
      </c>
      <c r="M12" s="749">
        <v>0</v>
      </c>
      <c r="N12" s="749">
        <v>0</v>
      </c>
      <c r="O12" s="750">
        <v>0</v>
      </c>
      <c r="P12" s="750">
        <v>0</v>
      </c>
      <c r="Q12" s="750">
        <v>0</v>
      </c>
      <c r="R12" s="750">
        <v>0</v>
      </c>
      <c r="S12" s="750">
        <v>0</v>
      </c>
    </row>
    <row r="13" spans="1:19">
      <c r="A13" s="579">
        <v>7</v>
      </c>
      <c r="B13" s="582" t="s">
        <v>963</v>
      </c>
      <c r="C13" s="749">
        <v>8907069.5854000021</v>
      </c>
      <c r="D13" s="749">
        <v>7964004.9735000022</v>
      </c>
      <c r="E13" s="749">
        <v>550740.08000000007</v>
      </c>
      <c r="F13" s="749">
        <v>86303.601999999999</v>
      </c>
      <c r="G13" s="749">
        <v>295287.11989999993</v>
      </c>
      <c r="H13" s="749">
        <v>10733.81</v>
      </c>
      <c r="I13" s="749">
        <v>398622.66010000004</v>
      </c>
      <c r="J13" s="749">
        <v>159280.17410000006</v>
      </c>
      <c r="K13" s="749">
        <v>55073.999999999993</v>
      </c>
      <c r="L13" s="749">
        <v>25891.077700000002</v>
      </c>
      <c r="M13" s="749">
        <v>147643.59829999998</v>
      </c>
      <c r="N13" s="749">
        <v>10733.81</v>
      </c>
      <c r="O13" s="750">
        <v>145</v>
      </c>
      <c r="P13" s="750">
        <v>0</v>
      </c>
      <c r="Q13" s="750">
        <v>0</v>
      </c>
      <c r="R13" s="750">
        <v>7.8874365128073762E-2</v>
      </c>
      <c r="S13" s="750">
        <v>123.47326534316316</v>
      </c>
    </row>
    <row r="14" spans="1:19">
      <c r="A14" s="592">
        <v>7.1</v>
      </c>
      <c r="B14" s="583" t="s">
        <v>964</v>
      </c>
      <c r="C14" s="749">
        <v>8746888.695600003</v>
      </c>
      <c r="D14" s="749">
        <v>7803824.0837000022</v>
      </c>
      <c r="E14" s="749">
        <v>550740.08000000007</v>
      </c>
      <c r="F14" s="749">
        <v>86303.601999999999</v>
      </c>
      <c r="G14" s="749">
        <v>295287.11989999993</v>
      </c>
      <c r="H14" s="749">
        <v>10733.81</v>
      </c>
      <c r="I14" s="749">
        <v>395419.02740000008</v>
      </c>
      <c r="J14" s="749">
        <v>156076.54140000007</v>
      </c>
      <c r="K14" s="749">
        <v>55073.999999999993</v>
      </c>
      <c r="L14" s="749">
        <v>25891.077700000002</v>
      </c>
      <c r="M14" s="749">
        <v>147643.59829999998</v>
      </c>
      <c r="N14" s="749">
        <v>10733.81</v>
      </c>
      <c r="O14" s="750">
        <v>142</v>
      </c>
      <c r="P14" s="750">
        <v>0</v>
      </c>
      <c r="Q14" s="750">
        <v>0</v>
      </c>
      <c r="R14" s="750">
        <v>7.8560639801632193E-2</v>
      </c>
      <c r="S14" s="750">
        <v>122.54921165836109</v>
      </c>
    </row>
    <row r="15" spans="1:19" ht="25.5">
      <c r="A15" s="592">
        <v>7.2</v>
      </c>
      <c r="B15" s="583" t="s">
        <v>965</v>
      </c>
      <c r="C15" s="749">
        <v>160180.8898</v>
      </c>
      <c r="D15" s="749">
        <v>160180.8898</v>
      </c>
      <c r="E15" s="749">
        <v>0</v>
      </c>
      <c r="F15" s="749">
        <v>0</v>
      </c>
      <c r="G15" s="749">
        <v>0</v>
      </c>
      <c r="H15" s="749">
        <v>0</v>
      </c>
      <c r="I15" s="749">
        <v>3203.6327000000001</v>
      </c>
      <c r="J15" s="749">
        <v>3203.6327000000001</v>
      </c>
      <c r="K15" s="749">
        <v>0</v>
      </c>
      <c r="L15" s="749">
        <v>0</v>
      </c>
      <c r="M15" s="749">
        <v>0</v>
      </c>
      <c r="N15" s="749">
        <v>0</v>
      </c>
      <c r="O15" s="750">
        <v>3</v>
      </c>
      <c r="P15" s="750" t="s">
        <v>1004</v>
      </c>
      <c r="Q15" s="750" t="s">
        <v>1004</v>
      </c>
      <c r="R15" s="750">
        <v>9.6005750243996962E-2</v>
      </c>
      <c r="S15" s="750">
        <v>173.93243522175786</v>
      </c>
    </row>
    <row r="16" spans="1:19">
      <c r="A16" s="592">
        <v>7.3</v>
      </c>
      <c r="B16" s="583" t="s">
        <v>966</v>
      </c>
      <c r="C16" s="749"/>
      <c r="D16" s="749"/>
      <c r="E16" s="749"/>
      <c r="F16" s="749"/>
      <c r="G16" s="749"/>
      <c r="H16" s="749"/>
      <c r="I16" s="749"/>
      <c r="J16" s="749"/>
      <c r="K16" s="749"/>
      <c r="L16" s="749"/>
      <c r="M16" s="749"/>
      <c r="N16" s="749"/>
      <c r="O16" s="750"/>
      <c r="P16" s="750" t="s">
        <v>1004</v>
      </c>
      <c r="Q16" s="750" t="s">
        <v>1004</v>
      </c>
      <c r="R16" s="750"/>
      <c r="S16" s="750"/>
    </row>
    <row r="17" spans="1:19">
      <c r="A17" s="579">
        <v>8</v>
      </c>
      <c r="B17" s="582" t="s">
        <v>967</v>
      </c>
      <c r="C17" s="749">
        <v>0</v>
      </c>
      <c r="D17" s="749">
        <v>0</v>
      </c>
      <c r="E17" s="749">
        <v>0</v>
      </c>
      <c r="F17" s="749">
        <v>0</v>
      </c>
      <c r="G17" s="749">
        <v>0</v>
      </c>
      <c r="H17" s="749">
        <v>0</v>
      </c>
      <c r="I17" s="749">
        <v>0</v>
      </c>
      <c r="J17" s="749">
        <v>0</v>
      </c>
      <c r="K17" s="749">
        <v>0</v>
      </c>
      <c r="L17" s="749">
        <v>0</v>
      </c>
      <c r="M17" s="749">
        <v>0</v>
      </c>
      <c r="N17" s="749">
        <v>0</v>
      </c>
      <c r="O17" s="750">
        <v>0</v>
      </c>
      <c r="P17" s="750">
        <v>0</v>
      </c>
      <c r="Q17" s="750">
        <v>0</v>
      </c>
      <c r="R17" s="750">
        <v>0</v>
      </c>
      <c r="S17" s="750">
        <v>0</v>
      </c>
    </row>
    <row r="18" spans="1:19">
      <c r="A18" s="584">
        <v>9</v>
      </c>
      <c r="B18" s="585" t="s">
        <v>968</v>
      </c>
      <c r="C18" s="751">
        <v>0</v>
      </c>
      <c r="D18" s="751">
        <v>0</v>
      </c>
      <c r="E18" s="751">
        <v>0</v>
      </c>
      <c r="F18" s="751">
        <v>0</v>
      </c>
      <c r="G18" s="751">
        <v>0</v>
      </c>
      <c r="H18" s="751">
        <v>0</v>
      </c>
      <c r="I18" s="751">
        <v>0</v>
      </c>
      <c r="J18" s="751">
        <v>0</v>
      </c>
      <c r="K18" s="751">
        <v>0</v>
      </c>
      <c r="L18" s="751">
        <v>0</v>
      </c>
      <c r="M18" s="751">
        <v>0</v>
      </c>
      <c r="N18" s="751">
        <v>0</v>
      </c>
      <c r="O18" s="752">
        <v>0</v>
      </c>
      <c r="P18" s="752">
        <v>0</v>
      </c>
      <c r="Q18" s="752">
        <v>0</v>
      </c>
      <c r="R18" s="752">
        <v>0</v>
      </c>
      <c r="S18" s="752">
        <v>0</v>
      </c>
    </row>
    <row r="19" spans="1:19">
      <c r="A19" s="586">
        <v>10</v>
      </c>
      <c r="B19" s="587" t="s">
        <v>987</v>
      </c>
      <c r="C19" s="749">
        <v>9806397.0659000017</v>
      </c>
      <c r="D19" s="749">
        <v>8530229.7640000023</v>
      </c>
      <c r="E19" s="749">
        <v>662298.19000000006</v>
      </c>
      <c r="F19" s="749">
        <v>117331.912</v>
      </c>
      <c r="G19" s="749">
        <v>295287.11989999993</v>
      </c>
      <c r="H19" s="749">
        <v>201250.08</v>
      </c>
      <c r="I19" s="749">
        <v>620927.73960000009</v>
      </c>
      <c r="J19" s="749">
        <v>170604.68360000005</v>
      </c>
      <c r="K19" s="749">
        <v>66229.81</v>
      </c>
      <c r="L19" s="749">
        <v>35199.5677</v>
      </c>
      <c r="M19" s="749">
        <v>147643.59829999998</v>
      </c>
      <c r="N19" s="749">
        <v>201250.08</v>
      </c>
      <c r="O19" s="750">
        <v>306</v>
      </c>
      <c r="P19" s="750">
        <v>0.15</v>
      </c>
      <c r="Q19" s="750">
        <v>0.16070399999999999</v>
      </c>
      <c r="R19" s="750">
        <v>8.5474924732009308E-2</v>
      </c>
      <c r="S19" s="750">
        <v>114.42977837595727</v>
      </c>
    </row>
    <row r="20" spans="1:19" ht="25.5">
      <c r="A20" s="592">
        <v>10.1</v>
      </c>
      <c r="B20" s="583" t="s">
        <v>992</v>
      </c>
      <c r="C20" s="581"/>
      <c r="D20" s="581"/>
      <c r="E20" s="581"/>
      <c r="F20" s="581"/>
      <c r="G20" s="581"/>
      <c r="H20" s="581"/>
      <c r="I20" s="581"/>
      <c r="J20" s="581"/>
      <c r="K20" s="581"/>
      <c r="L20" s="581"/>
      <c r="M20" s="581"/>
      <c r="N20" s="581"/>
      <c r="O20" s="581"/>
      <c r="P20" s="581" t="s">
        <v>1004</v>
      </c>
      <c r="Q20" s="581" t="s">
        <v>1004</v>
      </c>
      <c r="R20" s="581"/>
      <c r="S20" s="581"/>
    </row>
  </sheetData>
  <mergeCells count="8">
    <mergeCell ref="A5:B6"/>
    <mergeCell ref="S5:S6"/>
    <mergeCell ref="R5:R6"/>
    <mergeCell ref="Q5:Q6"/>
    <mergeCell ref="P5:P6"/>
    <mergeCell ref="C5:H5"/>
    <mergeCell ref="I5:N5"/>
    <mergeCell ref="O5:O6"/>
  </mergeCells>
  <pageMargins left="0.25" right="0.25" top="0.75" bottom="0.75" header="0.3" footer="0.3"/>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zoomScale="80" zoomScaleNormal="80" workbookViewId="0">
      <pane xSplit="1" ySplit="5" topLeftCell="B6"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4.28515625" style="2" bestFit="1" customWidth="1"/>
    <col min="4" max="4" width="13.28515625" style="2" customWidth="1"/>
    <col min="5" max="5" width="14.5703125" style="2" customWidth="1"/>
    <col min="6" max="6" width="14.28515625" style="2" bestFit="1" customWidth="1"/>
    <col min="7" max="7" width="13.7109375" style="2" customWidth="1"/>
    <col min="8" max="8" width="14.5703125" style="2" customWidth="1"/>
  </cols>
  <sheetData>
    <row r="1" spans="1:8" ht="15.75">
      <c r="A1" s="17" t="s">
        <v>188</v>
      </c>
      <c r="B1" s="289" t="str">
        <f>Info!C2</f>
        <v>სს "ვითიბი ბანკი ჯორჯია"</v>
      </c>
    </row>
    <row r="2" spans="1:8" ht="15.75">
      <c r="A2" s="17" t="s">
        <v>189</v>
      </c>
      <c r="B2" s="408">
        <f>'1. key ratios'!B2</f>
        <v>45199</v>
      </c>
    </row>
    <row r="3" spans="1:8" ht="15.75">
      <c r="A3" s="17"/>
    </row>
    <row r="4" spans="1:8" ht="16.5" thickBot="1">
      <c r="A4" s="30" t="s">
        <v>405</v>
      </c>
      <c r="B4" s="68" t="s">
        <v>243</v>
      </c>
      <c r="C4" s="30"/>
      <c r="D4" s="31"/>
      <c r="E4" s="31"/>
      <c r="F4" s="32"/>
      <c r="G4" s="32"/>
      <c r="H4" s="33" t="s">
        <v>93</v>
      </c>
    </row>
    <row r="5" spans="1:8" ht="15.75">
      <c r="A5" s="34"/>
      <c r="B5" s="35"/>
      <c r="C5" s="755" t="s">
        <v>194</v>
      </c>
      <c r="D5" s="756"/>
      <c r="E5" s="757"/>
      <c r="F5" s="755" t="s">
        <v>195</v>
      </c>
      <c r="G5" s="756"/>
      <c r="H5" s="758"/>
    </row>
    <row r="6" spans="1:8" ht="15.75">
      <c r="A6" s="36" t="s">
        <v>26</v>
      </c>
      <c r="B6" s="37" t="s">
        <v>153</v>
      </c>
      <c r="C6" s="38" t="s">
        <v>27</v>
      </c>
      <c r="D6" s="38" t="s">
        <v>94</v>
      </c>
      <c r="E6" s="38" t="s">
        <v>68</v>
      </c>
      <c r="F6" s="38" t="s">
        <v>27</v>
      </c>
      <c r="G6" s="38" t="s">
        <v>94</v>
      </c>
      <c r="H6" s="39" t="s">
        <v>68</v>
      </c>
    </row>
    <row r="7" spans="1:8" ht="15.75">
      <c r="A7" s="36">
        <v>1</v>
      </c>
      <c r="B7" s="40" t="s">
        <v>154</v>
      </c>
      <c r="C7" s="696">
        <v>81187212</v>
      </c>
      <c r="D7" s="696">
        <v>58738731</v>
      </c>
      <c r="E7" s="697">
        <v>139925943</v>
      </c>
      <c r="F7" s="698">
        <v>50089086</v>
      </c>
      <c r="G7" s="699">
        <v>38682155</v>
      </c>
      <c r="H7" s="700">
        <v>88771241</v>
      </c>
    </row>
    <row r="8" spans="1:8" ht="15.75">
      <c r="A8" s="36">
        <v>2</v>
      </c>
      <c r="B8" s="40" t="s">
        <v>155</v>
      </c>
      <c r="C8" s="696">
        <v>351</v>
      </c>
      <c r="D8" s="696">
        <v>0</v>
      </c>
      <c r="E8" s="697">
        <v>351</v>
      </c>
      <c r="F8" s="698">
        <v>351</v>
      </c>
      <c r="G8" s="699">
        <v>0</v>
      </c>
      <c r="H8" s="700">
        <v>351</v>
      </c>
    </row>
    <row r="9" spans="1:8" ht="15.75">
      <c r="A9" s="36">
        <v>3</v>
      </c>
      <c r="B9" s="40" t="s">
        <v>156</v>
      </c>
      <c r="C9" s="696">
        <v>0</v>
      </c>
      <c r="D9" s="696">
        <v>6411408</v>
      </c>
      <c r="E9" s="697">
        <v>6411408</v>
      </c>
      <c r="F9" s="698">
        <v>0</v>
      </c>
      <c r="G9" s="699">
        <v>6139715</v>
      </c>
      <c r="H9" s="700">
        <v>6139715</v>
      </c>
    </row>
    <row r="10" spans="1:8" ht="15.75">
      <c r="A10" s="36">
        <v>4</v>
      </c>
      <c r="B10" s="40" t="s">
        <v>185</v>
      </c>
      <c r="C10" s="696">
        <v>0</v>
      </c>
      <c r="D10" s="696">
        <v>0</v>
      </c>
      <c r="E10" s="697">
        <v>0</v>
      </c>
      <c r="F10" s="698">
        <v>0</v>
      </c>
      <c r="G10" s="699">
        <v>0</v>
      </c>
      <c r="H10" s="700">
        <v>0</v>
      </c>
    </row>
    <row r="11" spans="1:8" ht="15.75">
      <c r="A11" s="36">
        <v>5</v>
      </c>
      <c r="B11" s="40" t="s">
        <v>157</v>
      </c>
      <c r="C11" s="696">
        <v>0</v>
      </c>
      <c r="D11" s="696">
        <v>0</v>
      </c>
      <c r="E11" s="697">
        <v>0</v>
      </c>
      <c r="F11" s="698">
        <v>4857860</v>
      </c>
      <c r="G11" s="699">
        <v>0</v>
      </c>
      <c r="H11" s="700">
        <v>4857860</v>
      </c>
    </row>
    <row r="12" spans="1:8" ht="15.75">
      <c r="A12" s="36">
        <v>6.1</v>
      </c>
      <c r="B12" s="41" t="s">
        <v>158</v>
      </c>
      <c r="C12" s="696">
        <v>84646918.210000008</v>
      </c>
      <c r="D12" s="696">
        <v>112840640.38080002</v>
      </c>
      <c r="E12" s="697">
        <v>197487558.59080005</v>
      </c>
      <c r="F12" s="698">
        <v>126500534.55</v>
      </c>
      <c r="G12" s="699">
        <v>164220968.0205</v>
      </c>
      <c r="H12" s="700">
        <v>290721502.57050002</v>
      </c>
    </row>
    <row r="13" spans="1:8" ht="15.75">
      <c r="A13" s="36">
        <v>6.2</v>
      </c>
      <c r="B13" s="41" t="s">
        <v>159</v>
      </c>
      <c r="C13" s="696">
        <v>-10214545.002800008</v>
      </c>
      <c r="D13" s="696">
        <v>-13332172.081774993</v>
      </c>
      <c r="E13" s="697">
        <v>-23546717.084575001</v>
      </c>
      <c r="F13" s="698">
        <v>-5975175.8399999989</v>
      </c>
      <c r="G13" s="699">
        <v>-11993720.096500002</v>
      </c>
      <c r="H13" s="700">
        <v>-17968895.936500002</v>
      </c>
    </row>
    <row r="14" spans="1:8" ht="15.75">
      <c r="A14" s="36">
        <v>6</v>
      </c>
      <c r="B14" s="40" t="s">
        <v>160</v>
      </c>
      <c r="C14" s="697">
        <v>74432373.207200006</v>
      </c>
      <c r="D14" s="697">
        <v>99508468.299025029</v>
      </c>
      <c r="E14" s="697">
        <v>173940841.50622505</v>
      </c>
      <c r="F14" s="697">
        <v>120525358.70999999</v>
      </c>
      <c r="G14" s="697">
        <v>152227247.92399999</v>
      </c>
      <c r="H14" s="700">
        <v>272752606.634</v>
      </c>
    </row>
    <row r="15" spans="1:8" ht="15.75">
      <c r="A15" s="36">
        <v>7</v>
      </c>
      <c r="B15" s="40" t="s">
        <v>161</v>
      </c>
      <c r="C15" s="696">
        <v>577390</v>
      </c>
      <c r="D15" s="696">
        <v>589698</v>
      </c>
      <c r="E15" s="697">
        <v>1167088</v>
      </c>
      <c r="F15" s="698">
        <v>1948063</v>
      </c>
      <c r="G15" s="699">
        <v>1079933</v>
      </c>
      <c r="H15" s="700">
        <v>3027996</v>
      </c>
    </row>
    <row r="16" spans="1:8" ht="15.75">
      <c r="A16" s="36">
        <v>8</v>
      </c>
      <c r="B16" s="40" t="s">
        <v>162</v>
      </c>
      <c r="C16" s="696">
        <v>12784676.32</v>
      </c>
      <c r="D16" s="696" t="s">
        <v>1009</v>
      </c>
      <c r="E16" s="697">
        <v>12784676.32</v>
      </c>
      <c r="F16" s="698">
        <v>17318752.890000001</v>
      </c>
      <c r="G16" s="696" t="s">
        <v>1009</v>
      </c>
      <c r="H16" s="700">
        <v>17318752.890000001</v>
      </c>
    </row>
    <row r="17" spans="1:8" ht="15.75">
      <c r="A17" s="36">
        <v>9</v>
      </c>
      <c r="B17" s="40" t="s">
        <v>163</v>
      </c>
      <c r="C17" s="696">
        <v>54000</v>
      </c>
      <c r="D17" s="696">
        <v>0</v>
      </c>
      <c r="E17" s="697">
        <v>54000</v>
      </c>
      <c r="F17" s="698">
        <v>54000</v>
      </c>
      <c r="G17" s="696">
        <v>0</v>
      </c>
      <c r="H17" s="700">
        <v>54000</v>
      </c>
    </row>
    <row r="18" spans="1:8" ht="15.75">
      <c r="A18" s="36">
        <v>10</v>
      </c>
      <c r="B18" s="40" t="s">
        <v>164</v>
      </c>
      <c r="C18" s="696">
        <v>36170128</v>
      </c>
      <c r="D18" s="696" t="s">
        <v>1009</v>
      </c>
      <c r="E18" s="697">
        <v>36170128</v>
      </c>
      <c r="F18" s="698">
        <v>57451956</v>
      </c>
      <c r="G18" s="696" t="s">
        <v>1009</v>
      </c>
      <c r="H18" s="700">
        <v>57451956</v>
      </c>
    </row>
    <row r="19" spans="1:8" ht="15.75">
      <c r="A19" s="36">
        <v>11</v>
      </c>
      <c r="B19" s="40" t="s">
        <v>165</v>
      </c>
      <c r="C19" s="696">
        <v>14928974.566599999</v>
      </c>
      <c r="D19" s="696">
        <v>4451715.3134000003</v>
      </c>
      <c r="E19" s="697">
        <v>19380689.879999999</v>
      </c>
      <c r="F19" s="698">
        <v>10443526.119899999</v>
      </c>
      <c r="G19" s="699">
        <v>5176104</v>
      </c>
      <c r="H19" s="700">
        <v>15619630.119899999</v>
      </c>
    </row>
    <row r="20" spans="1:8" ht="15.75">
      <c r="A20" s="36">
        <v>12</v>
      </c>
      <c r="B20" s="42" t="s">
        <v>166</v>
      </c>
      <c r="C20" s="697">
        <v>220135105.09379998</v>
      </c>
      <c r="D20" s="697">
        <v>169700020.61242503</v>
      </c>
      <c r="E20" s="697">
        <v>389835125.70622504</v>
      </c>
      <c r="F20" s="697">
        <v>262688953.71989995</v>
      </c>
      <c r="G20" s="697">
        <v>203305154.92399999</v>
      </c>
      <c r="H20" s="700">
        <v>465994108.64389992</v>
      </c>
    </row>
    <row r="21" spans="1:8" ht="15.75">
      <c r="A21" s="36"/>
      <c r="B21" s="37" t="s">
        <v>183</v>
      </c>
      <c r="C21" s="701"/>
      <c r="D21" s="701"/>
      <c r="E21" s="701"/>
      <c r="F21" s="702"/>
      <c r="G21" s="703"/>
      <c r="H21" s="704"/>
    </row>
    <row r="22" spans="1:8" ht="15.75">
      <c r="A22" s="36">
        <v>13</v>
      </c>
      <c r="B22" s="40" t="s">
        <v>167</v>
      </c>
      <c r="C22" s="696">
        <v>679</v>
      </c>
      <c r="D22" s="696">
        <v>280827</v>
      </c>
      <c r="E22" s="697">
        <v>281506</v>
      </c>
      <c r="F22" s="698">
        <v>679</v>
      </c>
      <c r="G22" s="699">
        <v>292027</v>
      </c>
      <c r="H22" s="700">
        <v>292706</v>
      </c>
    </row>
    <row r="23" spans="1:8" ht="15.75">
      <c r="A23" s="36">
        <v>14</v>
      </c>
      <c r="B23" s="40" t="s">
        <v>168</v>
      </c>
      <c r="C23" s="696">
        <v>12367859</v>
      </c>
      <c r="D23" s="696">
        <v>244913</v>
      </c>
      <c r="E23" s="697">
        <v>12612772</v>
      </c>
      <c r="F23" s="698">
        <v>18677508</v>
      </c>
      <c r="G23" s="699">
        <v>2024574</v>
      </c>
      <c r="H23" s="700">
        <v>20702082</v>
      </c>
    </row>
    <row r="24" spans="1:8" ht="15.75">
      <c r="A24" s="36">
        <v>15</v>
      </c>
      <c r="B24" s="40" t="s">
        <v>169</v>
      </c>
      <c r="C24" s="696">
        <v>3231090</v>
      </c>
      <c r="D24" s="696">
        <v>177222</v>
      </c>
      <c r="E24" s="697">
        <v>3408312</v>
      </c>
      <c r="F24" s="698">
        <v>3349265</v>
      </c>
      <c r="G24" s="699">
        <v>232825</v>
      </c>
      <c r="H24" s="700">
        <v>3582090</v>
      </c>
    </row>
    <row r="25" spans="1:8" ht="15.75">
      <c r="A25" s="36">
        <v>16</v>
      </c>
      <c r="B25" s="40" t="s">
        <v>170</v>
      </c>
      <c r="C25" s="696">
        <v>2728721</v>
      </c>
      <c r="D25" s="696">
        <v>643207</v>
      </c>
      <c r="E25" s="697">
        <v>3371928</v>
      </c>
      <c r="F25" s="698">
        <v>3791428</v>
      </c>
      <c r="G25" s="699">
        <v>23078419</v>
      </c>
      <c r="H25" s="700">
        <v>26869847</v>
      </c>
    </row>
    <row r="26" spans="1:8" ht="15.75">
      <c r="A26" s="36">
        <v>17</v>
      </c>
      <c r="B26" s="40" t="s">
        <v>171</v>
      </c>
      <c r="C26" s="701"/>
      <c r="D26" s="701"/>
      <c r="E26" s="697">
        <v>0</v>
      </c>
      <c r="F26" s="702"/>
      <c r="G26" s="703"/>
      <c r="H26" s="700">
        <v>0</v>
      </c>
    </row>
    <row r="27" spans="1:8" ht="15.75">
      <c r="A27" s="36">
        <v>18</v>
      </c>
      <c r="B27" s="40" t="s">
        <v>172</v>
      </c>
      <c r="C27" s="696">
        <v>0</v>
      </c>
      <c r="D27" s="696">
        <v>0</v>
      </c>
      <c r="E27" s="697">
        <v>0</v>
      </c>
      <c r="F27" s="698">
        <v>0</v>
      </c>
      <c r="G27" s="699">
        <v>3316111.9852999998</v>
      </c>
      <c r="H27" s="700">
        <v>3316111.9852999998</v>
      </c>
    </row>
    <row r="28" spans="1:8" ht="15.75">
      <c r="A28" s="36">
        <v>19</v>
      </c>
      <c r="B28" s="40" t="s">
        <v>173</v>
      </c>
      <c r="C28" s="696">
        <v>1074027</v>
      </c>
      <c r="D28" s="696">
        <v>11593222</v>
      </c>
      <c r="E28" s="697">
        <v>12667249</v>
      </c>
      <c r="F28" s="698">
        <v>1132868</v>
      </c>
      <c r="G28" s="699">
        <v>7367973</v>
      </c>
      <c r="H28" s="700">
        <v>8500841</v>
      </c>
    </row>
    <row r="29" spans="1:8" ht="15.75">
      <c r="A29" s="36">
        <v>20</v>
      </c>
      <c r="B29" s="40" t="s">
        <v>95</v>
      </c>
      <c r="C29" s="696">
        <v>1112237.83</v>
      </c>
      <c r="D29" s="696">
        <v>13706994</v>
      </c>
      <c r="E29" s="697">
        <v>14819231.83</v>
      </c>
      <c r="F29" s="698">
        <v>5436218.0199999996</v>
      </c>
      <c r="G29" s="699">
        <v>25477771.707800001</v>
      </c>
      <c r="H29" s="700">
        <v>30913989.7278</v>
      </c>
    </row>
    <row r="30" spans="1:8" ht="15.75">
      <c r="A30" s="36">
        <v>21</v>
      </c>
      <c r="B30" s="40" t="s">
        <v>174</v>
      </c>
      <c r="C30" s="696">
        <v>0</v>
      </c>
      <c r="D30" s="696">
        <v>74397969.560000002</v>
      </c>
      <c r="E30" s="697">
        <v>74397969.560000002</v>
      </c>
      <c r="F30" s="698">
        <v>0</v>
      </c>
      <c r="G30" s="699">
        <v>132850222.9824</v>
      </c>
      <c r="H30" s="700">
        <v>132850222.9824</v>
      </c>
    </row>
    <row r="31" spans="1:8" ht="15.75">
      <c r="A31" s="36">
        <v>22</v>
      </c>
      <c r="B31" s="42" t="s">
        <v>175</v>
      </c>
      <c r="C31" s="697">
        <v>20514613.829999998</v>
      </c>
      <c r="D31" s="697">
        <v>101044354.56</v>
      </c>
      <c r="E31" s="697">
        <v>121558968.39</v>
      </c>
      <c r="F31" s="697">
        <v>32387966.02</v>
      </c>
      <c r="G31" s="697">
        <v>194639924.67550001</v>
      </c>
      <c r="H31" s="700">
        <v>227027890.69550002</v>
      </c>
    </row>
    <row r="32" spans="1:8" ht="15.75">
      <c r="A32" s="36"/>
      <c r="B32" s="37" t="s">
        <v>184</v>
      </c>
      <c r="C32" s="701"/>
      <c r="D32" s="701"/>
      <c r="E32" s="696"/>
      <c r="F32" s="702"/>
      <c r="G32" s="703"/>
      <c r="H32" s="704"/>
    </row>
    <row r="33" spans="1:8" ht="15.75">
      <c r="A33" s="36">
        <v>23</v>
      </c>
      <c r="B33" s="40" t="s">
        <v>176</v>
      </c>
      <c r="C33" s="696">
        <v>209008277</v>
      </c>
      <c r="D33" s="701" t="s">
        <v>1009</v>
      </c>
      <c r="E33" s="697">
        <v>209008277</v>
      </c>
      <c r="F33" s="698">
        <v>209008277</v>
      </c>
      <c r="G33" s="701" t="s">
        <v>1009</v>
      </c>
      <c r="H33" s="700">
        <v>209008277</v>
      </c>
    </row>
    <row r="34" spans="1:8" ht="15.75">
      <c r="A34" s="36">
        <v>24</v>
      </c>
      <c r="B34" s="40" t="s">
        <v>177</v>
      </c>
      <c r="C34" s="696">
        <v>46622500</v>
      </c>
      <c r="D34" s="701" t="s">
        <v>1009</v>
      </c>
      <c r="E34" s="697">
        <v>46622500</v>
      </c>
      <c r="F34" s="698">
        <v>83252400</v>
      </c>
      <c r="G34" s="701" t="s">
        <v>1009</v>
      </c>
      <c r="H34" s="700">
        <v>83252400</v>
      </c>
    </row>
    <row r="35" spans="1:8" ht="15.75">
      <c r="A35" s="36">
        <v>25</v>
      </c>
      <c r="B35" s="41" t="s">
        <v>178</v>
      </c>
      <c r="C35" s="696">
        <v>0</v>
      </c>
      <c r="D35" s="701" t="s">
        <v>1009</v>
      </c>
      <c r="E35" s="697">
        <v>0</v>
      </c>
      <c r="F35" s="698">
        <v>0</v>
      </c>
      <c r="G35" s="701" t="s">
        <v>1009</v>
      </c>
      <c r="H35" s="700">
        <v>0</v>
      </c>
    </row>
    <row r="36" spans="1:8" ht="15.75">
      <c r="A36" s="36">
        <v>26</v>
      </c>
      <c r="B36" s="40" t="s">
        <v>179</v>
      </c>
      <c r="C36" s="696">
        <v>0</v>
      </c>
      <c r="D36" s="701" t="s">
        <v>1009</v>
      </c>
      <c r="E36" s="697">
        <v>0</v>
      </c>
      <c r="F36" s="698">
        <v>0</v>
      </c>
      <c r="G36" s="701" t="s">
        <v>1009</v>
      </c>
      <c r="H36" s="700">
        <v>0</v>
      </c>
    </row>
    <row r="37" spans="1:8" ht="15.75">
      <c r="A37" s="36">
        <v>27</v>
      </c>
      <c r="B37" s="40" t="s">
        <v>180</v>
      </c>
      <c r="C37" s="696">
        <v>0</v>
      </c>
      <c r="D37" s="701" t="s">
        <v>1009</v>
      </c>
      <c r="E37" s="697">
        <v>0</v>
      </c>
      <c r="F37" s="698">
        <v>0</v>
      </c>
      <c r="G37" s="701" t="s">
        <v>1009</v>
      </c>
      <c r="H37" s="700">
        <v>0</v>
      </c>
    </row>
    <row r="38" spans="1:8" ht="15.75">
      <c r="A38" s="36">
        <v>28</v>
      </c>
      <c r="B38" s="40" t="s">
        <v>181</v>
      </c>
      <c r="C38" s="696">
        <v>881330</v>
      </c>
      <c r="D38" s="701" t="s">
        <v>1009</v>
      </c>
      <c r="E38" s="697">
        <v>881330</v>
      </c>
      <c r="F38" s="698">
        <v>-65154611</v>
      </c>
      <c r="G38" s="701" t="s">
        <v>1009</v>
      </c>
      <c r="H38" s="700">
        <v>-65154611</v>
      </c>
    </row>
    <row r="39" spans="1:8" ht="15.75">
      <c r="A39" s="36">
        <v>29</v>
      </c>
      <c r="B39" s="40" t="s">
        <v>196</v>
      </c>
      <c r="C39" s="696">
        <v>11764051</v>
      </c>
      <c r="D39" s="701" t="s">
        <v>1009</v>
      </c>
      <c r="E39" s="697">
        <v>11764051</v>
      </c>
      <c r="F39" s="698">
        <v>11860152</v>
      </c>
      <c r="G39" s="701" t="s">
        <v>1009</v>
      </c>
      <c r="H39" s="700">
        <v>11860152</v>
      </c>
    </row>
    <row r="40" spans="1:8" ht="15.75">
      <c r="A40" s="36">
        <v>30</v>
      </c>
      <c r="B40" s="42" t="s">
        <v>182</v>
      </c>
      <c r="C40" s="696">
        <v>268276158</v>
      </c>
      <c r="D40" s="701" t="s">
        <v>1009</v>
      </c>
      <c r="E40" s="697">
        <v>268276158</v>
      </c>
      <c r="F40" s="698">
        <v>238966218</v>
      </c>
      <c r="G40" s="701" t="s">
        <v>1009</v>
      </c>
      <c r="H40" s="700">
        <v>238966218</v>
      </c>
    </row>
    <row r="41" spans="1:8" ht="16.5" thickBot="1">
      <c r="A41" s="43">
        <v>31</v>
      </c>
      <c r="B41" s="44" t="s">
        <v>197</v>
      </c>
      <c r="C41" s="229">
        <v>288790771.82999998</v>
      </c>
      <c r="D41" s="229">
        <v>101044354.56</v>
      </c>
      <c r="E41" s="229">
        <v>389835126.38999999</v>
      </c>
      <c r="F41" s="229">
        <v>271354184.01999998</v>
      </c>
      <c r="G41" s="229">
        <v>194639924.67550001</v>
      </c>
      <c r="H41" s="230">
        <v>465994108.69550002</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36"/>
  <sheetViews>
    <sheetView topLeftCell="A169" zoomScale="90" zoomScaleNormal="90" workbookViewId="0">
      <selection activeCell="B181" sqref="B181"/>
    </sheetView>
  </sheetViews>
  <sheetFormatPr defaultColWidth="43.5703125" defaultRowHeight="11.25"/>
  <cols>
    <col min="1" max="1" width="8" style="220" customWidth="1"/>
    <col min="2" max="2" width="66.140625" style="221" customWidth="1"/>
    <col min="3" max="3" width="131.42578125" style="222" customWidth="1"/>
    <col min="4" max="5" width="10.28515625" style="213" customWidth="1"/>
    <col min="6" max="16384" width="43.5703125" style="213"/>
  </cols>
  <sheetData>
    <row r="1" spans="1:3" ht="12.75" thickTop="1" thickBot="1">
      <c r="A1" s="920" t="s">
        <v>325</v>
      </c>
      <c r="B1" s="921"/>
      <c r="C1" s="922"/>
    </row>
    <row r="2" spans="1:3" ht="26.25" customHeight="1">
      <c r="A2" s="520"/>
      <c r="B2" s="868" t="s">
        <v>326</v>
      </c>
      <c r="C2" s="868"/>
    </row>
    <row r="3" spans="1:3" s="218" customFormat="1" ht="11.25" customHeight="1">
      <c r="A3" s="217"/>
      <c r="B3" s="868" t="s">
        <v>418</v>
      </c>
      <c r="C3" s="868"/>
    </row>
    <row r="4" spans="1:3" ht="12" customHeight="1" thickBot="1">
      <c r="A4" s="903" t="s">
        <v>422</v>
      </c>
      <c r="B4" s="904"/>
      <c r="C4" s="905"/>
    </row>
    <row r="5" spans="1:3" ht="12" thickTop="1">
      <c r="A5" s="214"/>
      <c r="B5" s="906" t="s">
        <v>327</v>
      </c>
      <c r="C5" s="907"/>
    </row>
    <row r="6" spans="1:3">
      <c r="A6" s="520"/>
      <c r="B6" s="873" t="s">
        <v>419</v>
      </c>
      <c r="C6" s="874"/>
    </row>
    <row r="7" spans="1:3">
      <c r="A7" s="520"/>
      <c r="B7" s="873" t="s">
        <v>328</v>
      </c>
      <c r="C7" s="874"/>
    </row>
    <row r="8" spans="1:3">
      <c r="A8" s="520"/>
      <c r="B8" s="873" t="s">
        <v>420</v>
      </c>
      <c r="C8" s="874"/>
    </row>
    <row r="9" spans="1:3">
      <c r="A9" s="520"/>
      <c r="B9" s="918" t="s">
        <v>421</v>
      </c>
      <c r="C9" s="919"/>
    </row>
    <row r="10" spans="1:3">
      <c r="A10" s="520"/>
      <c r="B10" s="908" t="s">
        <v>329</v>
      </c>
      <c r="C10" s="909" t="s">
        <v>329</v>
      </c>
    </row>
    <row r="11" spans="1:3">
      <c r="A11" s="520"/>
      <c r="B11" s="908" t="s">
        <v>330</v>
      </c>
      <c r="C11" s="909" t="s">
        <v>330</v>
      </c>
    </row>
    <row r="12" spans="1:3">
      <c r="A12" s="520"/>
      <c r="B12" s="908" t="s">
        <v>331</v>
      </c>
      <c r="C12" s="909" t="s">
        <v>331</v>
      </c>
    </row>
    <row r="13" spans="1:3">
      <c r="A13" s="520"/>
      <c r="B13" s="908" t="s">
        <v>332</v>
      </c>
      <c r="C13" s="909" t="s">
        <v>332</v>
      </c>
    </row>
    <row r="14" spans="1:3">
      <c r="A14" s="520"/>
      <c r="B14" s="908" t="s">
        <v>333</v>
      </c>
      <c r="C14" s="909" t="s">
        <v>333</v>
      </c>
    </row>
    <row r="15" spans="1:3" ht="21.75" customHeight="1">
      <c r="A15" s="520"/>
      <c r="B15" s="908" t="s">
        <v>334</v>
      </c>
      <c r="C15" s="909" t="s">
        <v>334</v>
      </c>
    </row>
    <row r="16" spans="1:3">
      <c r="A16" s="520"/>
      <c r="B16" s="908" t="s">
        <v>335</v>
      </c>
      <c r="C16" s="909" t="s">
        <v>336</v>
      </c>
    </row>
    <row r="17" spans="1:3">
      <c r="A17" s="520"/>
      <c r="B17" s="908" t="s">
        <v>337</v>
      </c>
      <c r="C17" s="909" t="s">
        <v>338</v>
      </c>
    </row>
    <row r="18" spans="1:3">
      <c r="A18" s="520"/>
      <c r="B18" s="908" t="s">
        <v>339</v>
      </c>
      <c r="C18" s="909" t="s">
        <v>340</v>
      </c>
    </row>
    <row r="19" spans="1:3">
      <c r="A19" s="520"/>
      <c r="B19" s="908" t="s">
        <v>341</v>
      </c>
      <c r="C19" s="909" t="s">
        <v>341</v>
      </c>
    </row>
    <row r="20" spans="1:3">
      <c r="A20" s="520"/>
      <c r="B20" s="908" t="s">
        <v>342</v>
      </c>
      <c r="C20" s="909" t="s">
        <v>342</v>
      </c>
    </row>
    <row r="21" spans="1:3">
      <c r="A21" s="520"/>
      <c r="B21" s="908" t="s">
        <v>343</v>
      </c>
      <c r="C21" s="909" t="s">
        <v>343</v>
      </c>
    </row>
    <row r="22" spans="1:3" ht="23.25" customHeight="1">
      <c r="A22" s="520"/>
      <c r="B22" s="908" t="s">
        <v>344</v>
      </c>
      <c r="C22" s="909" t="s">
        <v>345</v>
      </c>
    </row>
    <row r="23" spans="1:3">
      <c r="A23" s="520"/>
      <c r="B23" s="908" t="s">
        <v>346</v>
      </c>
      <c r="C23" s="909" t="s">
        <v>346</v>
      </c>
    </row>
    <row r="24" spans="1:3">
      <c r="A24" s="520"/>
      <c r="B24" s="908" t="s">
        <v>347</v>
      </c>
      <c r="C24" s="909" t="s">
        <v>348</v>
      </c>
    </row>
    <row r="25" spans="1:3" ht="12" thickBot="1">
      <c r="A25" s="215"/>
      <c r="B25" s="912" t="s">
        <v>349</v>
      </c>
      <c r="C25" s="913"/>
    </row>
    <row r="26" spans="1:3" ht="12.75" thickTop="1" thickBot="1">
      <c r="A26" s="903" t="s">
        <v>432</v>
      </c>
      <c r="B26" s="904"/>
      <c r="C26" s="905"/>
    </row>
    <row r="27" spans="1:3" ht="12.75" thickTop="1" thickBot="1">
      <c r="A27" s="216"/>
      <c r="B27" s="914" t="s">
        <v>350</v>
      </c>
      <c r="C27" s="915"/>
    </row>
    <row r="28" spans="1:3" ht="12.75" thickTop="1" thickBot="1">
      <c r="A28" s="903" t="s">
        <v>423</v>
      </c>
      <c r="B28" s="904"/>
      <c r="C28" s="905"/>
    </row>
    <row r="29" spans="1:3" ht="12" thickTop="1">
      <c r="A29" s="214"/>
      <c r="B29" s="916" t="s">
        <v>351</v>
      </c>
      <c r="C29" s="917" t="s">
        <v>352</v>
      </c>
    </row>
    <row r="30" spans="1:3">
      <c r="A30" s="520"/>
      <c r="B30" s="894" t="s">
        <v>353</v>
      </c>
      <c r="C30" s="895" t="s">
        <v>354</v>
      </c>
    </row>
    <row r="31" spans="1:3">
      <c r="A31" s="520"/>
      <c r="B31" s="894" t="s">
        <v>355</v>
      </c>
      <c r="C31" s="895" t="s">
        <v>356</v>
      </c>
    </row>
    <row r="32" spans="1:3">
      <c r="A32" s="520"/>
      <c r="B32" s="894" t="s">
        <v>357</v>
      </c>
      <c r="C32" s="895" t="s">
        <v>358</v>
      </c>
    </row>
    <row r="33" spans="1:3">
      <c r="A33" s="520"/>
      <c r="B33" s="894" t="s">
        <v>359</v>
      </c>
      <c r="C33" s="895" t="s">
        <v>360</v>
      </c>
    </row>
    <row r="34" spans="1:3">
      <c r="A34" s="520"/>
      <c r="B34" s="894" t="s">
        <v>361</v>
      </c>
      <c r="C34" s="895" t="s">
        <v>362</v>
      </c>
    </row>
    <row r="35" spans="1:3" ht="23.25" customHeight="1">
      <c r="A35" s="520"/>
      <c r="B35" s="894" t="s">
        <v>363</v>
      </c>
      <c r="C35" s="895" t="s">
        <v>364</v>
      </c>
    </row>
    <row r="36" spans="1:3" ht="24" customHeight="1">
      <c r="A36" s="520"/>
      <c r="B36" s="894" t="s">
        <v>365</v>
      </c>
      <c r="C36" s="895" t="s">
        <v>366</v>
      </c>
    </row>
    <row r="37" spans="1:3" ht="24.75" customHeight="1">
      <c r="A37" s="520"/>
      <c r="B37" s="894" t="s">
        <v>367</v>
      </c>
      <c r="C37" s="895" t="s">
        <v>368</v>
      </c>
    </row>
    <row r="38" spans="1:3" ht="23.25" customHeight="1">
      <c r="A38" s="520"/>
      <c r="B38" s="894" t="s">
        <v>424</v>
      </c>
      <c r="C38" s="895" t="s">
        <v>369</v>
      </c>
    </row>
    <row r="39" spans="1:3" ht="39.75" customHeight="1">
      <c r="A39" s="520"/>
      <c r="B39" s="908" t="s">
        <v>438</v>
      </c>
      <c r="C39" s="909" t="s">
        <v>370</v>
      </c>
    </row>
    <row r="40" spans="1:3" ht="12" customHeight="1">
      <c r="A40" s="520"/>
      <c r="B40" s="894" t="s">
        <v>371</v>
      </c>
      <c r="C40" s="895" t="s">
        <v>372</v>
      </c>
    </row>
    <row r="41" spans="1:3" ht="27" customHeight="1" thickBot="1">
      <c r="A41" s="215"/>
      <c r="B41" s="910" t="s">
        <v>373</v>
      </c>
      <c r="C41" s="911" t="s">
        <v>374</v>
      </c>
    </row>
    <row r="42" spans="1:3" ht="12.75" thickTop="1" thickBot="1">
      <c r="A42" s="903" t="s">
        <v>425</v>
      </c>
      <c r="B42" s="904"/>
      <c r="C42" s="905"/>
    </row>
    <row r="43" spans="1:3" ht="12" thickTop="1">
      <c r="A43" s="214"/>
      <c r="B43" s="906" t="s">
        <v>460</v>
      </c>
      <c r="C43" s="907" t="s">
        <v>375</v>
      </c>
    </row>
    <row r="44" spans="1:3">
      <c r="A44" s="520"/>
      <c r="B44" s="873" t="s">
        <v>459</v>
      </c>
      <c r="C44" s="874"/>
    </row>
    <row r="45" spans="1:3" ht="23.25" customHeight="1" thickBot="1">
      <c r="A45" s="215"/>
      <c r="B45" s="901" t="s">
        <v>376</v>
      </c>
      <c r="C45" s="902" t="s">
        <v>377</v>
      </c>
    </row>
    <row r="46" spans="1:3" ht="11.25" customHeight="1" thickTop="1" thickBot="1">
      <c r="A46" s="903" t="s">
        <v>426</v>
      </c>
      <c r="B46" s="904"/>
      <c r="C46" s="905"/>
    </row>
    <row r="47" spans="1:3" ht="26.25" customHeight="1" thickTop="1">
      <c r="A47" s="520"/>
      <c r="B47" s="873" t="s">
        <v>427</v>
      </c>
      <c r="C47" s="874"/>
    </row>
    <row r="48" spans="1:3" ht="12" thickBot="1">
      <c r="A48" s="903" t="s">
        <v>428</v>
      </c>
      <c r="B48" s="904"/>
      <c r="C48" s="905"/>
    </row>
    <row r="49" spans="1:3" ht="12" thickTop="1">
      <c r="A49" s="214"/>
      <c r="B49" s="906" t="s">
        <v>378</v>
      </c>
      <c r="C49" s="907" t="s">
        <v>378</v>
      </c>
    </row>
    <row r="50" spans="1:3" ht="11.25" customHeight="1">
      <c r="A50" s="520"/>
      <c r="B50" s="873" t="s">
        <v>379</v>
      </c>
      <c r="C50" s="874" t="s">
        <v>379</v>
      </c>
    </row>
    <row r="51" spans="1:3">
      <c r="A51" s="520"/>
      <c r="B51" s="873" t="s">
        <v>380</v>
      </c>
      <c r="C51" s="874" t="s">
        <v>380</v>
      </c>
    </row>
    <row r="52" spans="1:3" ht="11.25" customHeight="1">
      <c r="A52" s="520"/>
      <c r="B52" s="873" t="s">
        <v>486</v>
      </c>
      <c r="C52" s="874" t="s">
        <v>381</v>
      </c>
    </row>
    <row r="53" spans="1:3" ht="33.6" customHeight="1">
      <c r="A53" s="520"/>
      <c r="B53" s="873" t="s">
        <v>382</v>
      </c>
      <c r="C53" s="874" t="s">
        <v>382</v>
      </c>
    </row>
    <row r="54" spans="1:3" ht="11.25" customHeight="1">
      <c r="A54" s="520"/>
      <c r="B54" s="873" t="s">
        <v>480</v>
      </c>
      <c r="C54" s="874" t="s">
        <v>383</v>
      </c>
    </row>
    <row r="55" spans="1:3" ht="11.25" customHeight="1" thickBot="1">
      <c r="A55" s="903" t="s">
        <v>429</v>
      </c>
      <c r="B55" s="904"/>
      <c r="C55" s="905"/>
    </row>
    <row r="56" spans="1:3" ht="12" thickTop="1">
      <c r="A56" s="214"/>
      <c r="B56" s="906" t="s">
        <v>378</v>
      </c>
      <c r="C56" s="907" t="s">
        <v>378</v>
      </c>
    </row>
    <row r="57" spans="1:3">
      <c r="A57" s="520"/>
      <c r="B57" s="873" t="s">
        <v>384</v>
      </c>
      <c r="C57" s="874" t="s">
        <v>384</v>
      </c>
    </row>
    <row r="58" spans="1:3">
      <c r="A58" s="520"/>
      <c r="B58" s="873" t="s">
        <v>435</v>
      </c>
      <c r="C58" s="874" t="s">
        <v>385</v>
      </c>
    </row>
    <row r="59" spans="1:3">
      <c r="A59" s="520"/>
      <c r="B59" s="873" t="s">
        <v>386</v>
      </c>
      <c r="C59" s="874" t="s">
        <v>386</v>
      </c>
    </row>
    <row r="60" spans="1:3">
      <c r="A60" s="520"/>
      <c r="B60" s="873" t="s">
        <v>387</v>
      </c>
      <c r="C60" s="874" t="s">
        <v>387</v>
      </c>
    </row>
    <row r="61" spans="1:3">
      <c r="A61" s="520"/>
      <c r="B61" s="873" t="s">
        <v>388</v>
      </c>
      <c r="C61" s="874" t="s">
        <v>388</v>
      </c>
    </row>
    <row r="62" spans="1:3">
      <c r="A62" s="520"/>
      <c r="B62" s="873" t="s">
        <v>436</v>
      </c>
      <c r="C62" s="874" t="s">
        <v>389</v>
      </c>
    </row>
    <row r="63" spans="1:3">
      <c r="A63" s="520"/>
      <c r="B63" s="873" t="s">
        <v>390</v>
      </c>
      <c r="C63" s="874" t="s">
        <v>390</v>
      </c>
    </row>
    <row r="64" spans="1:3" ht="12" thickBot="1">
      <c r="A64" s="215"/>
      <c r="B64" s="901" t="s">
        <v>391</v>
      </c>
      <c r="C64" s="902" t="s">
        <v>391</v>
      </c>
    </row>
    <row r="65" spans="1:3" ht="11.25" customHeight="1" thickTop="1">
      <c r="A65" s="889" t="s">
        <v>430</v>
      </c>
      <c r="B65" s="890"/>
      <c r="C65" s="891"/>
    </row>
    <row r="66" spans="1:3" ht="12" thickBot="1">
      <c r="A66" s="215"/>
      <c r="B66" s="901" t="s">
        <v>392</v>
      </c>
      <c r="C66" s="902" t="s">
        <v>392</v>
      </c>
    </row>
    <row r="67" spans="1:3" ht="11.25" customHeight="1" thickTop="1" thickBot="1">
      <c r="A67" s="903" t="s">
        <v>431</v>
      </c>
      <c r="B67" s="904"/>
      <c r="C67" s="905"/>
    </row>
    <row r="68" spans="1:3" ht="12" thickTop="1">
      <c r="A68" s="214"/>
      <c r="B68" s="906" t="s">
        <v>393</v>
      </c>
      <c r="C68" s="907" t="s">
        <v>393</v>
      </c>
    </row>
    <row r="69" spans="1:3">
      <c r="A69" s="520"/>
      <c r="B69" s="873" t="s">
        <v>394</v>
      </c>
      <c r="C69" s="874" t="s">
        <v>394</v>
      </c>
    </row>
    <row r="70" spans="1:3">
      <c r="A70" s="520"/>
      <c r="B70" s="873" t="s">
        <v>395</v>
      </c>
      <c r="C70" s="874" t="s">
        <v>395</v>
      </c>
    </row>
    <row r="71" spans="1:3" ht="54.95" customHeight="1">
      <c r="A71" s="520"/>
      <c r="B71" s="899" t="s">
        <v>955</v>
      </c>
      <c r="C71" s="900" t="s">
        <v>396</v>
      </c>
    </row>
    <row r="72" spans="1:3" ht="33.75" customHeight="1">
      <c r="A72" s="520"/>
      <c r="B72" s="899" t="s">
        <v>439</v>
      </c>
      <c r="C72" s="900" t="s">
        <v>397</v>
      </c>
    </row>
    <row r="73" spans="1:3" ht="15.75" customHeight="1">
      <c r="A73" s="520"/>
      <c r="B73" s="899" t="s">
        <v>437</v>
      </c>
      <c r="C73" s="900" t="s">
        <v>398</v>
      </c>
    </row>
    <row r="74" spans="1:3">
      <c r="A74" s="520"/>
      <c r="B74" s="873" t="s">
        <v>399</v>
      </c>
      <c r="C74" s="874" t="s">
        <v>399</v>
      </c>
    </row>
    <row r="75" spans="1:3" ht="12" thickBot="1">
      <c r="A75" s="215"/>
      <c r="B75" s="901" t="s">
        <v>400</v>
      </c>
      <c r="C75" s="902" t="s">
        <v>400</v>
      </c>
    </row>
    <row r="76" spans="1:3" ht="12" thickTop="1">
      <c r="A76" s="889" t="s">
        <v>463</v>
      </c>
      <c r="B76" s="890"/>
      <c r="C76" s="891"/>
    </row>
    <row r="77" spans="1:3">
      <c r="A77" s="520"/>
      <c r="B77" s="873" t="s">
        <v>392</v>
      </c>
      <c r="C77" s="874"/>
    </row>
    <row r="78" spans="1:3">
      <c r="A78" s="520"/>
      <c r="B78" s="873" t="s">
        <v>461</v>
      </c>
      <c r="C78" s="874"/>
    </row>
    <row r="79" spans="1:3">
      <c r="A79" s="520"/>
      <c r="B79" s="873" t="s">
        <v>462</v>
      </c>
      <c r="C79" s="874"/>
    </row>
    <row r="80" spans="1:3">
      <c r="A80" s="889" t="s">
        <v>464</v>
      </c>
      <c r="B80" s="890"/>
      <c r="C80" s="891"/>
    </row>
    <row r="81" spans="1:3">
      <c r="A81" s="520"/>
      <c r="B81" s="873" t="s">
        <v>392</v>
      </c>
      <c r="C81" s="874"/>
    </row>
    <row r="82" spans="1:3">
      <c r="A82" s="520"/>
      <c r="B82" s="873" t="s">
        <v>465</v>
      </c>
      <c r="C82" s="874"/>
    </row>
    <row r="83" spans="1:3" ht="76.5" customHeight="1">
      <c r="A83" s="520"/>
      <c r="B83" s="873" t="s">
        <v>479</v>
      </c>
      <c r="C83" s="874"/>
    </row>
    <row r="84" spans="1:3" ht="53.25" customHeight="1">
      <c r="A84" s="520"/>
      <c r="B84" s="873" t="s">
        <v>478</v>
      </c>
      <c r="C84" s="874"/>
    </row>
    <row r="85" spans="1:3">
      <c r="A85" s="520"/>
      <c r="B85" s="873" t="s">
        <v>466</v>
      </c>
      <c r="C85" s="874"/>
    </row>
    <row r="86" spans="1:3">
      <c r="A86" s="520"/>
      <c r="B86" s="873" t="s">
        <v>467</v>
      </c>
      <c r="C86" s="874"/>
    </row>
    <row r="87" spans="1:3">
      <c r="A87" s="520"/>
      <c r="B87" s="873" t="s">
        <v>468</v>
      </c>
      <c r="C87" s="874"/>
    </row>
    <row r="88" spans="1:3">
      <c r="A88" s="889" t="s">
        <v>469</v>
      </c>
      <c r="B88" s="890"/>
      <c r="C88" s="891"/>
    </row>
    <row r="89" spans="1:3">
      <c r="A89" s="520"/>
      <c r="B89" s="873" t="s">
        <v>392</v>
      </c>
      <c r="C89" s="874"/>
    </row>
    <row r="90" spans="1:3">
      <c r="A90" s="520"/>
      <c r="B90" s="873" t="s">
        <v>471</v>
      </c>
      <c r="C90" s="874"/>
    </row>
    <row r="91" spans="1:3" ht="12" customHeight="1">
      <c r="A91" s="520"/>
      <c r="B91" s="873" t="s">
        <v>472</v>
      </c>
      <c r="C91" s="874"/>
    </row>
    <row r="92" spans="1:3">
      <c r="A92" s="520"/>
      <c r="B92" s="873" t="s">
        <v>473</v>
      </c>
      <c r="C92" s="874"/>
    </row>
    <row r="93" spans="1:3" ht="24.75" customHeight="1">
      <c r="A93" s="520"/>
      <c r="B93" s="892" t="s">
        <v>514</v>
      </c>
      <c r="C93" s="893"/>
    </row>
    <row r="94" spans="1:3" ht="24" customHeight="1">
      <c r="A94" s="520"/>
      <c r="B94" s="892" t="s">
        <v>515</v>
      </c>
      <c r="C94" s="893"/>
    </row>
    <row r="95" spans="1:3" ht="13.5" customHeight="1">
      <c r="A95" s="520"/>
      <c r="B95" s="894" t="s">
        <v>474</v>
      </c>
      <c r="C95" s="895"/>
    </row>
    <row r="96" spans="1:3" ht="11.25" customHeight="1" thickBot="1">
      <c r="A96" s="896" t="s">
        <v>510</v>
      </c>
      <c r="B96" s="897"/>
      <c r="C96" s="898"/>
    </row>
    <row r="97" spans="1:3" ht="12.75" thickTop="1" thickBot="1">
      <c r="A97" s="888" t="s">
        <v>401</v>
      </c>
      <c r="B97" s="888"/>
      <c r="C97" s="888"/>
    </row>
    <row r="98" spans="1:3">
      <c r="A98" s="292">
        <v>2</v>
      </c>
      <c r="B98" s="448" t="s">
        <v>490</v>
      </c>
      <c r="C98" s="448" t="s">
        <v>511</v>
      </c>
    </row>
    <row r="99" spans="1:3">
      <c r="A99" s="219">
        <v>3</v>
      </c>
      <c r="B99" s="449" t="s">
        <v>491</v>
      </c>
      <c r="C99" s="450" t="s">
        <v>512</v>
      </c>
    </row>
    <row r="100" spans="1:3">
      <c r="A100" s="219">
        <v>4</v>
      </c>
      <c r="B100" s="449" t="s">
        <v>492</v>
      </c>
      <c r="C100" s="450" t="s">
        <v>516</v>
      </c>
    </row>
    <row r="101" spans="1:3" ht="11.25" customHeight="1">
      <c r="A101" s="219">
        <v>5</v>
      </c>
      <c r="B101" s="449" t="s">
        <v>493</v>
      </c>
      <c r="C101" s="450" t="s">
        <v>513</v>
      </c>
    </row>
    <row r="102" spans="1:3" ht="12" customHeight="1">
      <c r="A102" s="219">
        <v>6</v>
      </c>
      <c r="B102" s="449" t="s">
        <v>508</v>
      </c>
      <c r="C102" s="450" t="s">
        <v>494</v>
      </c>
    </row>
    <row r="103" spans="1:3" ht="12" customHeight="1">
      <c r="A103" s="219">
        <v>7</v>
      </c>
      <c r="B103" s="449" t="s">
        <v>495</v>
      </c>
      <c r="C103" s="450" t="s">
        <v>509</v>
      </c>
    </row>
    <row r="104" spans="1:3">
      <c r="A104" s="219">
        <v>8</v>
      </c>
      <c r="B104" s="449" t="s">
        <v>500</v>
      </c>
      <c r="C104" s="450" t="s">
        <v>520</v>
      </c>
    </row>
    <row r="105" spans="1:3" ht="11.25" customHeight="1">
      <c r="A105" s="889" t="s">
        <v>475</v>
      </c>
      <c r="B105" s="890"/>
      <c r="C105" s="891"/>
    </row>
    <row r="106" spans="1:3" ht="12" customHeight="1">
      <c r="A106" s="520"/>
      <c r="B106" s="873" t="s">
        <v>392</v>
      </c>
      <c r="C106" s="874"/>
    </row>
    <row r="107" spans="1:3">
      <c r="A107" s="889" t="s">
        <v>654</v>
      </c>
      <c r="B107" s="890"/>
      <c r="C107" s="891"/>
    </row>
    <row r="108" spans="1:3" ht="12" customHeight="1">
      <c r="A108" s="520"/>
      <c r="B108" s="873" t="s">
        <v>656</v>
      </c>
      <c r="C108" s="874"/>
    </row>
    <row r="109" spans="1:3">
      <c r="A109" s="520"/>
      <c r="B109" s="873" t="s">
        <v>657</v>
      </c>
      <c r="C109" s="874"/>
    </row>
    <row r="110" spans="1:3">
      <c r="A110" s="520"/>
      <c r="B110" s="873" t="s">
        <v>655</v>
      </c>
      <c r="C110" s="874"/>
    </row>
    <row r="111" spans="1:3">
      <c r="A111" s="867" t="s">
        <v>1001</v>
      </c>
      <c r="B111" s="867"/>
      <c r="C111" s="867"/>
    </row>
    <row r="112" spans="1:3">
      <c r="A112" s="885" t="s">
        <v>325</v>
      </c>
      <c r="B112" s="885"/>
      <c r="C112" s="885"/>
    </row>
    <row r="113" spans="1:3">
      <c r="A113" s="521">
        <v>1</v>
      </c>
      <c r="B113" s="880" t="s">
        <v>831</v>
      </c>
      <c r="C113" s="881"/>
    </row>
    <row r="114" spans="1:3">
      <c r="A114" s="521">
        <v>2</v>
      </c>
      <c r="B114" s="886" t="s">
        <v>832</v>
      </c>
      <c r="C114" s="887"/>
    </row>
    <row r="115" spans="1:3">
      <c r="A115" s="521">
        <v>3</v>
      </c>
      <c r="B115" s="880" t="s">
        <v>833</v>
      </c>
      <c r="C115" s="881"/>
    </row>
    <row r="116" spans="1:3">
      <c r="A116" s="521">
        <v>4</v>
      </c>
      <c r="B116" s="880" t="s">
        <v>834</v>
      </c>
      <c r="C116" s="881"/>
    </row>
    <row r="117" spans="1:3">
      <c r="A117" s="521">
        <v>5</v>
      </c>
      <c r="B117" s="880" t="s">
        <v>835</v>
      </c>
      <c r="C117" s="881"/>
    </row>
    <row r="118" spans="1:3" ht="55.5" customHeight="1">
      <c r="A118" s="521">
        <v>6</v>
      </c>
      <c r="B118" s="880" t="s">
        <v>943</v>
      </c>
      <c r="C118" s="881"/>
    </row>
    <row r="119" spans="1:3" ht="22.5">
      <c r="A119" s="521">
        <v>6.01</v>
      </c>
      <c r="B119" s="522" t="s">
        <v>690</v>
      </c>
      <c r="C119" s="563" t="s">
        <v>944</v>
      </c>
    </row>
    <row r="120" spans="1:3" ht="33.75">
      <c r="A120" s="521">
        <v>6.02</v>
      </c>
      <c r="B120" s="522" t="s">
        <v>691</v>
      </c>
      <c r="C120" s="573" t="s">
        <v>950</v>
      </c>
    </row>
    <row r="121" spans="1:3">
      <c r="A121" s="521">
        <v>6.03</v>
      </c>
      <c r="B121" s="527" t="s">
        <v>692</v>
      </c>
      <c r="C121" s="527" t="s">
        <v>836</v>
      </c>
    </row>
    <row r="122" spans="1:3">
      <c r="A122" s="521">
        <v>6.04</v>
      </c>
      <c r="B122" s="522" t="s">
        <v>693</v>
      </c>
      <c r="C122" s="523" t="s">
        <v>837</v>
      </c>
    </row>
    <row r="123" spans="1:3">
      <c r="A123" s="521">
        <v>6.05</v>
      </c>
      <c r="B123" s="522" t="s">
        <v>694</v>
      </c>
      <c r="C123" s="523" t="s">
        <v>838</v>
      </c>
    </row>
    <row r="124" spans="1:3" ht="22.5">
      <c r="A124" s="521">
        <v>6.06</v>
      </c>
      <c r="B124" s="522" t="s">
        <v>695</v>
      </c>
      <c r="C124" s="523" t="s">
        <v>839</v>
      </c>
    </row>
    <row r="125" spans="1:3">
      <c r="A125" s="521">
        <v>6.07</v>
      </c>
      <c r="B125" s="524" t="s">
        <v>696</v>
      </c>
      <c r="C125" s="523" t="s">
        <v>840</v>
      </c>
    </row>
    <row r="126" spans="1:3" ht="22.5">
      <c r="A126" s="521">
        <v>6.08</v>
      </c>
      <c r="B126" s="522" t="s">
        <v>697</v>
      </c>
      <c r="C126" s="523" t="s">
        <v>841</v>
      </c>
    </row>
    <row r="127" spans="1:3" ht="22.5">
      <c r="A127" s="521">
        <v>6.09</v>
      </c>
      <c r="B127" s="525" t="s">
        <v>698</v>
      </c>
      <c r="C127" s="523" t="s">
        <v>842</v>
      </c>
    </row>
    <row r="128" spans="1:3">
      <c r="A128" s="526">
        <v>6.1</v>
      </c>
      <c r="B128" s="525" t="s">
        <v>699</v>
      </c>
      <c r="C128" s="523" t="s">
        <v>843</v>
      </c>
    </row>
    <row r="129" spans="1:3">
      <c r="A129" s="521">
        <v>6.11</v>
      </c>
      <c r="B129" s="525" t="s">
        <v>700</v>
      </c>
      <c r="C129" s="523" t="s">
        <v>844</v>
      </c>
    </row>
    <row r="130" spans="1:3">
      <c r="A130" s="521">
        <v>6.12</v>
      </c>
      <c r="B130" s="525" t="s">
        <v>701</v>
      </c>
      <c r="C130" s="523" t="s">
        <v>845</v>
      </c>
    </row>
    <row r="131" spans="1:3">
      <c r="A131" s="521">
        <v>6.13</v>
      </c>
      <c r="B131" s="525" t="s">
        <v>702</v>
      </c>
      <c r="C131" s="527" t="s">
        <v>846</v>
      </c>
    </row>
    <row r="132" spans="1:3">
      <c r="A132" s="521">
        <v>6.14</v>
      </c>
      <c r="B132" s="525" t="s">
        <v>703</v>
      </c>
      <c r="C132" s="527" t="s">
        <v>847</v>
      </c>
    </row>
    <row r="133" spans="1:3">
      <c r="A133" s="521">
        <v>6.15</v>
      </c>
      <c r="B133" s="525" t="s">
        <v>704</v>
      </c>
      <c r="C133" s="527" t="s">
        <v>848</v>
      </c>
    </row>
    <row r="134" spans="1:3" ht="22.5">
      <c r="A134" s="521">
        <v>6.16</v>
      </c>
      <c r="B134" s="525" t="s">
        <v>705</v>
      </c>
      <c r="C134" s="527" t="s">
        <v>849</v>
      </c>
    </row>
    <row r="135" spans="1:3">
      <c r="A135" s="521">
        <v>6.17</v>
      </c>
      <c r="B135" s="527" t="s">
        <v>706</v>
      </c>
      <c r="C135" s="527" t="s">
        <v>850</v>
      </c>
    </row>
    <row r="136" spans="1:3" ht="22.5">
      <c r="A136" s="521">
        <v>6.18</v>
      </c>
      <c r="B136" s="525" t="s">
        <v>707</v>
      </c>
      <c r="C136" s="527" t="s">
        <v>851</v>
      </c>
    </row>
    <row r="137" spans="1:3">
      <c r="A137" s="521">
        <v>6.19</v>
      </c>
      <c r="B137" s="525" t="s">
        <v>708</v>
      </c>
      <c r="C137" s="527" t="s">
        <v>852</v>
      </c>
    </row>
    <row r="138" spans="1:3">
      <c r="A138" s="526">
        <v>6.2</v>
      </c>
      <c r="B138" s="525" t="s">
        <v>709</v>
      </c>
      <c r="C138" s="527" t="s">
        <v>853</v>
      </c>
    </row>
    <row r="139" spans="1:3">
      <c r="A139" s="521">
        <v>6.21</v>
      </c>
      <c r="B139" s="525" t="s">
        <v>710</v>
      </c>
      <c r="C139" s="527" t="s">
        <v>854</v>
      </c>
    </row>
    <row r="140" spans="1:3">
      <c r="A140" s="521">
        <v>6.22</v>
      </c>
      <c r="B140" s="525" t="s">
        <v>711</v>
      </c>
      <c r="C140" s="527" t="s">
        <v>855</v>
      </c>
    </row>
    <row r="141" spans="1:3" ht="22.5">
      <c r="A141" s="521">
        <v>6.23</v>
      </c>
      <c r="B141" s="525" t="s">
        <v>712</v>
      </c>
      <c r="C141" s="527" t="s">
        <v>856</v>
      </c>
    </row>
    <row r="142" spans="1:3" ht="22.5">
      <c r="A142" s="521">
        <v>6.24</v>
      </c>
      <c r="B142" s="522" t="s">
        <v>713</v>
      </c>
      <c r="C142" s="527" t="s">
        <v>857</v>
      </c>
    </row>
    <row r="143" spans="1:3">
      <c r="A143" s="521">
        <v>6.2500000000000098</v>
      </c>
      <c r="B143" s="522" t="s">
        <v>714</v>
      </c>
      <c r="C143" s="527" t="s">
        <v>858</v>
      </c>
    </row>
    <row r="144" spans="1:3" ht="22.5">
      <c r="A144" s="521">
        <v>6.2600000000000202</v>
      </c>
      <c r="B144" s="522" t="s">
        <v>859</v>
      </c>
      <c r="C144" s="566" t="s">
        <v>860</v>
      </c>
    </row>
    <row r="145" spans="1:3" ht="22.5">
      <c r="A145" s="521">
        <v>6.2700000000000298</v>
      </c>
      <c r="B145" s="522" t="s">
        <v>165</v>
      </c>
      <c r="C145" s="566" t="s">
        <v>946</v>
      </c>
    </row>
    <row r="146" spans="1:3">
      <c r="A146" s="521"/>
      <c r="B146" s="871" t="s">
        <v>861</v>
      </c>
      <c r="C146" s="872"/>
    </row>
    <row r="147" spans="1:3" s="529" customFormat="1">
      <c r="A147" s="528">
        <v>7.1</v>
      </c>
      <c r="B147" s="522" t="s">
        <v>862</v>
      </c>
      <c r="C147" s="882" t="s">
        <v>863</v>
      </c>
    </row>
    <row r="148" spans="1:3" s="529" customFormat="1">
      <c r="A148" s="528">
        <v>7.2</v>
      </c>
      <c r="B148" s="522" t="s">
        <v>864</v>
      </c>
      <c r="C148" s="883"/>
    </row>
    <row r="149" spans="1:3" s="529" customFormat="1">
      <c r="A149" s="528">
        <v>7.3</v>
      </c>
      <c r="B149" s="522" t="s">
        <v>865</v>
      </c>
      <c r="C149" s="883"/>
    </row>
    <row r="150" spans="1:3" s="529" customFormat="1">
      <c r="A150" s="528">
        <v>7.4</v>
      </c>
      <c r="B150" s="522" t="s">
        <v>866</v>
      </c>
      <c r="C150" s="883"/>
    </row>
    <row r="151" spans="1:3" s="529" customFormat="1">
      <c r="A151" s="528">
        <v>7.5</v>
      </c>
      <c r="B151" s="522" t="s">
        <v>867</v>
      </c>
      <c r="C151" s="883"/>
    </row>
    <row r="152" spans="1:3" s="529" customFormat="1">
      <c r="A152" s="528">
        <v>7.6</v>
      </c>
      <c r="B152" s="522" t="s">
        <v>939</v>
      </c>
      <c r="C152" s="884"/>
    </row>
    <row r="153" spans="1:3" s="529" customFormat="1" ht="22.5">
      <c r="A153" s="528">
        <v>7.7</v>
      </c>
      <c r="B153" s="522" t="s">
        <v>868</v>
      </c>
      <c r="C153" s="530" t="s">
        <v>869</v>
      </c>
    </row>
    <row r="154" spans="1:3" s="529" customFormat="1" ht="22.5">
      <c r="A154" s="528">
        <v>7.8</v>
      </c>
      <c r="B154" s="522" t="s">
        <v>870</v>
      </c>
      <c r="C154" s="530" t="s">
        <v>871</v>
      </c>
    </row>
    <row r="155" spans="1:3">
      <c r="A155" s="520"/>
      <c r="B155" s="871" t="s">
        <v>872</v>
      </c>
      <c r="C155" s="872"/>
    </row>
    <row r="156" spans="1:3">
      <c r="A156" s="528">
        <v>1</v>
      </c>
      <c r="B156" s="875" t="s">
        <v>951</v>
      </c>
      <c r="C156" s="876"/>
    </row>
    <row r="157" spans="1:3" ht="24.95" customHeight="1">
      <c r="A157" s="528">
        <v>2</v>
      </c>
      <c r="B157" s="875" t="s">
        <v>947</v>
      </c>
      <c r="C157" s="876"/>
    </row>
    <row r="158" spans="1:3">
      <c r="A158" s="528">
        <v>3</v>
      </c>
      <c r="B158" s="875" t="s">
        <v>938</v>
      </c>
      <c r="C158" s="876"/>
    </row>
    <row r="159" spans="1:3">
      <c r="A159" s="520"/>
      <c r="B159" s="871" t="s">
        <v>873</v>
      </c>
      <c r="C159" s="872"/>
    </row>
    <row r="160" spans="1:3" ht="39" customHeight="1">
      <c r="A160" s="528">
        <v>1</v>
      </c>
      <c r="B160" s="878" t="s">
        <v>952</v>
      </c>
      <c r="C160" s="879"/>
    </row>
    <row r="161" spans="1:3" ht="22.5">
      <c r="A161" s="528">
        <v>3</v>
      </c>
      <c r="B161" s="522" t="s">
        <v>678</v>
      </c>
      <c r="C161" s="530" t="s">
        <v>874</v>
      </c>
    </row>
    <row r="162" spans="1:3" ht="22.5">
      <c r="A162" s="528">
        <v>4</v>
      </c>
      <c r="B162" s="522" t="s">
        <v>679</v>
      </c>
      <c r="C162" s="530" t="s">
        <v>875</v>
      </c>
    </row>
    <row r="163" spans="1:3" ht="33.75">
      <c r="A163" s="528">
        <v>5</v>
      </c>
      <c r="B163" s="522" t="s">
        <v>680</v>
      </c>
      <c r="C163" s="530" t="s">
        <v>876</v>
      </c>
    </row>
    <row r="164" spans="1:3">
      <c r="A164" s="528">
        <v>6</v>
      </c>
      <c r="B164" s="522" t="s">
        <v>681</v>
      </c>
      <c r="C164" s="522" t="s">
        <v>877</v>
      </c>
    </row>
    <row r="165" spans="1:3">
      <c r="A165" s="520"/>
      <c r="B165" s="871" t="s">
        <v>878</v>
      </c>
      <c r="C165" s="872"/>
    </row>
    <row r="166" spans="1:3" ht="45">
      <c r="A166" s="528"/>
      <c r="B166" s="522" t="s">
        <v>879</v>
      </c>
      <c r="C166" s="531" t="s">
        <v>1002</v>
      </c>
    </row>
    <row r="167" spans="1:3">
      <c r="A167" s="528"/>
      <c r="B167" s="522" t="s">
        <v>680</v>
      </c>
      <c r="C167" s="530" t="s">
        <v>880</v>
      </c>
    </row>
    <row r="168" spans="1:3">
      <c r="A168" s="520"/>
      <c r="B168" s="871" t="s">
        <v>881</v>
      </c>
      <c r="C168" s="872"/>
    </row>
    <row r="169" spans="1:3" ht="26.45" customHeight="1">
      <c r="A169" s="520"/>
      <c r="B169" s="873" t="s">
        <v>1003</v>
      </c>
      <c r="C169" s="874"/>
    </row>
    <row r="170" spans="1:3">
      <c r="A170" s="520" t="s">
        <v>882</v>
      </c>
      <c r="B170" s="532" t="s">
        <v>738</v>
      </c>
      <c r="C170" s="533" t="s">
        <v>883</v>
      </c>
    </row>
    <row r="171" spans="1:3">
      <c r="A171" s="520" t="s">
        <v>535</v>
      </c>
      <c r="B171" s="534" t="s">
        <v>739</v>
      </c>
      <c r="C171" s="530" t="s">
        <v>884</v>
      </c>
    </row>
    <row r="172" spans="1:3" ht="22.5">
      <c r="A172" s="520" t="s">
        <v>542</v>
      </c>
      <c r="B172" s="533" t="s">
        <v>740</v>
      </c>
      <c r="C172" s="530" t="s">
        <v>885</v>
      </c>
    </row>
    <row r="173" spans="1:3">
      <c r="A173" s="520" t="s">
        <v>886</v>
      </c>
      <c r="B173" s="534" t="s">
        <v>741</v>
      </c>
      <c r="C173" s="534" t="s">
        <v>887</v>
      </c>
    </row>
    <row r="174" spans="1:3" ht="22.5">
      <c r="A174" s="520" t="s">
        <v>888</v>
      </c>
      <c r="B174" s="535" t="s">
        <v>742</v>
      </c>
      <c r="C174" s="535" t="s">
        <v>889</v>
      </c>
    </row>
    <row r="175" spans="1:3" ht="22.5">
      <c r="A175" s="520" t="s">
        <v>543</v>
      </c>
      <c r="B175" s="535" t="s">
        <v>743</v>
      </c>
      <c r="C175" s="535" t="s">
        <v>890</v>
      </c>
    </row>
    <row r="176" spans="1:3" ht="22.5">
      <c r="A176" s="520" t="s">
        <v>891</v>
      </c>
      <c r="B176" s="535" t="s">
        <v>744</v>
      </c>
      <c r="C176" s="535" t="s">
        <v>892</v>
      </c>
    </row>
    <row r="177" spans="1:3" ht="22.5">
      <c r="A177" s="520" t="s">
        <v>893</v>
      </c>
      <c r="B177" s="535" t="s">
        <v>745</v>
      </c>
      <c r="C177" s="535" t="s">
        <v>895</v>
      </c>
    </row>
    <row r="178" spans="1:3" ht="22.5">
      <c r="A178" s="520" t="s">
        <v>894</v>
      </c>
      <c r="B178" s="535" t="s">
        <v>746</v>
      </c>
      <c r="C178" s="535" t="s">
        <v>897</v>
      </c>
    </row>
    <row r="179" spans="1:3" ht="22.5">
      <c r="A179" s="520" t="s">
        <v>896</v>
      </c>
      <c r="B179" s="535" t="s">
        <v>747</v>
      </c>
      <c r="C179" s="536" t="s">
        <v>899</v>
      </c>
    </row>
    <row r="180" spans="1:3" ht="22.5">
      <c r="A180" s="520" t="s">
        <v>898</v>
      </c>
      <c r="B180" s="553" t="s">
        <v>748</v>
      </c>
      <c r="C180" s="536" t="s">
        <v>901</v>
      </c>
    </row>
    <row r="181" spans="1:3" ht="22.5">
      <c r="A181" s="520" t="s">
        <v>900</v>
      </c>
      <c r="B181" s="535" t="s">
        <v>749</v>
      </c>
      <c r="C181" s="537" t="s">
        <v>903</v>
      </c>
    </row>
    <row r="182" spans="1:3">
      <c r="A182" s="562" t="s">
        <v>902</v>
      </c>
      <c r="B182" s="538" t="s">
        <v>750</v>
      </c>
      <c r="C182" s="533" t="s">
        <v>904</v>
      </c>
    </row>
    <row r="183" spans="1:3" ht="22.5">
      <c r="A183" s="520"/>
      <c r="B183" s="539" t="s">
        <v>905</v>
      </c>
      <c r="C183" s="523" t="s">
        <v>906</v>
      </c>
    </row>
    <row r="184" spans="1:3" ht="22.5">
      <c r="A184" s="520"/>
      <c r="B184" s="539" t="s">
        <v>907</v>
      </c>
      <c r="C184" s="523" t="s">
        <v>908</v>
      </c>
    </row>
    <row r="185" spans="1:3" ht="22.5">
      <c r="A185" s="520"/>
      <c r="B185" s="539" t="s">
        <v>909</v>
      </c>
      <c r="C185" s="523" t="s">
        <v>910</v>
      </c>
    </row>
    <row r="186" spans="1:3">
      <c r="A186" s="520"/>
      <c r="B186" s="871" t="s">
        <v>911</v>
      </c>
      <c r="C186" s="872"/>
    </row>
    <row r="187" spans="1:3" ht="50.1" customHeight="1">
      <c r="A187" s="520"/>
      <c r="B187" s="875" t="s">
        <v>953</v>
      </c>
      <c r="C187" s="876"/>
    </row>
    <row r="188" spans="1:3">
      <c r="A188" s="528">
        <v>1</v>
      </c>
      <c r="B188" s="527" t="s">
        <v>770</v>
      </c>
      <c r="C188" s="527" t="s">
        <v>770</v>
      </c>
    </row>
    <row r="189" spans="1:3" ht="33.75">
      <c r="A189" s="528">
        <v>2</v>
      </c>
      <c r="B189" s="527" t="s">
        <v>912</v>
      </c>
      <c r="C189" s="527" t="s">
        <v>913</v>
      </c>
    </row>
    <row r="190" spans="1:3">
      <c r="A190" s="528">
        <v>3</v>
      </c>
      <c r="B190" s="527" t="s">
        <v>772</v>
      </c>
      <c r="C190" s="527" t="s">
        <v>914</v>
      </c>
    </row>
    <row r="191" spans="1:3" ht="22.5">
      <c r="A191" s="528">
        <v>4</v>
      </c>
      <c r="B191" s="527" t="s">
        <v>773</v>
      </c>
      <c r="C191" s="527" t="s">
        <v>915</v>
      </c>
    </row>
    <row r="192" spans="1:3" ht="22.5">
      <c r="A192" s="528">
        <v>5</v>
      </c>
      <c r="B192" s="527" t="s">
        <v>774</v>
      </c>
      <c r="C192" s="527" t="s">
        <v>954</v>
      </c>
    </row>
    <row r="193" spans="1:4" ht="45">
      <c r="A193" s="528">
        <v>6</v>
      </c>
      <c r="B193" s="527" t="s">
        <v>775</v>
      </c>
      <c r="C193" s="527" t="s">
        <v>916</v>
      </c>
    </row>
    <row r="194" spans="1:4">
      <c r="A194" s="520"/>
      <c r="B194" s="871" t="s">
        <v>917</v>
      </c>
      <c r="C194" s="872"/>
    </row>
    <row r="195" spans="1:4" ht="26.1" customHeight="1">
      <c r="A195" s="520"/>
      <c r="B195" s="869" t="s">
        <v>940</v>
      </c>
      <c r="C195" s="877"/>
    </row>
    <row r="196" spans="1:4" ht="22.5">
      <c r="A196" s="520">
        <v>1.1000000000000001</v>
      </c>
      <c r="B196" s="540" t="s">
        <v>785</v>
      </c>
      <c r="C196" s="554" t="s">
        <v>918</v>
      </c>
      <c r="D196" s="555"/>
    </row>
    <row r="197" spans="1:4" ht="12.75">
      <c r="A197" s="520" t="s">
        <v>251</v>
      </c>
      <c r="B197" s="541" t="s">
        <v>786</v>
      </c>
      <c r="C197" s="554" t="s">
        <v>919</v>
      </c>
      <c r="D197" s="556"/>
    </row>
    <row r="198" spans="1:4" ht="12.75">
      <c r="A198" s="520" t="s">
        <v>787</v>
      </c>
      <c r="B198" s="542" t="s">
        <v>788</v>
      </c>
      <c r="C198" s="868" t="s">
        <v>941</v>
      </c>
      <c r="D198" s="557"/>
    </row>
    <row r="199" spans="1:4" ht="12.75">
      <c r="A199" s="520" t="s">
        <v>789</v>
      </c>
      <c r="B199" s="542" t="s">
        <v>790</v>
      </c>
      <c r="C199" s="868"/>
      <c r="D199" s="557"/>
    </row>
    <row r="200" spans="1:4" ht="12.75">
      <c r="A200" s="520" t="s">
        <v>791</v>
      </c>
      <c r="B200" s="542" t="s">
        <v>792</v>
      </c>
      <c r="C200" s="868"/>
      <c r="D200" s="557"/>
    </row>
    <row r="201" spans="1:4" ht="12.75">
      <c r="A201" s="520" t="s">
        <v>793</v>
      </c>
      <c r="B201" s="542" t="s">
        <v>794</v>
      </c>
      <c r="C201" s="868"/>
      <c r="D201" s="557"/>
    </row>
    <row r="202" spans="1:4" ht="22.5">
      <c r="A202" s="520">
        <v>1.2</v>
      </c>
      <c r="B202" s="543" t="s">
        <v>795</v>
      </c>
      <c r="C202" s="544" t="s">
        <v>920</v>
      </c>
      <c r="D202" s="558"/>
    </row>
    <row r="203" spans="1:4" ht="22.5">
      <c r="A203" s="520" t="s">
        <v>797</v>
      </c>
      <c r="B203" s="545" t="s">
        <v>798</v>
      </c>
      <c r="C203" s="546" t="s">
        <v>921</v>
      </c>
      <c r="D203" s="559"/>
    </row>
    <row r="204" spans="1:4" ht="23.25">
      <c r="A204" s="520" t="s">
        <v>799</v>
      </c>
      <c r="B204" s="547" t="s">
        <v>800</v>
      </c>
      <c r="C204" s="546" t="s">
        <v>922</v>
      </c>
      <c r="D204" s="560"/>
    </row>
    <row r="205" spans="1:4" ht="12.75">
      <c r="A205" s="520" t="s">
        <v>801</v>
      </c>
      <c r="B205" s="548" t="s">
        <v>802</v>
      </c>
      <c r="C205" s="544" t="s">
        <v>923</v>
      </c>
      <c r="D205" s="559"/>
    </row>
    <row r="206" spans="1:4" ht="18" customHeight="1">
      <c r="A206" s="520" t="s">
        <v>803</v>
      </c>
      <c r="B206" s="551" t="s">
        <v>804</v>
      </c>
      <c r="C206" s="544" t="s">
        <v>924</v>
      </c>
      <c r="D206" s="560"/>
    </row>
    <row r="207" spans="1:4" ht="22.5">
      <c r="A207" s="520">
        <v>1.4</v>
      </c>
      <c r="B207" s="545" t="s">
        <v>936</v>
      </c>
      <c r="C207" s="549" t="s">
        <v>925</v>
      </c>
      <c r="D207" s="561"/>
    </row>
    <row r="208" spans="1:4" ht="12.75">
      <c r="A208" s="520">
        <v>1.5</v>
      </c>
      <c r="B208" s="545" t="s">
        <v>937</v>
      </c>
      <c r="C208" s="549" t="s">
        <v>925</v>
      </c>
      <c r="D208" s="561"/>
    </row>
    <row r="209" spans="1:3">
      <c r="A209" s="520"/>
      <c r="B209" s="867" t="s">
        <v>926</v>
      </c>
      <c r="C209" s="867"/>
    </row>
    <row r="210" spans="1:3" ht="24.6" customHeight="1">
      <c r="A210" s="520"/>
      <c r="B210" s="869" t="s">
        <v>927</v>
      </c>
      <c r="C210" s="869"/>
    </row>
    <row r="211" spans="1:3" ht="22.5">
      <c r="A211" s="528"/>
      <c r="B211" s="522" t="s">
        <v>678</v>
      </c>
      <c r="C211" s="530" t="s">
        <v>874</v>
      </c>
    </row>
    <row r="212" spans="1:3" ht="22.5">
      <c r="A212" s="528"/>
      <c r="B212" s="522" t="s">
        <v>679</v>
      </c>
      <c r="C212" s="530" t="s">
        <v>875</v>
      </c>
    </row>
    <row r="213" spans="1:3" ht="22.5">
      <c r="A213" s="520"/>
      <c r="B213" s="522" t="s">
        <v>680</v>
      </c>
      <c r="C213" s="530" t="s">
        <v>928</v>
      </c>
    </row>
    <row r="214" spans="1:3">
      <c r="A214" s="520"/>
      <c r="B214" s="867" t="s">
        <v>929</v>
      </c>
      <c r="C214" s="867"/>
    </row>
    <row r="215" spans="1:3" ht="39.6" customHeight="1">
      <c r="A215" s="528"/>
      <c r="B215" s="870" t="s">
        <v>942</v>
      </c>
      <c r="C215" s="870"/>
    </row>
    <row r="216" spans="1:3">
      <c r="B216" s="867" t="s">
        <v>981</v>
      </c>
      <c r="C216" s="867"/>
    </row>
    <row r="217" spans="1:3" ht="25.5">
      <c r="A217" s="579">
        <v>1</v>
      </c>
      <c r="B217" s="575" t="s">
        <v>957</v>
      </c>
      <c r="C217" s="576" t="s">
        <v>969</v>
      </c>
    </row>
    <row r="218" spans="1:3" ht="12.75">
      <c r="A218" s="579">
        <v>2</v>
      </c>
      <c r="B218" s="575" t="s">
        <v>958</v>
      </c>
      <c r="C218" s="576" t="s">
        <v>970</v>
      </c>
    </row>
    <row r="219" spans="1:3" ht="25.5">
      <c r="A219" s="579">
        <v>3</v>
      </c>
      <c r="B219" s="575" t="s">
        <v>959</v>
      </c>
      <c r="C219" s="575" t="s">
        <v>971</v>
      </c>
    </row>
    <row r="220" spans="1:3" ht="12.75">
      <c r="A220" s="579">
        <v>4</v>
      </c>
      <c r="B220" s="575" t="s">
        <v>960</v>
      </c>
      <c r="C220" s="575" t="s">
        <v>972</v>
      </c>
    </row>
    <row r="221" spans="1:3" ht="25.5">
      <c r="A221" s="579">
        <v>5</v>
      </c>
      <c r="B221" s="575" t="s">
        <v>961</v>
      </c>
      <c r="C221" s="575" t="s">
        <v>973</v>
      </c>
    </row>
    <row r="222" spans="1:3" ht="12.75">
      <c r="A222" s="579">
        <v>6</v>
      </c>
      <c r="B222" s="575" t="s">
        <v>962</v>
      </c>
      <c r="C222" s="575" t="s">
        <v>974</v>
      </c>
    </row>
    <row r="223" spans="1:3" ht="25.5">
      <c r="A223" s="579">
        <v>7</v>
      </c>
      <c r="B223" s="575" t="s">
        <v>963</v>
      </c>
      <c r="C223" s="575" t="s">
        <v>975</v>
      </c>
    </row>
    <row r="224" spans="1:3" ht="12.75">
      <c r="A224" s="579">
        <v>7.1</v>
      </c>
      <c r="B224" s="577" t="s">
        <v>964</v>
      </c>
      <c r="C224" s="575" t="s">
        <v>976</v>
      </c>
    </row>
    <row r="225" spans="1:3" ht="25.5">
      <c r="A225" s="579">
        <v>7.2</v>
      </c>
      <c r="B225" s="577" t="s">
        <v>965</v>
      </c>
      <c r="C225" s="575" t="s">
        <v>977</v>
      </c>
    </row>
    <row r="226" spans="1:3" ht="12.75">
      <c r="A226" s="579">
        <v>7.3</v>
      </c>
      <c r="B226" s="578" t="s">
        <v>966</v>
      </c>
      <c r="C226" s="575" t="s">
        <v>978</v>
      </c>
    </row>
    <row r="227" spans="1:3" ht="12.75">
      <c r="A227" s="579">
        <v>8</v>
      </c>
      <c r="B227" s="575" t="s">
        <v>967</v>
      </c>
      <c r="C227" s="576" t="s">
        <v>979</v>
      </c>
    </row>
    <row r="228" spans="1:3" ht="12.75">
      <c r="A228" s="579">
        <v>9</v>
      </c>
      <c r="B228" s="575" t="s">
        <v>968</v>
      </c>
      <c r="C228" s="576" t="s">
        <v>980</v>
      </c>
    </row>
    <row r="229" spans="1:3" ht="25.5">
      <c r="A229" s="579">
        <v>10.1</v>
      </c>
      <c r="B229" s="591" t="s">
        <v>998</v>
      </c>
      <c r="C229" s="576" t="s">
        <v>999</v>
      </c>
    </row>
    <row r="230" spans="1:3" ht="12.75">
      <c r="A230" s="864"/>
      <c r="B230" s="588" t="s">
        <v>780</v>
      </c>
      <c r="C230" s="576" t="s">
        <v>996</v>
      </c>
    </row>
    <row r="231" spans="1:3" ht="25.5">
      <c r="A231" s="865"/>
      <c r="B231" s="588" t="s">
        <v>994</v>
      </c>
      <c r="C231" s="576" t="s">
        <v>995</v>
      </c>
    </row>
    <row r="232" spans="1:3" ht="12.75">
      <c r="A232" s="865"/>
      <c r="B232" s="588" t="s">
        <v>982</v>
      </c>
      <c r="C232" s="576" t="s">
        <v>984</v>
      </c>
    </row>
    <row r="233" spans="1:3" ht="24">
      <c r="A233" s="865"/>
      <c r="B233" s="588" t="s">
        <v>989</v>
      </c>
      <c r="C233" s="589" t="s">
        <v>990</v>
      </c>
    </row>
    <row r="234" spans="1:3" ht="40.5" customHeight="1">
      <c r="A234" s="865"/>
      <c r="B234" s="588" t="s">
        <v>988</v>
      </c>
      <c r="C234" s="576" t="s">
        <v>991</v>
      </c>
    </row>
    <row r="235" spans="1:3" ht="24" customHeight="1">
      <c r="A235" s="865"/>
      <c r="B235" s="588" t="s">
        <v>993</v>
      </c>
      <c r="C235" s="576" t="s">
        <v>997</v>
      </c>
    </row>
    <row r="236" spans="1:3" ht="25.5">
      <c r="A236" s="866"/>
      <c r="B236" s="588" t="s">
        <v>983</v>
      </c>
      <c r="C236" s="576" t="s">
        <v>985</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1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zoomScale="70" zoomScaleNormal="70" workbookViewId="0">
      <pane xSplit="1" ySplit="6" topLeftCell="B61"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188</v>
      </c>
      <c r="B1" s="16" t="str">
        <f>Info!C2</f>
        <v>სს "ვითიბი ბანკი ჯორჯია"</v>
      </c>
      <c r="C1" s="16"/>
    </row>
    <row r="2" spans="1:8" ht="15.75">
      <c r="A2" s="17" t="s">
        <v>189</v>
      </c>
      <c r="B2" s="408">
        <f>'1. key ratios'!B2</f>
        <v>45199</v>
      </c>
      <c r="C2" s="28"/>
      <c r="D2" s="18"/>
      <c r="E2" s="18"/>
      <c r="F2" s="18"/>
      <c r="G2" s="18"/>
      <c r="H2" s="18"/>
    </row>
    <row r="3" spans="1:8" ht="15.75">
      <c r="A3" s="17"/>
      <c r="B3" s="16"/>
      <c r="C3" s="28"/>
      <c r="D3" s="18"/>
      <c r="E3" s="18"/>
      <c r="F3" s="18"/>
      <c r="G3" s="18"/>
      <c r="H3" s="18"/>
    </row>
    <row r="4" spans="1:8" ht="16.5" thickBot="1">
      <c r="A4" s="46" t="s">
        <v>406</v>
      </c>
      <c r="B4" s="29" t="s">
        <v>222</v>
      </c>
      <c r="C4" s="32"/>
      <c r="D4" s="32"/>
      <c r="E4" s="32"/>
      <c r="F4" s="46"/>
      <c r="G4" s="46"/>
      <c r="H4" s="47" t="s">
        <v>93</v>
      </c>
    </row>
    <row r="5" spans="1:8" ht="15.75">
      <c r="A5" s="119"/>
      <c r="B5" s="120"/>
      <c r="C5" s="755" t="s">
        <v>194</v>
      </c>
      <c r="D5" s="756"/>
      <c r="E5" s="757"/>
      <c r="F5" s="755" t="s">
        <v>195</v>
      </c>
      <c r="G5" s="756"/>
      <c r="H5" s="758"/>
    </row>
    <row r="6" spans="1:8">
      <c r="A6" s="121" t="s">
        <v>26</v>
      </c>
      <c r="B6" s="48"/>
      <c r="C6" s="49" t="s">
        <v>27</v>
      </c>
      <c r="D6" s="49" t="s">
        <v>96</v>
      </c>
      <c r="E6" s="49" t="s">
        <v>68</v>
      </c>
      <c r="F6" s="49" t="s">
        <v>27</v>
      </c>
      <c r="G6" s="49" t="s">
        <v>96</v>
      </c>
      <c r="H6" s="122" t="s">
        <v>68</v>
      </c>
    </row>
    <row r="7" spans="1:8">
      <c r="A7" s="123"/>
      <c r="B7" s="51" t="s">
        <v>92</v>
      </c>
      <c r="C7" s="52"/>
      <c r="D7" s="52"/>
      <c r="E7" s="52"/>
      <c r="F7" s="52"/>
      <c r="G7" s="52"/>
      <c r="H7" s="124"/>
    </row>
    <row r="8" spans="1:8" ht="15.75">
      <c r="A8" s="123">
        <v>1</v>
      </c>
      <c r="B8" s="53" t="s">
        <v>97</v>
      </c>
      <c r="C8" s="705">
        <v>0</v>
      </c>
      <c r="D8" s="705">
        <v>0</v>
      </c>
      <c r="E8" s="697">
        <v>0</v>
      </c>
      <c r="F8" s="705">
        <v>938612</v>
      </c>
      <c r="G8" s="705">
        <v>-111905</v>
      </c>
      <c r="H8" s="706">
        <v>826707</v>
      </c>
    </row>
    <row r="9" spans="1:8" ht="15.75">
      <c r="A9" s="123">
        <v>2</v>
      </c>
      <c r="B9" s="53" t="s">
        <v>98</v>
      </c>
      <c r="C9" s="707">
        <v>6489717</v>
      </c>
      <c r="D9" s="707">
        <v>3517831</v>
      </c>
      <c r="E9" s="697">
        <v>10007548</v>
      </c>
      <c r="F9" s="707">
        <v>36422796</v>
      </c>
      <c r="G9" s="707">
        <v>15274985.000000002</v>
      </c>
      <c r="H9" s="706">
        <v>51697781</v>
      </c>
    </row>
    <row r="10" spans="1:8" ht="15.75">
      <c r="A10" s="123">
        <v>2.1</v>
      </c>
      <c r="B10" s="54" t="s">
        <v>99</v>
      </c>
      <c r="C10" s="705">
        <v>0</v>
      </c>
      <c r="D10" s="705">
        <v>0</v>
      </c>
      <c r="E10" s="697">
        <v>0</v>
      </c>
      <c r="F10" s="705">
        <v>0</v>
      </c>
      <c r="G10" s="705">
        <v>0</v>
      </c>
      <c r="H10" s="706">
        <v>0</v>
      </c>
    </row>
    <row r="11" spans="1:8" ht="15.75">
      <c r="A11" s="123">
        <v>2.2000000000000002</v>
      </c>
      <c r="B11" s="54" t="s">
        <v>100</v>
      </c>
      <c r="C11" s="705">
        <v>29893.65</v>
      </c>
      <c r="D11" s="705">
        <v>105151.91</v>
      </c>
      <c r="E11" s="697">
        <v>135045.56</v>
      </c>
      <c r="F11" s="705">
        <v>245374.96</v>
      </c>
      <c r="G11" s="705">
        <v>242855.79</v>
      </c>
      <c r="H11" s="706">
        <v>488230.75</v>
      </c>
    </row>
    <row r="12" spans="1:8" ht="15.75">
      <c r="A12" s="123">
        <v>2.2999999999999998</v>
      </c>
      <c r="B12" s="54" t="s">
        <v>101</v>
      </c>
      <c r="C12" s="705">
        <v>0</v>
      </c>
      <c r="D12" s="705">
        <v>0</v>
      </c>
      <c r="E12" s="697">
        <v>0</v>
      </c>
      <c r="F12" s="705">
        <v>0</v>
      </c>
      <c r="G12" s="705">
        <v>5156.7</v>
      </c>
      <c r="H12" s="706">
        <v>5156.7</v>
      </c>
    </row>
    <row r="13" spans="1:8" ht="15.75">
      <c r="A13" s="123">
        <v>2.4</v>
      </c>
      <c r="B13" s="54" t="s">
        <v>102</v>
      </c>
      <c r="C13" s="705">
        <v>94.54</v>
      </c>
      <c r="D13" s="705">
        <v>179.57</v>
      </c>
      <c r="E13" s="697">
        <v>274.11</v>
      </c>
      <c r="F13" s="705">
        <v>28799.439999999999</v>
      </c>
      <c r="G13" s="705">
        <v>4693.26</v>
      </c>
      <c r="H13" s="706">
        <v>33492.699999999997</v>
      </c>
    </row>
    <row r="14" spans="1:8" ht="15.75">
      <c r="A14" s="123">
        <v>2.5</v>
      </c>
      <c r="B14" s="54" t="s">
        <v>103</v>
      </c>
      <c r="C14" s="705">
        <v>0</v>
      </c>
      <c r="D14" s="705">
        <v>0</v>
      </c>
      <c r="E14" s="697">
        <v>0</v>
      </c>
      <c r="F14" s="705">
        <v>0</v>
      </c>
      <c r="G14" s="705">
        <v>0</v>
      </c>
      <c r="H14" s="706">
        <v>0</v>
      </c>
    </row>
    <row r="15" spans="1:8" ht="15.75">
      <c r="A15" s="123">
        <v>2.6</v>
      </c>
      <c r="B15" s="54" t="s">
        <v>104</v>
      </c>
      <c r="C15" s="705">
        <v>32428.260000000002</v>
      </c>
      <c r="D15" s="705">
        <v>0</v>
      </c>
      <c r="E15" s="697">
        <v>32428.260000000002</v>
      </c>
      <c r="F15" s="705">
        <v>58661.420000000006</v>
      </c>
      <c r="G15" s="705">
        <v>18579.349999999999</v>
      </c>
      <c r="H15" s="706">
        <v>77240.77</v>
      </c>
    </row>
    <row r="16" spans="1:8" ht="15.75">
      <c r="A16" s="123">
        <v>2.7</v>
      </c>
      <c r="B16" s="54" t="s">
        <v>105</v>
      </c>
      <c r="C16" s="705">
        <v>0</v>
      </c>
      <c r="D16" s="705">
        <v>0</v>
      </c>
      <c r="E16" s="697">
        <v>0</v>
      </c>
      <c r="F16" s="705">
        <v>837.78</v>
      </c>
      <c r="G16" s="705">
        <v>19037.490000000002</v>
      </c>
      <c r="H16" s="706">
        <v>19875.27</v>
      </c>
    </row>
    <row r="17" spans="1:8" ht="15.75">
      <c r="A17" s="123">
        <v>2.8</v>
      </c>
      <c r="B17" s="54" t="s">
        <v>106</v>
      </c>
      <c r="C17" s="705">
        <v>496156</v>
      </c>
      <c r="D17" s="705">
        <v>178385</v>
      </c>
      <c r="E17" s="697">
        <v>674541</v>
      </c>
      <c r="F17" s="705">
        <v>16936773</v>
      </c>
      <c r="G17" s="705">
        <v>1811741</v>
      </c>
      <c r="H17" s="706">
        <v>18748514</v>
      </c>
    </row>
    <row r="18" spans="1:8" ht="15.75">
      <c r="A18" s="123">
        <v>2.9</v>
      </c>
      <c r="B18" s="54" t="s">
        <v>107</v>
      </c>
      <c r="C18" s="705">
        <v>5931144.5499999998</v>
      </c>
      <c r="D18" s="705">
        <v>3234114.52</v>
      </c>
      <c r="E18" s="697">
        <v>9165259.0700000003</v>
      </c>
      <c r="F18" s="705">
        <v>19152349.399999999</v>
      </c>
      <c r="G18" s="705">
        <v>13172921.410000002</v>
      </c>
      <c r="H18" s="706">
        <v>32325270.810000002</v>
      </c>
    </row>
    <row r="19" spans="1:8" ht="15.75">
      <c r="A19" s="123">
        <v>3</v>
      </c>
      <c r="B19" s="53" t="s">
        <v>108</v>
      </c>
      <c r="C19" s="705"/>
      <c r="D19" s="705"/>
      <c r="E19" s="697">
        <v>0</v>
      </c>
      <c r="F19" s="705"/>
      <c r="G19" s="705"/>
      <c r="H19" s="706">
        <v>0</v>
      </c>
    </row>
    <row r="20" spans="1:8" ht="15.75">
      <c r="A20" s="123">
        <v>4</v>
      </c>
      <c r="B20" s="53" t="s">
        <v>109</v>
      </c>
      <c r="C20" s="705">
        <v>706078</v>
      </c>
      <c r="D20" s="705">
        <v>0</v>
      </c>
      <c r="E20" s="697">
        <v>706078</v>
      </c>
      <c r="F20" s="705">
        <v>3364249</v>
      </c>
      <c r="G20" s="705">
        <v>0</v>
      </c>
      <c r="H20" s="706">
        <v>3364249</v>
      </c>
    </row>
    <row r="21" spans="1:8" ht="15.75">
      <c r="A21" s="123">
        <v>5</v>
      </c>
      <c r="B21" s="53" t="s">
        <v>110</v>
      </c>
      <c r="C21" s="705">
        <v>9800</v>
      </c>
      <c r="D21" s="705">
        <v>0</v>
      </c>
      <c r="E21" s="697">
        <v>9800</v>
      </c>
      <c r="F21" s="705">
        <v>376618.08</v>
      </c>
      <c r="G21" s="705">
        <v>2312</v>
      </c>
      <c r="H21" s="706">
        <v>378930.08</v>
      </c>
    </row>
    <row r="22" spans="1:8" ht="15.75">
      <c r="A22" s="123">
        <v>6</v>
      </c>
      <c r="B22" s="55" t="s">
        <v>111</v>
      </c>
      <c r="C22" s="707">
        <v>7205595</v>
      </c>
      <c r="D22" s="707">
        <v>3517831</v>
      </c>
      <c r="E22" s="697">
        <v>10723426</v>
      </c>
      <c r="F22" s="707">
        <v>41102275.079999998</v>
      </c>
      <c r="G22" s="707">
        <v>15165392.000000002</v>
      </c>
      <c r="H22" s="706">
        <v>56267667.079999998</v>
      </c>
    </row>
    <row r="23" spans="1:8" ht="15.75">
      <c r="A23" s="123"/>
      <c r="B23" s="51" t="s">
        <v>90</v>
      </c>
      <c r="C23" s="705"/>
      <c r="D23" s="705"/>
      <c r="E23" s="696"/>
      <c r="F23" s="705"/>
      <c r="G23" s="705"/>
      <c r="H23" s="708"/>
    </row>
    <row r="24" spans="1:8" ht="15.75">
      <c r="A24" s="123">
        <v>7</v>
      </c>
      <c r="B24" s="53" t="s">
        <v>112</v>
      </c>
      <c r="C24" s="705">
        <v>1091543.4099999999</v>
      </c>
      <c r="D24" s="705">
        <v>139</v>
      </c>
      <c r="E24" s="697">
        <v>1091682.4099999999</v>
      </c>
      <c r="F24" s="705">
        <v>2641787.16</v>
      </c>
      <c r="G24" s="705">
        <v>373814.73000000004</v>
      </c>
      <c r="H24" s="706">
        <v>3015601.89</v>
      </c>
    </row>
    <row r="25" spans="1:8" ht="15.75">
      <c r="A25" s="123">
        <v>8</v>
      </c>
      <c r="B25" s="53" t="s">
        <v>113</v>
      </c>
      <c r="C25" s="705">
        <v>11298.59</v>
      </c>
      <c r="D25" s="705">
        <v>-6012</v>
      </c>
      <c r="E25" s="697">
        <v>5286.59</v>
      </c>
      <c r="F25" s="705">
        <v>8770989.8400000017</v>
      </c>
      <c r="G25" s="705">
        <v>1521208.27</v>
      </c>
      <c r="H25" s="706">
        <v>10292198.110000001</v>
      </c>
    </row>
    <row r="26" spans="1:8" ht="15.75">
      <c r="A26" s="123">
        <v>9</v>
      </c>
      <c r="B26" s="53" t="s">
        <v>114</v>
      </c>
      <c r="C26" s="705">
        <v>0</v>
      </c>
      <c r="D26" s="705">
        <v>0</v>
      </c>
      <c r="E26" s="697">
        <v>0</v>
      </c>
      <c r="F26" s="705">
        <v>405156</v>
      </c>
      <c r="G26" s="705">
        <v>95793</v>
      </c>
      <c r="H26" s="706">
        <v>500949</v>
      </c>
    </row>
    <row r="27" spans="1:8" ht="15.75">
      <c r="A27" s="123">
        <v>10</v>
      </c>
      <c r="B27" s="53" t="s">
        <v>115</v>
      </c>
      <c r="C27" s="705">
        <v>0</v>
      </c>
      <c r="D27" s="705">
        <v>0</v>
      </c>
      <c r="E27" s="697">
        <v>0</v>
      </c>
      <c r="F27" s="705">
        <v>0</v>
      </c>
      <c r="G27" s="705">
        <v>0</v>
      </c>
      <c r="H27" s="706">
        <v>0</v>
      </c>
    </row>
    <row r="28" spans="1:8" ht="15.75">
      <c r="A28" s="123">
        <v>11</v>
      </c>
      <c r="B28" s="53" t="s">
        <v>116</v>
      </c>
      <c r="C28" s="705">
        <v>0</v>
      </c>
      <c r="D28" s="705">
        <v>6562637</v>
      </c>
      <c r="E28" s="697">
        <v>6562637</v>
      </c>
      <c r="F28" s="705">
        <v>2638744</v>
      </c>
      <c r="G28" s="705">
        <v>7473666</v>
      </c>
      <c r="H28" s="706">
        <v>10112410</v>
      </c>
    </row>
    <row r="29" spans="1:8" ht="15.75">
      <c r="A29" s="123">
        <v>12</v>
      </c>
      <c r="B29" s="53" t="s">
        <v>117</v>
      </c>
      <c r="C29" s="705">
        <v>89758</v>
      </c>
      <c r="D29" s="705">
        <v>5102</v>
      </c>
      <c r="E29" s="697">
        <v>94860</v>
      </c>
      <c r="F29" s="705">
        <v>217673</v>
      </c>
      <c r="G29" s="705">
        <v>70213</v>
      </c>
      <c r="H29" s="706">
        <v>287886</v>
      </c>
    </row>
    <row r="30" spans="1:8" ht="15.75">
      <c r="A30" s="123">
        <v>13</v>
      </c>
      <c r="B30" s="56" t="s">
        <v>118</v>
      </c>
      <c r="C30" s="707">
        <v>1192600</v>
      </c>
      <c r="D30" s="707">
        <v>6561866</v>
      </c>
      <c r="E30" s="697">
        <v>7754466</v>
      </c>
      <c r="F30" s="707">
        <v>14674350.000000002</v>
      </c>
      <c r="G30" s="707">
        <v>9534695</v>
      </c>
      <c r="H30" s="706">
        <v>24209045</v>
      </c>
    </row>
    <row r="31" spans="1:8" ht="15.75">
      <c r="A31" s="123">
        <v>14</v>
      </c>
      <c r="B31" s="56" t="s">
        <v>119</v>
      </c>
      <c r="C31" s="707">
        <v>6012995</v>
      </c>
      <c r="D31" s="707">
        <v>-3044035</v>
      </c>
      <c r="E31" s="697">
        <v>2968960</v>
      </c>
      <c r="F31" s="707">
        <v>26427925.079999998</v>
      </c>
      <c r="G31" s="707">
        <v>5630697.0000000019</v>
      </c>
      <c r="H31" s="706">
        <v>32058622.079999998</v>
      </c>
    </row>
    <row r="32" spans="1:8">
      <c r="A32" s="123"/>
      <c r="B32" s="51"/>
      <c r="C32" s="709"/>
      <c r="D32" s="709"/>
      <c r="E32" s="709"/>
      <c r="F32" s="709"/>
      <c r="G32" s="709"/>
      <c r="H32" s="710"/>
    </row>
    <row r="33" spans="1:8" ht="15.75">
      <c r="A33" s="123"/>
      <c r="B33" s="51" t="s">
        <v>120</v>
      </c>
      <c r="C33" s="705"/>
      <c r="D33" s="705"/>
      <c r="E33" s="696"/>
      <c r="F33" s="705"/>
      <c r="G33" s="705"/>
      <c r="H33" s="708"/>
    </row>
    <row r="34" spans="1:8" ht="15.75">
      <c r="A34" s="123">
        <v>15</v>
      </c>
      <c r="B34" s="50" t="s">
        <v>91</v>
      </c>
      <c r="C34" s="711">
        <v>75963</v>
      </c>
      <c r="D34" s="711">
        <v>-1409</v>
      </c>
      <c r="E34" s="697">
        <v>74554</v>
      </c>
      <c r="F34" s="711">
        <v>2588791.25</v>
      </c>
      <c r="G34" s="711">
        <v>1500390.78</v>
      </c>
      <c r="H34" s="706">
        <v>4089182.0300000003</v>
      </c>
    </row>
    <row r="35" spans="1:8" ht="15.75">
      <c r="A35" s="123">
        <v>15.1</v>
      </c>
      <c r="B35" s="54" t="s">
        <v>121</v>
      </c>
      <c r="C35" s="705">
        <v>77847</v>
      </c>
      <c r="D35" s="705">
        <v>6459</v>
      </c>
      <c r="E35" s="697">
        <v>84306</v>
      </c>
      <c r="F35" s="705">
        <v>3117391.25</v>
      </c>
      <c r="G35" s="705">
        <v>1969013</v>
      </c>
      <c r="H35" s="706">
        <v>5086404.25</v>
      </c>
    </row>
    <row r="36" spans="1:8" ht="15.75">
      <c r="A36" s="123">
        <v>15.2</v>
      </c>
      <c r="B36" s="54" t="s">
        <v>122</v>
      </c>
      <c r="C36" s="705">
        <v>1884</v>
      </c>
      <c r="D36" s="705">
        <v>7868</v>
      </c>
      <c r="E36" s="697">
        <v>9752</v>
      </c>
      <c r="F36" s="705">
        <v>528600</v>
      </c>
      <c r="G36" s="705">
        <v>468622.22</v>
      </c>
      <c r="H36" s="706">
        <v>997222.22</v>
      </c>
    </row>
    <row r="37" spans="1:8" ht="15.75">
      <c r="A37" s="123">
        <v>16</v>
      </c>
      <c r="B37" s="53" t="s">
        <v>123</v>
      </c>
      <c r="C37" s="705">
        <v>0</v>
      </c>
      <c r="D37" s="705">
        <v>0</v>
      </c>
      <c r="E37" s="697">
        <v>0</v>
      </c>
      <c r="F37" s="705">
        <v>0</v>
      </c>
      <c r="G37" s="705">
        <v>0</v>
      </c>
      <c r="H37" s="706">
        <v>0</v>
      </c>
    </row>
    <row r="38" spans="1:8" ht="15.75">
      <c r="A38" s="123">
        <v>17</v>
      </c>
      <c r="B38" s="53" t="s">
        <v>124</v>
      </c>
      <c r="C38" s="705">
        <v>0</v>
      </c>
      <c r="D38" s="705">
        <v>0</v>
      </c>
      <c r="E38" s="697">
        <v>0</v>
      </c>
      <c r="F38" s="705">
        <v>0</v>
      </c>
      <c r="G38" s="705">
        <v>0</v>
      </c>
      <c r="H38" s="706">
        <v>0</v>
      </c>
    </row>
    <row r="39" spans="1:8" ht="15.75">
      <c r="A39" s="123">
        <v>18</v>
      </c>
      <c r="B39" s="53" t="s">
        <v>125</v>
      </c>
      <c r="C39" s="705">
        <v>0</v>
      </c>
      <c r="D39" s="705">
        <v>0</v>
      </c>
      <c r="E39" s="697">
        <v>0</v>
      </c>
      <c r="F39" s="705">
        <v>-1302073</v>
      </c>
      <c r="G39" s="705">
        <v>0</v>
      </c>
      <c r="H39" s="706">
        <v>-1302073</v>
      </c>
    </row>
    <row r="40" spans="1:8" ht="15.75">
      <c r="A40" s="123">
        <v>19</v>
      </c>
      <c r="B40" s="53" t="s">
        <v>126</v>
      </c>
      <c r="C40" s="705">
        <v>0</v>
      </c>
      <c r="D40" s="705">
        <v>0</v>
      </c>
      <c r="E40" s="697">
        <v>0</v>
      </c>
      <c r="F40" s="705">
        <v>-26716674</v>
      </c>
      <c r="G40" s="705">
        <v>0</v>
      </c>
      <c r="H40" s="706">
        <v>-26716674</v>
      </c>
    </row>
    <row r="41" spans="1:8" ht="15.75">
      <c r="A41" s="123">
        <v>20</v>
      </c>
      <c r="B41" s="53" t="s">
        <v>127</v>
      </c>
      <c r="C41" s="705">
        <v>28859914</v>
      </c>
      <c r="D41" s="705">
        <v>0</v>
      </c>
      <c r="E41" s="697">
        <v>28859914</v>
      </c>
      <c r="F41" s="705">
        <v>-57166400</v>
      </c>
      <c r="G41" s="705">
        <v>0</v>
      </c>
      <c r="H41" s="706">
        <v>-57166400</v>
      </c>
    </row>
    <row r="42" spans="1:8" ht="15.75">
      <c r="A42" s="123">
        <v>21</v>
      </c>
      <c r="B42" s="53" t="s">
        <v>128</v>
      </c>
      <c r="C42" s="705">
        <v>-15930368</v>
      </c>
      <c r="D42" s="705">
        <v>0</v>
      </c>
      <c r="E42" s="697">
        <v>-15930368</v>
      </c>
      <c r="F42" s="705">
        <v>1564770</v>
      </c>
      <c r="G42" s="705">
        <v>0</v>
      </c>
      <c r="H42" s="706">
        <v>1564770</v>
      </c>
    </row>
    <row r="43" spans="1:8" ht="15.75">
      <c r="A43" s="123">
        <v>22</v>
      </c>
      <c r="B43" s="53" t="s">
        <v>129</v>
      </c>
      <c r="C43" s="705">
        <v>876885</v>
      </c>
      <c r="D43" s="705">
        <v>0</v>
      </c>
      <c r="E43" s="697">
        <v>876885</v>
      </c>
      <c r="F43" s="705">
        <v>643916.67000000004</v>
      </c>
      <c r="G43" s="705">
        <v>0</v>
      </c>
      <c r="H43" s="706">
        <v>643916.67000000004</v>
      </c>
    </row>
    <row r="44" spans="1:8" ht="15.75">
      <c r="A44" s="123">
        <v>23</v>
      </c>
      <c r="B44" s="53" t="s">
        <v>130</v>
      </c>
      <c r="C44" s="705">
        <v>15827</v>
      </c>
      <c r="D44" s="705">
        <v>914105</v>
      </c>
      <c r="E44" s="697">
        <v>929932</v>
      </c>
      <c r="F44" s="705">
        <v>1469102</v>
      </c>
      <c r="G44" s="705">
        <v>531531</v>
      </c>
      <c r="H44" s="706">
        <v>2000633</v>
      </c>
    </row>
    <row r="45" spans="1:8" ht="15.75">
      <c r="A45" s="123">
        <v>24</v>
      </c>
      <c r="B45" s="56" t="s">
        <v>131</v>
      </c>
      <c r="C45" s="707">
        <v>13898221</v>
      </c>
      <c r="D45" s="707">
        <v>912696</v>
      </c>
      <c r="E45" s="697">
        <v>14810917</v>
      </c>
      <c r="F45" s="707">
        <v>-78918567.079999998</v>
      </c>
      <c r="G45" s="707">
        <v>2031921.78</v>
      </c>
      <c r="H45" s="706">
        <v>-76886645.299999997</v>
      </c>
    </row>
    <row r="46" spans="1:8">
      <c r="A46" s="123"/>
      <c r="B46" s="51" t="s">
        <v>132</v>
      </c>
      <c r="C46" s="705"/>
      <c r="D46" s="705"/>
      <c r="E46" s="705"/>
      <c r="F46" s="705"/>
      <c r="G46" s="705"/>
      <c r="H46" s="712"/>
    </row>
    <row r="47" spans="1:8" ht="15.75">
      <c r="A47" s="123">
        <v>25</v>
      </c>
      <c r="B47" s="53" t="s">
        <v>133</v>
      </c>
      <c r="C47" s="705">
        <v>44896</v>
      </c>
      <c r="D47" s="705">
        <v>0</v>
      </c>
      <c r="E47" s="697">
        <v>44896</v>
      </c>
      <c r="F47" s="705">
        <v>876122</v>
      </c>
      <c r="G47" s="705">
        <v>508419.78</v>
      </c>
      <c r="H47" s="706">
        <v>1384541.78</v>
      </c>
    </row>
    <row r="48" spans="1:8" ht="15.75">
      <c r="A48" s="123">
        <v>26</v>
      </c>
      <c r="B48" s="53" t="s">
        <v>134</v>
      </c>
      <c r="C48" s="705">
        <v>944859</v>
      </c>
      <c r="D48" s="705">
        <v>81593</v>
      </c>
      <c r="E48" s="697">
        <v>1026452</v>
      </c>
      <c r="F48" s="705">
        <v>2920795</v>
      </c>
      <c r="G48" s="705">
        <v>380071</v>
      </c>
      <c r="H48" s="706">
        <v>3300866</v>
      </c>
    </row>
    <row r="49" spans="1:9" ht="15.75">
      <c r="A49" s="123">
        <v>27</v>
      </c>
      <c r="B49" s="53" t="s">
        <v>135</v>
      </c>
      <c r="C49" s="705">
        <v>7026496</v>
      </c>
      <c r="D49" s="705">
        <v>0</v>
      </c>
      <c r="E49" s="697">
        <v>7026496</v>
      </c>
      <c r="F49" s="705">
        <v>15731672</v>
      </c>
      <c r="G49" s="705">
        <v>0</v>
      </c>
      <c r="H49" s="706">
        <v>15731672</v>
      </c>
    </row>
    <row r="50" spans="1:9" ht="15.75">
      <c r="A50" s="123">
        <v>28</v>
      </c>
      <c r="B50" s="53" t="s">
        <v>270</v>
      </c>
      <c r="C50" s="705">
        <v>92176</v>
      </c>
      <c r="D50" s="705">
        <v>0</v>
      </c>
      <c r="E50" s="697">
        <v>92176</v>
      </c>
      <c r="F50" s="705">
        <v>183825</v>
      </c>
      <c r="G50" s="705">
        <v>0</v>
      </c>
      <c r="H50" s="706">
        <v>183825</v>
      </c>
    </row>
    <row r="51" spans="1:9" ht="15.75">
      <c r="A51" s="123">
        <v>29</v>
      </c>
      <c r="B51" s="53" t="s">
        <v>136</v>
      </c>
      <c r="C51" s="705">
        <v>3141153</v>
      </c>
      <c r="D51" s="705">
        <v>0</v>
      </c>
      <c r="E51" s="697">
        <v>3141153</v>
      </c>
      <c r="F51" s="705">
        <v>4486679</v>
      </c>
      <c r="G51" s="705">
        <v>0</v>
      </c>
      <c r="H51" s="706">
        <v>4486679</v>
      </c>
    </row>
    <row r="52" spans="1:9" ht="15.75">
      <c r="A52" s="123">
        <v>30</v>
      </c>
      <c r="B52" s="53" t="s">
        <v>137</v>
      </c>
      <c r="C52" s="705">
        <v>2049496</v>
      </c>
      <c r="D52" s="705">
        <v>609</v>
      </c>
      <c r="E52" s="697">
        <v>2050105</v>
      </c>
      <c r="F52" s="705">
        <v>82213598</v>
      </c>
      <c r="G52" s="705">
        <v>-56583</v>
      </c>
      <c r="H52" s="706">
        <v>82157015</v>
      </c>
    </row>
    <row r="53" spans="1:9" ht="15.75">
      <c r="A53" s="123">
        <v>31</v>
      </c>
      <c r="B53" s="56" t="s">
        <v>138</v>
      </c>
      <c r="C53" s="707">
        <v>13299076</v>
      </c>
      <c r="D53" s="707">
        <v>82202</v>
      </c>
      <c r="E53" s="697">
        <v>13381278</v>
      </c>
      <c r="F53" s="707">
        <v>106412691</v>
      </c>
      <c r="G53" s="707">
        <v>831907.78</v>
      </c>
      <c r="H53" s="706">
        <v>107244598.78</v>
      </c>
    </row>
    <row r="54" spans="1:9" ht="15.75">
      <c r="A54" s="123">
        <v>32</v>
      </c>
      <c r="B54" s="56" t="s">
        <v>139</v>
      </c>
      <c r="C54" s="707">
        <v>599145</v>
      </c>
      <c r="D54" s="707">
        <v>830494</v>
      </c>
      <c r="E54" s="697">
        <v>1429639</v>
      </c>
      <c r="F54" s="707">
        <v>-185331258.07999998</v>
      </c>
      <c r="G54" s="707">
        <v>1200014</v>
      </c>
      <c r="H54" s="706">
        <v>-184131244.07999998</v>
      </c>
    </row>
    <row r="55" spans="1:9">
      <c r="A55" s="123"/>
      <c r="B55" s="51"/>
      <c r="C55" s="709"/>
      <c r="D55" s="709"/>
      <c r="E55" s="709"/>
      <c r="F55" s="709"/>
      <c r="G55" s="709"/>
      <c r="H55" s="710"/>
    </row>
    <row r="56" spans="1:9" ht="15.75">
      <c r="A56" s="123">
        <v>33</v>
      </c>
      <c r="B56" s="56" t="s">
        <v>140</v>
      </c>
      <c r="C56" s="707">
        <v>6612140</v>
      </c>
      <c r="D56" s="707">
        <v>-2213541</v>
      </c>
      <c r="E56" s="697">
        <v>4398599</v>
      </c>
      <c r="F56" s="707">
        <v>-158903333</v>
      </c>
      <c r="G56" s="707">
        <v>6830711.0000000019</v>
      </c>
      <c r="H56" s="706">
        <v>-152072622</v>
      </c>
    </row>
    <row r="57" spans="1:9">
      <c r="A57" s="123"/>
      <c r="B57" s="51"/>
      <c r="C57" s="709"/>
      <c r="D57" s="709"/>
      <c r="E57" s="709"/>
      <c r="F57" s="709"/>
      <c r="G57" s="709"/>
      <c r="H57" s="710"/>
    </row>
    <row r="58" spans="1:9" ht="15.75">
      <c r="A58" s="123">
        <v>34</v>
      </c>
      <c r="B58" s="53" t="s">
        <v>141</v>
      </c>
      <c r="C58" s="705">
        <v>705196</v>
      </c>
      <c r="D58" s="713">
        <v>2934021</v>
      </c>
      <c r="E58" s="697">
        <v>3639217</v>
      </c>
      <c r="F58" s="705">
        <v>-68133314</v>
      </c>
      <c r="G58" s="713">
        <v>-3152217</v>
      </c>
      <c r="H58" s="706">
        <v>-71285531</v>
      </c>
    </row>
    <row r="59" spans="1:9" s="194" customFormat="1" ht="15.75">
      <c r="A59" s="123">
        <v>35</v>
      </c>
      <c r="B59" s="50" t="s">
        <v>142</v>
      </c>
      <c r="C59" s="713">
        <v>-99140</v>
      </c>
      <c r="D59" s="713">
        <v>0</v>
      </c>
      <c r="E59" s="714">
        <v>-99140</v>
      </c>
      <c r="F59" s="715">
        <v>-572860</v>
      </c>
      <c r="G59" s="713" t="s">
        <v>1009</v>
      </c>
      <c r="H59" s="716">
        <v>-572860</v>
      </c>
      <c r="I59" s="193"/>
    </row>
    <row r="60" spans="1:9" ht="15.75">
      <c r="A60" s="123">
        <v>36</v>
      </c>
      <c r="B60" s="53" t="s">
        <v>143</v>
      </c>
      <c r="C60" s="705">
        <v>1184058</v>
      </c>
      <c r="D60" s="713">
        <v>203038</v>
      </c>
      <c r="E60" s="697">
        <v>1387096</v>
      </c>
      <c r="F60" s="705">
        <v>-360490</v>
      </c>
      <c r="G60" s="713">
        <v>-132747</v>
      </c>
      <c r="H60" s="706">
        <v>-493237</v>
      </c>
    </row>
    <row r="61" spans="1:9" ht="15.75">
      <c r="A61" s="123">
        <v>37</v>
      </c>
      <c r="B61" s="56" t="s">
        <v>144</v>
      </c>
      <c r="C61" s="707">
        <v>1790114</v>
      </c>
      <c r="D61" s="707">
        <v>3137059</v>
      </c>
      <c r="E61" s="697">
        <v>4927173</v>
      </c>
      <c r="F61" s="707">
        <v>-69066664</v>
      </c>
      <c r="G61" s="707">
        <v>-3284964</v>
      </c>
      <c r="H61" s="706">
        <v>-72351628</v>
      </c>
    </row>
    <row r="62" spans="1:9">
      <c r="A62" s="123"/>
      <c r="B62" s="57"/>
      <c r="C62" s="705"/>
      <c r="D62" s="705"/>
      <c r="E62" s="705"/>
      <c r="F62" s="705"/>
      <c r="G62" s="705"/>
      <c r="H62" s="712"/>
    </row>
    <row r="63" spans="1:9" ht="15.75">
      <c r="A63" s="123">
        <v>38</v>
      </c>
      <c r="B63" s="58" t="s">
        <v>271</v>
      </c>
      <c r="C63" s="707">
        <v>4822026</v>
      </c>
      <c r="D63" s="707">
        <v>-5350600</v>
      </c>
      <c r="E63" s="697">
        <v>-528574</v>
      </c>
      <c r="F63" s="707">
        <v>-89836669</v>
      </c>
      <c r="G63" s="707">
        <v>10115675.000000002</v>
      </c>
      <c r="H63" s="706">
        <v>-79720994</v>
      </c>
    </row>
    <row r="64" spans="1:9" ht="15.75">
      <c r="A64" s="121">
        <v>39</v>
      </c>
      <c r="B64" s="53" t="s">
        <v>145</v>
      </c>
      <c r="C64" s="717">
        <v>-1469082</v>
      </c>
      <c r="D64" s="717">
        <v>0</v>
      </c>
      <c r="E64" s="697">
        <v>-1469082</v>
      </c>
      <c r="F64" s="717">
        <v>-47827</v>
      </c>
      <c r="G64" s="717">
        <v>0</v>
      </c>
      <c r="H64" s="706">
        <v>-47827</v>
      </c>
    </row>
    <row r="65" spans="1:8" ht="15.75">
      <c r="A65" s="123">
        <v>40</v>
      </c>
      <c r="B65" s="56" t="s">
        <v>146</v>
      </c>
      <c r="C65" s="707">
        <v>6291108</v>
      </c>
      <c r="D65" s="707">
        <v>-5350600</v>
      </c>
      <c r="E65" s="697">
        <v>940508</v>
      </c>
      <c r="F65" s="707">
        <v>-89788842</v>
      </c>
      <c r="G65" s="707">
        <v>10115675.000000002</v>
      </c>
      <c r="H65" s="706">
        <v>-79673167</v>
      </c>
    </row>
    <row r="66" spans="1:8" ht="15.75">
      <c r="A66" s="121">
        <v>41</v>
      </c>
      <c r="B66" s="53" t="s">
        <v>147</v>
      </c>
      <c r="C66" s="717">
        <v>0</v>
      </c>
      <c r="D66" s="717">
        <v>0</v>
      </c>
      <c r="E66" s="697">
        <v>0</v>
      </c>
      <c r="F66" s="717">
        <v>0</v>
      </c>
      <c r="G66" s="717"/>
      <c r="H66" s="706">
        <v>0</v>
      </c>
    </row>
    <row r="67" spans="1:8" ht="16.5" thickBot="1">
      <c r="A67" s="125">
        <v>42</v>
      </c>
      <c r="B67" s="126" t="s">
        <v>148</v>
      </c>
      <c r="C67" s="231">
        <v>6291108</v>
      </c>
      <c r="D67" s="231">
        <v>-5350600</v>
      </c>
      <c r="E67" s="229">
        <v>940508</v>
      </c>
      <c r="F67" s="231">
        <v>-89788842</v>
      </c>
      <c r="G67" s="231">
        <v>10115675.000000002</v>
      </c>
      <c r="H67" s="232">
        <v>-79673167</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1" zoomScale="80" zoomScaleNormal="80" workbookViewId="0">
      <selection activeCell="C52" sqref="C7:H52"/>
    </sheetView>
  </sheetViews>
  <sheetFormatPr defaultRowHeight="15"/>
  <cols>
    <col min="1" max="1" width="9.5703125" bestFit="1" customWidth="1"/>
    <col min="2" max="2" width="72.28515625" customWidth="1"/>
    <col min="3" max="3" width="12.7109375" customWidth="1"/>
    <col min="4" max="5" width="15.28515625" bestFit="1" customWidth="1"/>
    <col min="6" max="6" width="12.7109375" customWidth="1"/>
    <col min="7" max="8" width="15.28515625" bestFit="1" customWidth="1"/>
  </cols>
  <sheetData>
    <row r="1" spans="1:8">
      <c r="A1" s="2" t="s">
        <v>188</v>
      </c>
      <c r="B1" t="str">
        <f>Info!C2</f>
        <v>სს "ვითიბი ბანკი ჯორჯია"</v>
      </c>
    </row>
    <row r="2" spans="1:8">
      <c r="A2" s="2" t="s">
        <v>189</v>
      </c>
      <c r="B2" s="408">
        <f>'1. key ratios'!B2</f>
        <v>45199</v>
      </c>
    </row>
    <row r="3" spans="1:8">
      <c r="A3" s="2"/>
    </row>
    <row r="4" spans="1:8" ht="16.5" thickBot="1">
      <c r="A4" s="2" t="s">
        <v>407</v>
      </c>
      <c r="B4" s="2"/>
      <c r="C4" s="203"/>
      <c r="D4" s="203"/>
      <c r="E4" s="203"/>
      <c r="F4" s="204"/>
      <c r="G4" s="204"/>
      <c r="H4" s="205" t="s">
        <v>93</v>
      </c>
    </row>
    <row r="5" spans="1:8" ht="15.75">
      <c r="A5" s="759" t="s">
        <v>26</v>
      </c>
      <c r="B5" s="761" t="s">
        <v>244</v>
      </c>
      <c r="C5" s="763" t="s">
        <v>194</v>
      </c>
      <c r="D5" s="763"/>
      <c r="E5" s="763"/>
      <c r="F5" s="763" t="s">
        <v>195</v>
      </c>
      <c r="G5" s="763"/>
      <c r="H5" s="764"/>
    </row>
    <row r="6" spans="1:8">
      <c r="A6" s="760"/>
      <c r="B6" s="762"/>
      <c r="C6" s="38" t="s">
        <v>27</v>
      </c>
      <c r="D6" s="38" t="s">
        <v>94</v>
      </c>
      <c r="E6" s="38" t="s">
        <v>68</v>
      </c>
      <c r="F6" s="38" t="s">
        <v>27</v>
      </c>
      <c r="G6" s="38" t="s">
        <v>94</v>
      </c>
      <c r="H6" s="39" t="s">
        <v>68</v>
      </c>
    </row>
    <row r="7" spans="1:8" s="3" customFormat="1">
      <c r="A7" s="206">
        <v>1</v>
      </c>
      <c r="B7" s="207" t="s">
        <v>481</v>
      </c>
      <c r="C7" s="724">
        <v>17986810</v>
      </c>
      <c r="D7" s="724">
        <v>6682500</v>
      </c>
      <c r="E7" s="725">
        <v>24669310</v>
      </c>
      <c r="F7" s="724">
        <v>17301637.84</v>
      </c>
      <c r="G7" s="724">
        <v>23964687.010000002</v>
      </c>
      <c r="H7" s="726">
        <v>41266324.850000001</v>
      </c>
    </row>
    <row r="8" spans="1:8" s="3" customFormat="1">
      <c r="A8" s="206">
        <v>1.1000000000000001</v>
      </c>
      <c r="B8" s="208" t="s">
        <v>275</v>
      </c>
      <c r="C8" s="724">
        <v>2996149</v>
      </c>
      <c r="D8" s="724">
        <v>95947</v>
      </c>
      <c r="E8" s="725">
        <v>3092096</v>
      </c>
      <c r="F8" s="724">
        <v>5599982.5700000003</v>
      </c>
      <c r="G8" s="724">
        <v>11061079.560000001</v>
      </c>
      <c r="H8" s="726">
        <v>16661062.130000001</v>
      </c>
    </row>
    <row r="9" spans="1:8" s="3" customFormat="1">
      <c r="A9" s="206">
        <v>1.2</v>
      </c>
      <c r="B9" s="208" t="s">
        <v>276</v>
      </c>
      <c r="C9" s="724">
        <v>0</v>
      </c>
      <c r="D9" s="724">
        <v>0</v>
      </c>
      <c r="E9" s="725">
        <v>0</v>
      </c>
      <c r="F9" s="724">
        <v>0</v>
      </c>
      <c r="G9" s="724">
        <v>0</v>
      </c>
      <c r="H9" s="726">
        <v>0</v>
      </c>
    </row>
    <row r="10" spans="1:8" s="3" customFormat="1">
      <c r="A10" s="206">
        <v>1.3</v>
      </c>
      <c r="B10" s="208" t="s">
        <v>277</v>
      </c>
      <c r="C10" s="724">
        <v>14990661</v>
      </c>
      <c r="D10" s="724">
        <v>6586553</v>
      </c>
      <c r="E10" s="725">
        <v>21577214</v>
      </c>
      <c r="F10" s="724">
        <v>11701655.27</v>
      </c>
      <c r="G10" s="724">
        <v>12903607.450000001</v>
      </c>
      <c r="H10" s="726">
        <v>24605262.719999999</v>
      </c>
    </row>
    <row r="11" spans="1:8" s="3" customFormat="1">
      <c r="A11" s="206">
        <v>1.4</v>
      </c>
      <c r="B11" s="208" t="s">
        <v>278</v>
      </c>
      <c r="C11" s="724">
        <v>47145</v>
      </c>
      <c r="D11" s="724">
        <v>0</v>
      </c>
      <c r="E11" s="725">
        <v>47145</v>
      </c>
      <c r="F11" s="724">
        <v>47145.18</v>
      </c>
      <c r="G11" s="724">
        <v>0</v>
      </c>
      <c r="H11" s="726">
        <v>47145.18</v>
      </c>
    </row>
    <row r="12" spans="1:8" s="3" customFormat="1" ht="29.25" customHeight="1">
      <c r="A12" s="206">
        <v>2</v>
      </c>
      <c r="B12" s="207" t="s">
        <v>279</v>
      </c>
      <c r="C12" s="724">
        <v>0</v>
      </c>
      <c r="D12" s="724">
        <v>0</v>
      </c>
      <c r="E12" s="725">
        <v>0</v>
      </c>
      <c r="F12" s="724">
        <v>0</v>
      </c>
      <c r="G12" s="724">
        <v>0</v>
      </c>
      <c r="H12" s="726">
        <v>0</v>
      </c>
    </row>
    <row r="13" spans="1:8" s="3" customFormat="1" ht="25.5">
      <c r="A13" s="206">
        <v>3</v>
      </c>
      <c r="B13" s="207" t="s">
        <v>280</v>
      </c>
      <c r="C13" s="724">
        <v>0</v>
      </c>
      <c r="D13" s="724">
        <v>0</v>
      </c>
      <c r="E13" s="725">
        <v>0</v>
      </c>
      <c r="F13" s="724">
        <v>0</v>
      </c>
      <c r="G13" s="724">
        <v>0</v>
      </c>
      <c r="H13" s="726">
        <v>0</v>
      </c>
    </row>
    <row r="14" spans="1:8" s="3" customFormat="1">
      <c r="A14" s="206">
        <v>3.1</v>
      </c>
      <c r="B14" s="208" t="s">
        <v>281</v>
      </c>
      <c r="C14" s="724">
        <v>0</v>
      </c>
      <c r="D14" s="724">
        <v>0</v>
      </c>
      <c r="E14" s="725">
        <v>0</v>
      </c>
      <c r="F14" s="724">
        <v>0</v>
      </c>
      <c r="G14" s="724">
        <v>0</v>
      </c>
      <c r="H14" s="726">
        <v>0</v>
      </c>
    </row>
    <row r="15" spans="1:8" s="3" customFormat="1">
      <c r="A15" s="206">
        <v>3.2</v>
      </c>
      <c r="B15" s="208" t="s">
        <v>282</v>
      </c>
      <c r="C15" s="724">
        <v>0</v>
      </c>
      <c r="D15" s="724">
        <v>0</v>
      </c>
      <c r="E15" s="725">
        <v>0</v>
      </c>
      <c r="F15" s="724">
        <v>0</v>
      </c>
      <c r="G15" s="724">
        <v>0</v>
      </c>
      <c r="H15" s="726">
        <v>0</v>
      </c>
    </row>
    <row r="16" spans="1:8" s="3" customFormat="1">
      <c r="A16" s="206">
        <v>4</v>
      </c>
      <c r="B16" s="207" t="s">
        <v>283</v>
      </c>
      <c r="C16" s="724">
        <v>58446021</v>
      </c>
      <c r="D16" s="724">
        <v>3718822253</v>
      </c>
      <c r="E16" s="725">
        <v>3777268274</v>
      </c>
      <c r="F16" s="724">
        <v>76678560.209999993</v>
      </c>
      <c r="G16" s="724">
        <v>5568743727.1700001</v>
      </c>
      <c r="H16" s="726">
        <v>5645422287.3800001</v>
      </c>
    </row>
    <row r="17" spans="1:8" s="3" customFormat="1">
      <c r="A17" s="206">
        <v>4.0999999999999996</v>
      </c>
      <c r="B17" s="208" t="s">
        <v>284</v>
      </c>
      <c r="C17" s="724">
        <v>58446021</v>
      </c>
      <c r="D17" s="724">
        <v>3686382222.5110002</v>
      </c>
      <c r="E17" s="725">
        <v>3744828243.5110002</v>
      </c>
      <c r="F17" s="724">
        <v>76678560.209999993</v>
      </c>
      <c r="G17" s="724">
        <v>5567638084.2259998</v>
      </c>
      <c r="H17" s="726">
        <v>5644316644.4359999</v>
      </c>
    </row>
    <row r="18" spans="1:8" s="3" customFormat="1">
      <c r="A18" s="206">
        <v>4.2</v>
      </c>
      <c r="B18" s="208" t="s">
        <v>285</v>
      </c>
      <c r="C18" s="724">
        <v>0</v>
      </c>
      <c r="D18" s="724">
        <v>32440030.489</v>
      </c>
      <c r="E18" s="725">
        <v>32440030.489</v>
      </c>
      <c r="F18" s="724">
        <v>0</v>
      </c>
      <c r="G18" s="724">
        <v>1105642.9439999999</v>
      </c>
      <c r="H18" s="726">
        <v>1105642.9439999999</v>
      </c>
    </row>
    <row r="19" spans="1:8" s="3" customFormat="1" ht="25.5">
      <c r="A19" s="206">
        <v>5</v>
      </c>
      <c r="B19" s="207" t="s">
        <v>286</v>
      </c>
      <c r="C19" s="724">
        <v>26842144.390000001</v>
      </c>
      <c r="D19" s="724">
        <v>1672466815.8137999</v>
      </c>
      <c r="E19" s="725">
        <v>1699308960.2038</v>
      </c>
      <c r="F19" s="724">
        <v>32147090.600000001</v>
      </c>
      <c r="G19" s="724">
        <v>1984006249.7502999</v>
      </c>
      <c r="H19" s="726">
        <v>2016153340.3502998</v>
      </c>
    </row>
    <row r="20" spans="1:8" s="3" customFormat="1">
      <c r="A20" s="206">
        <v>5.0999999999999996</v>
      </c>
      <c r="B20" s="208" t="s">
        <v>287</v>
      </c>
      <c r="C20" s="724">
        <v>2649368.39</v>
      </c>
      <c r="D20" s="724">
        <v>811744.65780000004</v>
      </c>
      <c r="E20" s="725">
        <v>3461113.0478000003</v>
      </c>
      <c r="F20" s="724">
        <v>3510975.6</v>
      </c>
      <c r="G20" s="724">
        <v>2914877.1719</v>
      </c>
      <c r="H20" s="726">
        <v>6425852.7719000001</v>
      </c>
    </row>
    <row r="21" spans="1:8" s="3" customFormat="1">
      <c r="A21" s="206">
        <v>5.2</v>
      </c>
      <c r="B21" s="208" t="s">
        <v>288</v>
      </c>
      <c r="C21" s="724">
        <v>0</v>
      </c>
      <c r="D21" s="724">
        <v>70017.0092</v>
      </c>
      <c r="E21" s="725">
        <v>70017.0092</v>
      </c>
      <c r="F21" s="724">
        <v>0</v>
      </c>
      <c r="G21" s="724">
        <v>86900.013900000005</v>
      </c>
      <c r="H21" s="726">
        <v>86900.013900000005</v>
      </c>
    </row>
    <row r="22" spans="1:8" s="3" customFormat="1">
      <c r="A22" s="206">
        <v>5.3</v>
      </c>
      <c r="B22" s="208" t="s">
        <v>289</v>
      </c>
      <c r="C22" s="724">
        <v>23253400</v>
      </c>
      <c r="D22" s="724">
        <v>584558827.82840002</v>
      </c>
      <c r="E22" s="725">
        <v>607812227.82840002</v>
      </c>
      <c r="F22" s="724">
        <v>23253400</v>
      </c>
      <c r="G22" s="724">
        <v>740565016.59520006</v>
      </c>
      <c r="H22" s="726">
        <v>763818416.59520006</v>
      </c>
    </row>
    <row r="23" spans="1:8" s="3" customFormat="1">
      <c r="A23" s="206" t="s">
        <v>290</v>
      </c>
      <c r="B23" s="209" t="s">
        <v>291</v>
      </c>
      <c r="C23" s="724">
        <v>166000</v>
      </c>
      <c r="D23" s="724">
        <v>43024307.784000002</v>
      </c>
      <c r="E23" s="725">
        <v>43190307.784000002</v>
      </c>
      <c r="F23" s="724">
        <v>166000</v>
      </c>
      <c r="G23" s="724">
        <v>91159740.4736</v>
      </c>
      <c r="H23" s="726">
        <v>91325740.4736</v>
      </c>
    </row>
    <row r="24" spans="1:8" s="3" customFormat="1">
      <c r="A24" s="206" t="s">
        <v>292</v>
      </c>
      <c r="B24" s="209" t="s">
        <v>293</v>
      </c>
      <c r="C24" s="724">
        <v>23074400</v>
      </c>
      <c r="D24" s="724">
        <v>420406852.82090002</v>
      </c>
      <c r="E24" s="725">
        <v>443481252.82090002</v>
      </c>
      <c r="F24" s="724">
        <v>23074400</v>
      </c>
      <c r="G24" s="724">
        <v>507078272.97920001</v>
      </c>
      <c r="H24" s="726">
        <v>530152672.97920001</v>
      </c>
    </row>
    <row r="25" spans="1:8" s="3" customFormat="1">
      <c r="A25" s="206" t="s">
        <v>294</v>
      </c>
      <c r="B25" s="210" t="s">
        <v>295</v>
      </c>
      <c r="C25" s="724">
        <v>0</v>
      </c>
      <c r="D25" s="724">
        <v>17297761.600000001</v>
      </c>
      <c r="E25" s="725">
        <v>17297761.600000001</v>
      </c>
      <c r="F25" s="724">
        <v>0</v>
      </c>
      <c r="G25" s="724">
        <v>18735001.600000001</v>
      </c>
      <c r="H25" s="726">
        <v>18735001.600000001</v>
      </c>
    </row>
    <row r="26" spans="1:8" s="3" customFormat="1">
      <c r="A26" s="206" t="s">
        <v>296</v>
      </c>
      <c r="B26" s="209" t="s">
        <v>297</v>
      </c>
      <c r="C26" s="724">
        <v>13000</v>
      </c>
      <c r="D26" s="724">
        <v>46129248.138099998</v>
      </c>
      <c r="E26" s="725">
        <v>46142248.138099998</v>
      </c>
      <c r="F26" s="724">
        <v>13000</v>
      </c>
      <c r="G26" s="724">
        <v>61097099.872000001</v>
      </c>
      <c r="H26" s="726">
        <v>61110099.872000001</v>
      </c>
    </row>
    <row r="27" spans="1:8" s="3" customFormat="1">
      <c r="A27" s="206" t="s">
        <v>298</v>
      </c>
      <c r="B27" s="209" t="s">
        <v>299</v>
      </c>
      <c r="C27" s="724">
        <v>0</v>
      </c>
      <c r="D27" s="724">
        <v>57700657.485399999</v>
      </c>
      <c r="E27" s="725">
        <v>57700657.485399999</v>
      </c>
      <c r="F27" s="724">
        <v>0</v>
      </c>
      <c r="G27" s="724">
        <v>62494901.670400001</v>
      </c>
      <c r="H27" s="726">
        <v>62494901.670400001</v>
      </c>
    </row>
    <row r="28" spans="1:8" s="3" customFormat="1">
      <c r="A28" s="206">
        <v>5.4</v>
      </c>
      <c r="B28" s="208" t="s">
        <v>300</v>
      </c>
      <c r="C28" s="724">
        <v>911763</v>
      </c>
      <c r="D28" s="724">
        <v>157105642.3768</v>
      </c>
      <c r="E28" s="725">
        <v>158017405.3768</v>
      </c>
      <c r="F28" s="724">
        <v>4355102</v>
      </c>
      <c r="G28" s="724">
        <v>176549437.8651</v>
      </c>
      <c r="H28" s="726">
        <v>180904539.8651</v>
      </c>
    </row>
    <row r="29" spans="1:8" s="3" customFormat="1">
      <c r="A29" s="206">
        <v>5.5</v>
      </c>
      <c r="B29" s="208" t="s">
        <v>301</v>
      </c>
      <c r="C29" s="724">
        <v>5</v>
      </c>
      <c r="D29" s="724">
        <v>384801902.61769998</v>
      </c>
      <c r="E29" s="725">
        <v>384801907.61769998</v>
      </c>
      <c r="F29" s="724">
        <v>5</v>
      </c>
      <c r="G29" s="724">
        <v>473478402.83520001</v>
      </c>
      <c r="H29" s="726">
        <v>473478407.83520001</v>
      </c>
    </row>
    <row r="30" spans="1:8" s="3" customFormat="1">
      <c r="A30" s="206">
        <v>5.6</v>
      </c>
      <c r="B30" s="208" t="s">
        <v>302</v>
      </c>
      <c r="C30" s="724">
        <v>0</v>
      </c>
      <c r="D30" s="724">
        <v>544743370</v>
      </c>
      <c r="E30" s="725">
        <v>544743370</v>
      </c>
      <c r="F30" s="724">
        <v>0</v>
      </c>
      <c r="G30" s="724">
        <v>590005120</v>
      </c>
      <c r="H30" s="726">
        <v>590005120</v>
      </c>
    </row>
    <row r="31" spans="1:8" s="3" customFormat="1">
      <c r="A31" s="206">
        <v>5.7</v>
      </c>
      <c r="B31" s="208" t="s">
        <v>303</v>
      </c>
      <c r="C31" s="724">
        <v>27608</v>
      </c>
      <c r="D31" s="724">
        <v>375311.32390000002</v>
      </c>
      <c r="E31" s="725">
        <v>402919.32390000002</v>
      </c>
      <c r="F31" s="724">
        <v>1027608</v>
      </c>
      <c r="G31" s="724">
        <v>406495.26899999997</v>
      </c>
      <c r="H31" s="726">
        <v>1434103.2689999999</v>
      </c>
    </row>
    <row r="32" spans="1:8" s="3" customFormat="1">
      <c r="A32" s="206">
        <v>6</v>
      </c>
      <c r="B32" s="207" t="s">
        <v>304</v>
      </c>
      <c r="C32" s="724">
        <v>0</v>
      </c>
      <c r="D32" s="724">
        <v>0</v>
      </c>
      <c r="E32" s="725">
        <v>0</v>
      </c>
      <c r="F32" s="724">
        <v>0</v>
      </c>
      <c r="G32" s="724">
        <v>0</v>
      </c>
      <c r="H32" s="726">
        <v>0</v>
      </c>
    </row>
    <row r="33" spans="1:8" s="3" customFormat="1" ht="25.5">
      <c r="A33" s="206">
        <v>6.1</v>
      </c>
      <c r="B33" s="208" t="s">
        <v>482</v>
      </c>
      <c r="C33" s="724">
        <v>0</v>
      </c>
      <c r="D33" s="724">
        <v>0</v>
      </c>
      <c r="E33" s="725">
        <v>0</v>
      </c>
      <c r="F33" s="724">
        <v>0</v>
      </c>
      <c r="G33" s="724">
        <v>0</v>
      </c>
      <c r="H33" s="726">
        <v>0</v>
      </c>
    </row>
    <row r="34" spans="1:8" s="3" customFormat="1" ht="25.5">
      <c r="A34" s="206">
        <v>6.2</v>
      </c>
      <c r="B34" s="208" t="s">
        <v>305</v>
      </c>
      <c r="C34" s="724">
        <v>0</v>
      </c>
      <c r="D34" s="724">
        <v>0</v>
      </c>
      <c r="E34" s="725">
        <v>0</v>
      </c>
      <c r="F34" s="724">
        <v>0</v>
      </c>
      <c r="G34" s="724">
        <v>0</v>
      </c>
      <c r="H34" s="726">
        <v>0</v>
      </c>
    </row>
    <row r="35" spans="1:8" s="3" customFormat="1" ht="25.5">
      <c r="A35" s="206">
        <v>6.3</v>
      </c>
      <c r="B35" s="208" t="s">
        <v>306</v>
      </c>
      <c r="C35" s="724">
        <v>0</v>
      </c>
      <c r="D35" s="724">
        <v>0</v>
      </c>
      <c r="E35" s="725">
        <v>0</v>
      </c>
      <c r="F35" s="724">
        <v>0</v>
      </c>
      <c r="G35" s="724">
        <v>0</v>
      </c>
      <c r="H35" s="726">
        <v>0</v>
      </c>
    </row>
    <row r="36" spans="1:8" s="3" customFormat="1">
      <c r="A36" s="206">
        <v>6.4</v>
      </c>
      <c r="B36" s="208" t="s">
        <v>307</v>
      </c>
      <c r="C36" s="724">
        <v>0</v>
      </c>
      <c r="D36" s="724">
        <v>0</v>
      </c>
      <c r="E36" s="725">
        <v>0</v>
      </c>
      <c r="F36" s="724">
        <v>0</v>
      </c>
      <c r="G36" s="724">
        <v>0</v>
      </c>
      <c r="H36" s="726">
        <v>0</v>
      </c>
    </row>
    <row r="37" spans="1:8" s="3" customFormat="1">
      <c r="A37" s="206">
        <v>6.5</v>
      </c>
      <c r="B37" s="208" t="s">
        <v>308</v>
      </c>
      <c r="C37" s="724">
        <v>0</v>
      </c>
      <c r="D37" s="724">
        <v>0</v>
      </c>
      <c r="E37" s="725">
        <v>0</v>
      </c>
      <c r="F37" s="724">
        <v>0</v>
      </c>
      <c r="G37" s="724">
        <v>0</v>
      </c>
      <c r="H37" s="726">
        <v>0</v>
      </c>
    </row>
    <row r="38" spans="1:8" s="3" customFormat="1" ht="25.5">
      <c r="A38" s="206">
        <v>6.6</v>
      </c>
      <c r="B38" s="208" t="s">
        <v>309</v>
      </c>
      <c r="C38" s="724">
        <v>0</v>
      </c>
      <c r="D38" s="724">
        <v>0</v>
      </c>
      <c r="E38" s="725">
        <v>0</v>
      </c>
      <c r="F38" s="724">
        <v>0</v>
      </c>
      <c r="G38" s="724">
        <v>0</v>
      </c>
      <c r="H38" s="726">
        <v>0</v>
      </c>
    </row>
    <row r="39" spans="1:8" s="3" customFormat="1" ht="25.5">
      <c r="A39" s="206">
        <v>6.7</v>
      </c>
      <c r="B39" s="208" t="s">
        <v>310</v>
      </c>
      <c r="C39" s="724">
        <v>0</v>
      </c>
      <c r="D39" s="724">
        <v>0</v>
      </c>
      <c r="E39" s="725">
        <v>0</v>
      </c>
      <c r="F39" s="724">
        <v>0</v>
      </c>
      <c r="G39" s="724">
        <v>0</v>
      </c>
      <c r="H39" s="726">
        <v>0</v>
      </c>
    </row>
    <row r="40" spans="1:8" s="3" customFormat="1">
      <c r="A40" s="206">
        <v>7</v>
      </c>
      <c r="B40" s="207" t="s">
        <v>311</v>
      </c>
      <c r="C40" s="724">
        <v>18100986.969999999</v>
      </c>
      <c r="D40" s="724">
        <v>7525129.1399999997</v>
      </c>
      <c r="E40" s="725">
        <v>25626116.109999999</v>
      </c>
      <c r="F40" s="724">
        <v>14325124.890000001</v>
      </c>
      <c r="G40" s="724">
        <v>3935810.7</v>
      </c>
      <c r="H40" s="726">
        <v>18260935.59</v>
      </c>
    </row>
    <row r="41" spans="1:8" s="3" customFormat="1" ht="25.5">
      <c r="A41" s="206">
        <v>7.1</v>
      </c>
      <c r="B41" s="208" t="s">
        <v>312</v>
      </c>
      <c r="C41" s="724">
        <v>30370.690000000002</v>
      </c>
      <c r="D41" s="724">
        <v>0</v>
      </c>
      <c r="E41" s="725">
        <v>30370.690000000002</v>
      </c>
      <c r="F41" s="724">
        <v>14875.98</v>
      </c>
      <c r="G41" s="724">
        <v>0</v>
      </c>
      <c r="H41" s="726">
        <v>14875.98</v>
      </c>
    </row>
    <row r="42" spans="1:8" s="3" customFormat="1" ht="25.5">
      <c r="A42" s="206">
        <v>7.2</v>
      </c>
      <c r="B42" s="208" t="s">
        <v>313</v>
      </c>
      <c r="C42" s="724">
        <v>208.77</v>
      </c>
      <c r="D42" s="724">
        <v>0</v>
      </c>
      <c r="E42" s="725">
        <v>208.77</v>
      </c>
      <c r="F42" s="724">
        <v>20</v>
      </c>
      <c r="G42" s="724">
        <v>0</v>
      </c>
      <c r="H42" s="726">
        <v>20</v>
      </c>
    </row>
    <row r="43" spans="1:8" s="3" customFormat="1" ht="25.5">
      <c r="A43" s="206">
        <v>7.3</v>
      </c>
      <c r="B43" s="208" t="s">
        <v>314</v>
      </c>
      <c r="C43" s="724">
        <v>11198742.83</v>
      </c>
      <c r="D43" s="724">
        <v>1832711.5199999996</v>
      </c>
      <c r="E43" s="725">
        <v>13031454.35</v>
      </c>
      <c r="F43" s="724">
        <v>11180074.74</v>
      </c>
      <c r="G43" s="724">
        <v>1967677.58</v>
      </c>
      <c r="H43" s="726">
        <v>13147752.32</v>
      </c>
    </row>
    <row r="44" spans="1:8" s="3" customFormat="1" ht="25.5">
      <c r="A44" s="206">
        <v>7.4</v>
      </c>
      <c r="B44" s="208" t="s">
        <v>315</v>
      </c>
      <c r="C44" s="724">
        <v>6902244.1399999997</v>
      </c>
      <c r="D44" s="724">
        <v>5692417.6200000001</v>
      </c>
      <c r="E44" s="725">
        <v>12594661.76</v>
      </c>
      <c r="F44" s="724">
        <v>3145050.15</v>
      </c>
      <c r="G44" s="724">
        <v>1968133.1200000001</v>
      </c>
      <c r="H44" s="726">
        <v>5113183.2699999996</v>
      </c>
    </row>
    <row r="45" spans="1:8" s="3" customFormat="1">
      <c r="A45" s="206">
        <v>8</v>
      </c>
      <c r="B45" s="207" t="s">
        <v>316</v>
      </c>
      <c r="C45" s="724">
        <v>0</v>
      </c>
      <c r="D45" s="724">
        <v>0</v>
      </c>
      <c r="E45" s="725">
        <v>0</v>
      </c>
      <c r="F45" s="724">
        <v>0</v>
      </c>
      <c r="G45" s="724">
        <v>3320257.3292777995</v>
      </c>
      <c r="H45" s="726">
        <v>3320257.3292777995</v>
      </c>
    </row>
    <row r="46" spans="1:8" s="3" customFormat="1">
      <c r="A46" s="206">
        <v>8.1</v>
      </c>
      <c r="B46" s="208" t="s">
        <v>317</v>
      </c>
      <c r="C46" s="724">
        <v>0</v>
      </c>
      <c r="D46" s="724">
        <v>0</v>
      </c>
      <c r="E46" s="725">
        <v>0</v>
      </c>
      <c r="F46" s="724">
        <v>0</v>
      </c>
      <c r="G46" s="724">
        <v>0</v>
      </c>
      <c r="H46" s="726">
        <v>0</v>
      </c>
    </row>
    <row r="47" spans="1:8" s="3" customFormat="1">
      <c r="A47" s="206">
        <v>8.1999999999999993</v>
      </c>
      <c r="B47" s="208" t="s">
        <v>318</v>
      </c>
      <c r="C47" s="724">
        <v>0</v>
      </c>
      <c r="D47" s="724">
        <v>0</v>
      </c>
      <c r="E47" s="725">
        <v>0</v>
      </c>
      <c r="F47" s="724">
        <v>0</v>
      </c>
      <c r="G47" s="724">
        <v>2566.4330733333331</v>
      </c>
      <c r="H47" s="726">
        <v>2566.4330733333331</v>
      </c>
    </row>
    <row r="48" spans="1:8" s="3" customFormat="1">
      <c r="A48" s="206">
        <v>8.3000000000000007</v>
      </c>
      <c r="B48" s="208" t="s">
        <v>319</v>
      </c>
      <c r="C48" s="724">
        <v>0</v>
      </c>
      <c r="D48" s="724">
        <v>0</v>
      </c>
      <c r="E48" s="725">
        <v>0</v>
      </c>
      <c r="F48" s="724">
        <v>0</v>
      </c>
      <c r="G48" s="724">
        <v>0</v>
      </c>
      <c r="H48" s="726">
        <v>0</v>
      </c>
    </row>
    <row r="49" spans="1:8" s="3" customFormat="1">
      <c r="A49" s="206">
        <v>8.4</v>
      </c>
      <c r="B49" s="208" t="s">
        <v>320</v>
      </c>
      <c r="C49" s="724">
        <v>0</v>
      </c>
      <c r="D49" s="724">
        <v>0</v>
      </c>
      <c r="E49" s="725">
        <v>0</v>
      </c>
      <c r="F49" s="724">
        <v>0</v>
      </c>
      <c r="G49" s="724">
        <v>0</v>
      </c>
      <c r="H49" s="726">
        <v>0</v>
      </c>
    </row>
    <row r="50" spans="1:8" s="3" customFormat="1">
      <c r="A50" s="206">
        <v>8.5</v>
      </c>
      <c r="B50" s="208" t="s">
        <v>321</v>
      </c>
      <c r="C50" s="724">
        <v>0</v>
      </c>
      <c r="D50" s="724">
        <v>0</v>
      </c>
      <c r="E50" s="725">
        <v>0</v>
      </c>
      <c r="F50" s="724">
        <v>0</v>
      </c>
      <c r="G50" s="724">
        <v>0</v>
      </c>
      <c r="H50" s="726">
        <v>0</v>
      </c>
    </row>
    <row r="51" spans="1:8" s="3" customFormat="1">
      <c r="A51" s="206">
        <v>8.6</v>
      </c>
      <c r="B51" s="208" t="s">
        <v>322</v>
      </c>
      <c r="C51" s="724">
        <v>0</v>
      </c>
      <c r="D51" s="724">
        <v>0</v>
      </c>
      <c r="E51" s="725">
        <v>0</v>
      </c>
      <c r="F51" s="724">
        <v>0</v>
      </c>
      <c r="G51" s="724">
        <v>0</v>
      </c>
      <c r="H51" s="726">
        <v>0</v>
      </c>
    </row>
    <row r="52" spans="1:8" s="3" customFormat="1">
      <c r="A52" s="206">
        <v>8.6999999999999993</v>
      </c>
      <c r="B52" s="208" t="s">
        <v>323</v>
      </c>
      <c r="C52" s="724">
        <v>0</v>
      </c>
      <c r="D52" s="724">
        <v>0</v>
      </c>
      <c r="E52" s="725">
        <v>0</v>
      </c>
      <c r="F52" s="724">
        <v>0</v>
      </c>
      <c r="G52" s="724">
        <v>0</v>
      </c>
      <c r="H52" s="726">
        <v>0</v>
      </c>
    </row>
    <row r="53" spans="1:8" s="3" customFormat="1" ht="26.25" thickBot="1">
      <c r="A53" s="211">
        <v>9</v>
      </c>
      <c r="B53" s="212" t="s">
        <v>324</v>
      </c>
      <c r="C53" s="233"/>
      <c r="D53" s="233"/>
      <c r="E53" s="234">
        <v>0</v>
      </c>
      <c r="F53" s="233"/>
      <c r="G53" s="233"/>
      <c r="H53" s="230">
        <v>0</v>
      </c>
    </row>
  </sheetData>
  <mergeCells count="4">
    <mergeCell ref="A5:A6"/>
    <mergeCell ref="B5:B6"/>
    <mergeCell ref="C5:E5"/>
    <mergeCell ref="F5:H5"/>
  </mergeCells>
  <pageMargins left="0.25" right="0.25"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G13" sqref="G13"/>
    </sheetView>
  </sheetViews>
  <sheetFormatPr defaultColWidth="9.140625" defaultRowHeight="12.75"/>
  <cols>
    <col min="1" max="1" width="9.5703125" style="2" bestFit="1" customWidth="1"/>
    <col min="2" max="2" width="93.5703125" style="2" customWidth="1"/>
    <col min="3" max="3" width="12.7109375" style="2" customWidth="1"/>
    <col min="4" max="4" width="14" style="2" bestFit="1" customWidth="1"/>
    <col min="5" max="5" width="14" style="13" bestFit="1" customWidth="1"/>
    <col min="6" max="6" width="13.7109375" style="13" bestFit="1" customWidth="1"/>
    <col min="7" max="7" width="14" style="13" bestFit="1" customWidth="1"/>
    <col min="8" max="11" width="9.7109375" style="13" customWidth="1"/>
    <col min="12" max="16384" width="9.140625" style="13"/>
  </cols>
  <sheetData>
    <row r="1" spans="1:8" ht="15">
      <c r="A1" s="17" t="s">
        <v>188</v>
      </c>
      <c r="B1" s="16" t="str">
        <f>Info!C2</f>
        <v>სს "ვითიბი ბანკი ჯორჯია"</v>
      </c>
      <c r="C1" s="16"/>
      <c r="D1" s="289"/>
    </row>
    <row r="2" spans="1:8" ht="15">
      <c r="A2" s="17" t="s">
        <v>189</v>
      </c>
      <c r="B2" s="683">
        <f>'4. Off-Balance'!B2</f>
        <v>45199</v>
      </c>
      <c r="C2" s="28"/>
      <c r="D2" s="18"/>
      <c r="E2" s="12"/>
      <c r="F2" s="12"/>
      <c r="G2" s="12"/>
      <c r="H2" s="12"/>
    </row>
    <row r="3" spans="1:8" ht="15">
      <c r="A3" s="17"/>
      <c r="B3" s="16"/>
      <c r="C3" s="28"/>
      <c r="D3" s="18"/>
      <c r="E3" s="12"/>
      <c r="F3" s="12"/>
      <c r="G3" s="12"/>
      <c r="H3" s="12"/>
    </row>
    <row r="4" spans="1:8" ht="15" customHeight="1" thickBot="1">
      <c r="A4" s="200" t="s">
        <v>408</v>
      </c>
      <c r="B4" s="201" t="s">
        <v>187</v>
      </c>
      <c r="C4" s="202" t="s">
        <v>93</v>
      </c>
    </row>
    <row r="5" spans="1:8" ht="15" customHeight="1">
      <c r="A5" s="198" t="s">
        <v>26</v>
      </c>
      <c r="B5" s="199"/>
      <c r="C5" s="396" t="str">
        <f>INT((MONTH($B$2))/3)&amp;"Q"&amp;"-"&amp;YEAR($B$2)</f>
        <v>3Q-2023</v>
      </c>
      <c r="D5" s="396" t="str">
        <f>IF(INT(MONTH($B$2))=3, "4"&amp;"Q"&amp;"-"&amp;YEAR($B$2)-1, IF(INT(MONTH($B$2))=6, "1"&amp;"Q"&amp;"-"&amp;YEAR($B$2), IF(INT(MONTH($B$2))=9, "2"&amp;"Q"&amp;"-"&amp;YEAR($B$2),IF(INT(MONTH($B$2))=12, "3"&amp;"Q"&amp;"-"&amp;YEAR($B$2), 0))))</f>
        <v>2Q-2023</v>
      </c>
      <c r="E5" s="396" t="str">
        <f>IF(INT(MONTH($B$2))=3, "3"&amp;"Q"&amp;"-"&amp;YEAR($B$2)-1, IF(INT(MONTH($B$2))=6, "4"&amp;"Q"&amp;"-"&amp;YEAR($B$2)-1, IF(INT(MONTH($B$2))=9, "1"&amp;"Q"&amp;"-"&amp;YEAR($B$2),IF(INT(MONTH($B$2))=12, "2"&amp;"Q"&amp;"-"&amp;YEAR($B$2), 0))))</f>
        <v>1Q-2023</v>
      </c>
      <c r="F5" s="396" t="str">
        <f>IF(INT(MONTH($B$2))=3, "2"&amp;"Q"&amp;"-"&amp;YEAR($B$2)-1, IF(INT(MONTH($B$2))=6, "3"&amp;"Q"&amp;"-"&amp;YEAR($B$2)-1, IF(INT(MONTH($B$2))=9, "4"&amp;"Q"&amp;"-"&amp;YEAR($B$2)-1,IF(INT(MONTH($B$2))=12, "1"&amp;"Q"&amp;"-"&amp;YEAR($B$2), 0))))</f>
        <v>4Q-2022</v>
      </c>
      <c r="G5" s="396" t="str">
        <f>IF(INT(MONTH($B$2))=3, "1"&amp;"Q"&amp;"-"&amp;YEAR($B$2)-1, IF(INT(MONTH($B$2))=6, "2"&amp;"Q"&amp;"-"&amp;YEAR($B$2)-1, IF(INT(MONTH($B$2))=9, "3"&amp;"Q"&amp;"-"&amp;YEAR($B$2)-1,IF(INT(MONTH($B$2))=12, "4"&amp;"Q"&amp;"-"&amp;YEAR($B$2)-1, 0))))</f>
        <v>3Q-2022</v>
      </c>
    </row>
    <row r="6" spans="1:8" ht="15" customHeight="1">
      <c r="A6" s="329">
        <v>1</v>
      </c>
      <c r="B6" s="383" t="s">
        <v>192</v>
      </c>
      <c r="C6" s="330">
        <f>C7+C9+C10</f>
        <v>262738588.32820201</v>
      </c>
      <c r="D6" s="330">
        <f t="shared" ref="D6:G6" si="0">D7+D9+D10</f>
        <v>284906995.18415546</v>
      </c>
      <c r="E6" s="330">
        <f t="shared" si="0"/>
        <v>325940620.21173847</v>
      </c>
      <c r="F6" s="330">
        <f t="shared" si="0"/>
        <v>325185656.88931304</v>
      </c>
      <c r="G6" s="330">
        <f t="shared" si="0"/>
        <v>354271251.17090148</v>
      </c>
    </row>
    <row r="7" spans="1:8" ht="15" customHeight="1">
      <c r="A7" s="329">
        <v>1.1000000000000001</v>
      </c>
      <c r="B7" s="331" t="s">
        <v>1047</v>
      </c>
      <c r="C7" s="332">
        <v>252343457.715942</v>
      </c>
      <c r="D7" s="386">
        <v>273879588.36383545</v>
      </c>
      <c r="E7" s="332">
        <v>312209882.96096349</v>
      </c>
      <c r="F7" s="332">
        <v>308416489.57258302</v>
      </c>
      <c r="G7" s="387">
        <v>335804132.58473146</v>
      </c>
    </row>
    <row r="8" spans="1:8" ht="25.5">
      <c r="A8" s="329" t="s">
        <v>251</v>
      </c>
      <c r="B8" s="333" t="s">
        <v>402</v>
      </c>
      <c r="C8" s="332">
        <v>0</v>
      </c>
      <c r="D8" s="386">
        <v>0</v>
      </c>
      <c r="E8" s="332">
        <v>21168998.574999999</v>
      </c>
      <c r="F8" s="332">
        <v>1142442.5</v>
      </c>
      <c r="G8" s="387">
        <v>923395</v>
      </c>
    </row>
    <row r="9" spans="1:8" ht="15" customHeight="1">
      <c r="A9" s="329">
        <v>1.2</v>
      </c>
      <c r="B9" s="331" t="s">
        <v>22</v>
      </c>
      <c r="C9" s="332">
        <v>10395130.612260001</v>
      </c>
      <c r="D9" s="386">
        <v>11027406.820320001</v>
      </c>
      <c r="E9" s="332">
        <v>13730737.250775002</v>
      </c>
      <c r="F9" s="332">
        <v>16769167.31673</v>
      </c>
      <c r="G9" s="387">
        <v>18467118.586170003</v>
      </c>
    </row>
    <row r="10" spans="1:8" ht="15" customHeight="1">
      <c r="A10" s="329">
        <v>1.3</v>
      </c>
      <c r="B10" s="384" t="s">
        <v>77</v>
      </c>
      <c r="C10" s="334">
        <v>0</v>
      </c>
      <c r="D10" s="386">
        <v>0</v>
      </c>
      <c r="E10" s="334">
        <v>0</v>
      </c>
      <c r="F10" s="332">
        <v>0</v>
      </c>
      <c r="G10" s="388">
        <v>0</v>
      </c>
    </row>
    <row r="11" spans="1:8" ht="15" customHeight="1">
      <c r="A11" s="329">
        <v>2</v>
      </c>
      <c r="B11" s="383" t="s">
        <v>193</v>
      </c>
      <c r="C11" s="332">
        <v>169667044.23530459</v>
      </c>
      <c r="D11" s="386">
        <v>166490569.0618805</v>
      </c>
      <c r="E11" s="332">
        <v>160934422.11923599</v>
      </c>
      <c r="F11" s="332">
        <v>169201172.433541</v>
      </c>
      <c r="G11" s="387">
        <v>177180003.2284711</v>
      </c>
    </row>
    <row r="12" spans="1:8" ht="15" customHeight="1">
      <c r="A12" s="345">
        <v>3</v>
      </c>
      <c r="B12" s="385" t="s">
        <v>191</v>
      </c>
      <c r="C12" s="334">
        <v>127656076.75</v>
      </c>
      <c r="D12" s="386">
        <v>127656076.75</v>
      </c>
      <c r="E12" s="334">
        <v>127656076.75</v>
      </c>
      <c r="F12" s="332">
        <v>127656076.75</v>
      </c>
      <c r="G12" s="388">
        <v>188607600.76875001</v>
      </c>
    </row>
    <row r="13" spans="1:8" ht="15" customHeight="1" thickBot="1">
      <c r="A13" s="128">
        <v>4</v>
      </c>
      <c r="B13" s="389" t="s">
        <v>252</v>
      </c>
      <c r="C13" s="235">
        <f>C6+C11+C12</f>
        <v>560061709.3135066</v>
      </c>
      <c r="D13" s="235">
        <f t="shared" ref="D13:G13" si="1">D6+D11+D12</f>
        <v>579053640.99603593</v>
      </c>
      <c r="E13" s="235">
        <f t="shared" si="1"/>
        <v>614531119.08097446</v>
      </c>
      <c r="F13" s="235">
        <f t="shared" si="1"/>
        <v>622042906.07285404</v>
      </c>
      <c r="G13" s="235">
        <f t="shared" si="1"/>
        <v>720058855.16812253</v>
      </c>
    </row>
    <row r="14" spans="1:8">
      <c r="B14" s="23"/>
    </row>
    <row r="15" spans="1:8">
      <c r="B15" s="720"/>
    </row>
    <row r="16" spans="1:8">
      <c r="B16" s="101"/>
    </row>
    <row r="17" spans="2:2">
      <c r="B17" s="101"/>
    </row>
    <row r="18" spans="2:2">
      <c r="B18" s="101"/>
    </row>
  </sheetData>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pane xSplit="1" ySplit="4" topLeftCell="B14" activePane="bottomRight" state="frozen"/>
      <selection pane="topRight" activeCell="B1" sqref="B1"/>
      <selection pane="bottomLeft" activeCell="A4" sqref="A4"/>
      <selection pane="bottomRight" activeCell="C25" sqref="C25"/>
    </sheetView>
  </sheetViews>
  <sheetFormatPr defaultRowHeight="15"/>
  <cols>
    <col min="1" max="1" width="9.5703125" style="2" bestFit="1" customWidth="1"/>
    <col min="2" max="2" width="58.85546875" style="2" customWidth="1"/>
    <col min="3" max="3" width="34.28515625" style="2" customWidth="1"/>
  </cols>
  <sheetData>
    <row r="1" spans="1:8">
      <c r="A1" s="2" t="s">
        <v>188</v>
      </c>
      <c r="B1" s="289" t="str">
        <f>Info!C2</f>
        <v>სს "ვითიბი ბანკი ჯორჯია"</v>
      </c>
    </row>
    <row r="2" spans="1:8">
      <c r="A2" s="2" t="s">
        <v>189</v>
      </c>
      <c r="B2" s="408">
        <f>'1. key ratios'!B2</f>
        <v>45199</v>
      </c>
    </row>
    <row r="4" spans="1:8" ht="25.5" customHeight="1" thickBot="1">
      <c r="A4" s="223" t="s">
        <v>409</v>
      </c>
      <c r="B4" s="60" t="s">
        <v>149</v>
      </c>
      <c r="C4" s="14"/>
    </row>
    <row r="5" spans="1:8" ht="15.75">
      <c r="A5" s="11"/>
      <c r="B5" s="379" t="s">
        <v>150</v>
      </c>
      <c r="C5" s="393" t="s">
        <v>615</v>
      </c>
    </row>
    <row r="6" spans="1:8">
      <c r="A6" s="620">
        <v>1</v>
      </c>
      <c r="B6" s="621" t="s">
        <v>1010</v>
      </c>
      <c r="C6" s="390" t="s">
        <v>1011</v>
      </c>
    </row>
    <row r="7" spans="1:8">
      <c r="A7" s="620">
        <v>2</v>
      </c>
      <c r="B7" s="621" t="s">
        <v>1012</v>
      </c>
      <c r="C7" s="390" t="s">
        <v>1013</v>
      </c>
    </row>
    <row r="8" spans="1:8">
      <c r="A8" s="620">
        <v>3</v>
      </c>
      <c r="B8" s="621" t="s">
        <v>1014</v>
      </c>
      <c r="C8" s="390" t="s">
        <v>1013</v>
      </c>
    </row>
    <row r="9" spans="1:8">
      <c r="A9" s="620">
        <v>4</v>
      </c>
      <c r="B9" s="621" t="s">
        <v>1015</v>
      </c>
      <c r="C9" s="390" t="s">
        <v>1013</v>
      </c>
    </row>
    <row r="10" spans="1:8">
      <c r="A10" s="620"/>
      <c r="B10" s="621"/>
      <c r="C10" s="390"/>
    </row>
    <row r="11" spans="1:8">
      <c r="A11" s="620"/>
      <c r="B11" s="621"/>
      <c r="C11" s="390"/>
    </row>
    <row r="12" spans="1:8">
      <c r="A12" s="620"/>
      <c r="B12" s="765"/>
      <c r="C12" s="766"/>
      <c r="H12" s="4"/>
    </row>
    <row r="13" spans="1:8" ht="60">
      <c r="A13" s="620"/>
      <c r="B13" s="622" t="s">
        <v>151</v>
      </c>
      <c r="C13" s="394" t="s">
        <v>616</v>
      </c>
    </row>
    <row r="14" spans="1:8" ht="15.75">
      <c r="A14" s="620">
        <v>1</v>
      </c>
      <c r="B14" s="623" t="s">
        <v>1016</v>
      </c>
      <c r="C14" s="392" t="s">
        <v>1017</v>
      </c>
    </row>
    <row r="15" spans="1:8" ht="15.75">
      <c r="A15" s="620">
        <v>2</v>
      </c>
      <c r="B15" s="623" t="s">
        <v>1018</v>
      </c>
      <c r="C15" s="392" t="s">
        <v>1019</v>
      </c>
    </row>
    <row r="16" spans="1:8" ht="15.75">
      <c r="A16" s="620">
        <v>3</v>
      </c>
      <c r="B16" s="623" t="s">
        <v>1020</v>
      </c>
      <c r="C16" s="392" t="s">
        <v>1021</v>
      </c>
    </row>
    <row r="17" spans="1:3" ht="15.75">
      <c r="A17" s="620">
        <v>4</v>
      </c>
      <c r="B17" s="623" t="s">
        <v>1046</v>
      </c>
      <c r="C17" s="392" t="s">
        <v>1022</v>
      </c>
    </row>
    <row r="18" spans="1:3" ht="15.75">
      <c r="A18" s="620">
        <v>5</v>
      </c>
      <c r="B18" s="623" t="s">
        <v>1023</v>
      </c>
      <c r="C18" s="392" t="s">
        <v>1024</v>
      </c>
    </row>
    <row r="19" spans="1:3" ht="15.75">
      <c r="A19" s="620">
        <v>6</v>
      </c>
      <c r="B19" s="623" t="s">
        <v>1025</v>
      </c>
      <c r="C19" s="392" t="s">
        <v>1026</v>
      </c>
    </row>
    <row r="20" spans="1:3" ht="15.75">
      <c r="A20" s="620"/>
      <c r="B20" s="623"/>
      <c r="C20" s="27"/>
    </row>
    <row r="21" spans="1:3">
      <c r="A21" s="620"/>
      <c r="B21" s="767" t="s">
        <v>152</v>
      </c>
      <c r="C21" s="768"/>
    </row>
    <row r="22" spans="1:3">
      <c r="A22" s="620">
        <v>1</v>
      </c>
      <c r="B22" s="621" t="s">
        <v>1027</v>
      </c>
      <c r="C22" s="624">
        <v>0.97384321770185212</v>
      </c>
    </row>
    <row r="23" spans="1:3">
      <c r="A23" s="620">
        <v>2</v>
      </c>
      <c r="B23" s="621" t="s">
        <v>1028</v>
      </c>
      <c r="C23" s="624">
        <v>1.472765597699272E-2</v>
      </c>
    </row>
    <row r="24" spans="1:3" ht="14.45" customHeight="1">
      <c r="A24" s="620"/>
      <c r="B24" s="767" t="s">
        <v>272</v>
      </c>
      <c r="C24" s="768"/>
    </row>
    <row r="25" spans="1:3">
      <c r="A25" s="620">
        <v>1</v>
      </c>
      <c r="B25" s="621" t="s">
        <v>1029</v>
      </c>
      <c r="C25" s="625">
        <v>0.60183510853974465</v>
      </c>
    </row>
    <row r="26" spans="1:3" ht="16.5" thickBot="1">
      <c r="A26" s="15"/>
      <c r="B26" s="61"/>
      <c r="C26" s="391"/>
    </row>
  </sheetData>
  <mergeCells count="3">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8"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188</v>
      </c>
      <c r="B1" s="16" t="str">
        <f>Info!C2</f>
        <v>სს "ვითიბი ბანკი ჯორჯია"</v>
      </c>
    </row>
    <row r="2" spans="1:7" s="21" customFormat="1" ht="15.75" customHeight="1">
      <c r="A2" s="21" t="s">
        <v>189</v>
      </c>
      <c r="B2" s="408">
        <f>'1. key ratios'!B2</f>
        <v>45199</v>
      </c>
    </row>
    <row r="3" spans="1:7" s="21" customFormat="1" ht="15.75" customHeight="1"/>
    <row r="4" spans="1:7" s="21" customFormat="1" ht="15.75" customHeight="1" thickBot="1">
      <c r="A4" s="224" t="s">
        <v>410</v>
      </c>
      <c r="B4" s="225" t="s">
        <v>262</v>
      </c>
      <c r="C4" s="177"/>
      <c r="D4" s="177"/>
      <c r="E4" s="178" t="s">
        <v>93</v>
      </c>
    </row>
    <row r="5" spans="1:7" s="116" customFormat="1" ht="17.45" customHeight="1">
      <c r="A5" s="301"/>
      <c r="B5" s="302"/>
      <c r="C5" s="176" t="s">
        <v>0</v>
      </c>
      <c r="D5" s="176" t="s">
        <v>1</v>
      </c>
      <c r="E5" s="303" t="s">
        <v>2</v>
      </c>
    </row>
    <row r="6" spans="1:7" s="143" customFormat="1" ht="14.45" customHeight="1">
      <c r="A6" s="304"/>
      <c r="B6" s="769" t="s">
        <v>231</v>
      </c>
      <c r="C6" s="769" t="s">
        <v>230</v>
      </c>
      <c r="D6" s="770" t="s">
        <v>229</v>
      </c>
      <c r="E6" s="771"/>
      <c r="G6"/>
    </row>
    <row r="7" spans="1:7" s="143" customFormat="1" ht="99.6" customHeight="1">
      <c r="A7" s="304"/>
      <c r="B7" s="769"/>
      <c r="C7" s="769"/>
      <c r="D7" s="299" t="s">
        <v>228</v>
      </c>
      <c r="E7" s="300" t="s">
        <v>519</v>
      </c>
      <c r="G7"/>
    </row>
    <row r="8" spans="1:7">
      <c r="A8" s="305">
        <v>1</v>
      </c>
      <c r="B8" s="306" t="s">
        <v>154</v>
      </c>
      <c r="C8" s="727">
        <v>139925943</v>
      </c>
      <c r="D8" s="727"/>
      <c r="E8" s="728">
        <v>139925943</v>
      </c>
    </row>
    <row r="9" spans="1:7">
      <c r="A9" s="305">
        <v>2</v>
      </c>
      <c r="B9" s="306" t="s">
        <v>155</v>
      </c>
      <c r="C9" s="727">
        <v>351</v>
      </c>
      <c r="D9" s="727"/>
      <c r="E9" s="728">
        <v>351</v>
      </c>
    </row>
    <row r="10" spans="1:7">
      <c r="A10" s="305">
        <v>3</v>
      </c>
      <c r="B10" s="306" t="s">
        <v>227</v>
      </c>
      <c r="C10" s="727">
        <v>6411408</v>
      </c>
      <c r="D10" s="727"/>
      <c r="E10" s="728">
        <v>6411408</v>
      </c>
    </row>
    <row r="11" spans="1:7" ht="25.5">
      <c r="A11" s="305">
        <v>4</v>
      </c>
      <c r="B11" s="306" t="s">
        <v>185</v>
      </c>
      <c r="C11" s="727">
        <v>0</v>
      </c>
      <c r="D11" s="727"/>
      <c r="E11" s="728">
        <v>0</v>
      </c>
    </row>
    <row r="12" spans="1:7">
      <c r="A12" s="305">
        <v>5</v>
      </c>
      <c r="B12" s="306" t="s">
        <v>157</v>
      </c>
      <c r="C12" s="727">
        <v>0</v>
      </c>
      <c r="D12" s="727"/>
      <c r="E12" s="728">
        <v>0</v>
      </c>
    </row>
    <row r="13" spans="1:7">
      <c r="A13" s="305">
        <v>6.1</v>
      </c>
      <c r="B13" s="306" t="s">
        <v>158</v>
      </c>
      <c r="C13" s="729">
        <v>197487558.59080005</v>
      </c>
      <c r="D13" s="727"/>
      <c r="E13" s="728">
        <v>197487558.59080005</v>
      </c>
    </row>
    <row r="14" spans="1:7" ht="32.25" customHeight="1">
      <c r="A14" s="305">
        <v>6.2</v>
      </c>
      <c r="B14" s="307" t="s">
        <v>159</v>
      </c>
      <c r="C14" s="729">
        <v>-23546717.084575001</v>
      </c>
      <c r="D14" s="727"/>
      <c r="E14" s="728">
        <v>-23546717.084575001</v>
      </c>
    </row>
    <row r="15" spans="1:7">
      <c r="A15" s="305">
        <v>6</v>
      </c>
      <c r="B15" s="306" t="s">
        <v>226</v>
      </c>
      <c r="C15" s="727">
        <v>173940841.50622505</v>
      </c>
      <c r="D15" s="727"/>
      <c r="E15" s="728">
        <v>173940841.50622505</v>
      </c>
    </row>
    <row r="16" spans="1:7" ht="25.5">
      <c r="A16" s="305">
        <v>7</v>
      </c>
      <c r="B16" s="306" t="s">
        <v>161</v>
      </c>
      <c r="C16" s="727">
        <v>1167088</v>
      </c>
      <c r="D16" s="727"/>
      <c r="E16" s="728">
        <v>1167088</v>
      </c>
    </row>
    <row r="17" spans="1:7">
      <c r="A17" s="305">
        <v>8</v>
      </c>
      <c r="B17" s="306" t="s">
        <v>162</v>
      </c>
      <c r="C17" s="727">
        <v>12784676.32</v>
      </c>
      <c r="D17" s="727"/>
      <c r="E17" s="728">
        <v>12784676.32</v>
      </c>
      <c r="F17" s="6"/>
      <c r="G17" s="6"/>
    </row>
    <row r="18" spans="1:7">
      <c r="A18" s="305">
        <v>9</v>
      </c>
      <c r="B18" s="306" t="s">
        <v>163</v>
      </c>
      <c r="C18" s="727">
        <v>54000</v>
      </c>
      <c r="D18" s="727"/>
      <c r="E18" s="728">
        <v>54000</v>
      </c>
      <c r="G18" s="6"/>
    </row>
    <row r="19" spans="1:7" ht="25.5">
      <c r="A19" s="305">
        <v>10</v>
      </c>
      <c r="B19" s="306" t="s">
        <v>164</v>
      </c>
      <c r="C19" s="727">
        <v>36170128</v>
      </c>
      <c r="D19" s="727">
        <v>1280877</v>
      </c>
      <c r="E19" s="728">
        <v>34889251</v>
      </c>
      <c r="G19" s="6"/>
    </row>
    <row r="20" spans="1:7">
      <c r="A20" s="305">
        <v>11</v>
      </c>
      <c r="B20" s="306" t="s">
        <v>165</v>
      </c>
      <c r="C20" s="727">
        <v>19380689.879999999</v>
      </c>
      <c r="D20" s="727"/>
      <c r="E20" s="728">
        <v>19380689.879999999</v>
      </c>
    </row>
    <row r="21" spans="1:7" ht="51.75" thickBot="1">
      <c r="A21" s="308"/>
      <c r="B21" s="309" t="s">
        <v>483</v>
      </c>
      <c r="C21" s="269">
        <f>SUM(C8:C12, C15:C20)</f>
        <v>389835125.70622504</v>
      </c>
      <c r="D21" s="269">
        <f>SUM(D8:D12, D15:D20)</f>
        <v>1280877</v>
      </c>
      <c r="E21" s="310">
        <f>SUM(E8:E12, E15:E20)</f>
        <v>388554248.70622504</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activeCell="C5" sqref="C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188</v>
      </c>
      <c r="B1" s="16" t="str">
        <f>Info!C2</f>
        <v>სს "ვითიბი ბანკი ჯორჯია"</v>
      </c>
    </row>
    <row r="2" spans="1:6" s="21" customFormat="1" ht="15.75" customHeight="1">
      <c r="A2" s="21" t="s">
        <v>189</v>
      </c>
      <c r="B2" s="408">
        <f>'1. key ratios'!B2</f>
        <v>45199</v>
      </c>
      <c r="C2"/>
      <c r="D2"/>
      <c r="E2"/>
      <c r="F2"/>
    </row>
    <row r="3" spans="1:6" s="21" customFormat="1" ht="15.75" customHeight="1">
      <c r="C3"/>
      <c r="D3"/>
      <c r="E3"/>
      <c r="F3"/>
    </row>
    <row r="4" spans="1:6" s="21" customFormat="1" ht="26.25" thickBot="1">
      <c r="A4" s="21" t="s">
        <v>411</v>
      </c>
      <c r="B4" s="184" t="s">
        <v>265</v>
      </c>
      <c r="C4" s="178" t="s">
        <v>93</v>
      </c>
      <c r="D4"/>
      <c r="E4"/>
      <c r="F4"/>
    </row>
    <row r="5" spans="1:6" ht="26.25">
      <c r="A5" s="179">
        <v>1</v>
      </c>
      <c r="B5" s="180" t="s">
        <v>433</v>
      </c>
      <c r="C5" s="236">
        <f>'7. LI1'!E21</f>
        <v>388554248.70622504</v>
      </c>
    </row>
    <row r="6" spans="1:6" s="169" customFormat="1">
      <c r="A6" s="115">
        <v>2.1</v>
      </c>
      <c r="B6" s="186" t="s">
        <v>266</v>
      </c>
      <c r="C6" s="237">
        <v>23206140.837750003</v>
      </c>
    </row>
    <row r="7" spans="1:6" s="4" customFormat="1" ht="25.5" outlineLevel="1">
      <c r="A7" s="185">
        <v>2.2000000000000002</v>
      </c>
      <c r="B7" s="181" t="s">
        <v>267</v>
      </c>
      <c r="C7" s="238">
        <v>0</v>
      </c>
    </row>
    <row r="8" spans="1:6" s="4" customFormat="1" ht="26.25">
      <c r="A8" s="185">
        <v>3</v>
      </c>
      <c r="B8" s="182" t="s">
        <v>434</v>
      </c>
      <c r="C8" s="239">
        <f>SUM(C5:C7)</f>
        <v>411760389.54397506</v>
      </c>
    </row>
    <row r="9" spans="1:6" s="169" customFormat="1">
      <c r="A9" s="115">
        <v>4</v>
      </c>
      <c r="B9" s="189" t="s">
        <v>263</v>
      </c>
      <c r="C9" s="730">
        <v>2374938.4200660014</v>
      </c>
    </row>
    <row r="10" spans="1:6" s="4" customFormat="1" ht="25.5" outlineLevel="1">
      <c r="A10" s="185">
        <v>5.0999999999999996</v>
      </c>
      <c r="B10" s="181" t="s">
        <v>273</v>
      </c>
      <c r="C10" s="731">
        <v>-11563070.418875001</v>
      </c>
    </row>
    <row r="11" spans="1:6" s="4" customFormat="1" ht="25.5" outlineLevel="1">
      <c r="A11" s="185">
        <v>5.2</v>
      </c>
      <c r="B11" s="181" t="s">
        <v>274</v>
      </c>
      <c r="C11" s="238">
        <v>0</v>
      </c>
    </row>
    <row r="12" spans="1:6" s="4" customFormat="1">
      <c r="A12" s="185">
        <v>6</v>
      </c>
      <c r="B12" s="187" t="s">
        <v>602</v>
      </c>
      <c r="C12" s="311">
        <v>0</v>
      </c>
    </row>
    <row r="13" spans="1:6" s="4" customFormat="1" ht="15.75" thickBot="1">
      <c r="A13" s="188">
        <v>7</v>
      </c>
      <c r="B13" s="183" t="s">
        <v>264</v>
      </c>
      <c r="C13" s="240">
        <f>SUM(C8:C12)</f>
        <v>402572257.54516608</v>
      </c>
    </row>
    <row r="15" spans="1:6" ht="26.25">
      <c r="B15" s="23" t="s">
        <v>603</v>
      </c>
      <c r="C15" s="682"/>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0VAmeeVtFE2yN+LhBw/L2Zcge5QGIJ4txITuaY2RHlA=</DigestValue>
    </Reference>
    <Reference Type="http://www.w3.org/2000/09/xmldsig#Object" URI="#idOfficeObject">
      <DigestMethod Algorithm="http://www.w3.org/2001/04/xmlenc#sha256"/>
      <DigestValue>F97wH/jf62hsn9+xu4gvJyQxiiBjqI0AJvRzD+BUu8w=</DigestValue>
    </Reference>
    <Reference Type="http://uri.etsi.org/01903#SignedProperties" URI="#idSignedProperties">
      <Transforms>
        <Transform Algorithm="http://www.w3.org/TR/2001/REC-xml-c14n-20010315"/>
      </Transforms>
      <DigestMethod Algorithm="http://www.w3.org/2001/04/xmlenc#sha256"/>
      <DigestValue>JGf1d4trXtdXzH/zd5tOQMdO/h9VVE9abWXupzC2Axw=</DigestValue>
    </Reference>
  </SignedInfo>
  <SignatureValue>AaYYkEN9kUL3m2UfGT9clzTzzsSoJeKp2w8oJk3WFCp20+ktV/A/r1GAUbk8PdK+AEZHrwE8eeA8
0tcLmttixjPyZVHcNd0sNYJUpQXBd7rHSydBzF9W0xZxnx35zLmpci/qaVAlGPos7/+148OJ7QJh
2KDr3dP+R3NDxVAJ0ygH5jfOWLwJVMJ57j1PPl3mInOCxVlM3lM7sETd9nFjZVZFF56AqIQ5nVfC
vjdgD4hfBn42FRF2gkBvyoNiTNNuEMRE1WLhhA7sfvmj4BQZIDvHjPXDPBiw680vmNU2A7DRD6pO
sdssu4BLsI6fNo8yUTNxFxTXE+Mex08vpttOMw==</SignatureValue>
  <KeyInfo>
    <X509Data>
      <X509Certificate>MIIGRjCCBS6gAwIBAgIKL5lrSwADAAIAeDANBgkqhkiG9w0BAQsFADBKMRIwEAYKCZImiZPyLGQBGRYCZ2UxEzARBgoJkiaJk/IsZAEZFgNuYmcxHzAdBgNVBAMTFk5CRyBDbGFzcyAyIElOVCBTdWIgQ0EwHhcNMjExMjIwMDgyODU2WhcNMjMxMjIwMDgyODU2WjBEMR0wGwYDVQQKExRKU0MgVlRCIEJhbmsgR2VvcmdpYTEjMCEGA1UEAxMaQlZUIC0gSXJha2xpIENoYWtobmFzaHZpbGkwggEiMA0GCSqGSIb3DQEBAQUAA4IBDwAwggEKAoIBAQCssuRYSFoPxuXmqsCjOfqVKbm5YCyF0PzfjfvGJ4xfPw0qW2Bi+ZOzcsmn90pukA89DFZ/AR6kQUUX7tC9pUAtp0FzY1/4cr9Ih0O+8GU0jmB2ScQ2YemAFWk5ytThrX5G76dNh1pfkRcFTVpM+kSAavZv00Xrl6QeHXPGeLKLyYlp/nU8ZOrCIIksu34yJPoxn1WQAsrAI6oaHCmDvhfs4iNl78rJr4IvnYeLOEiHtGYweILIBr8G5L+askXqX5uPu+0uPx5+AYTomHy8HOxHqSt7PewyA2YRVqj+1olu58FQTp5c8AjqkiXKI0Uzk0G4GbiXH3LaqEypDb2J887RAgMBAAGjggMyMIIDLjA8BgkrBgEEAYI3FQcELzAtBiUrBgEEAYI3FQjmsmCDjfVEhoGZCYO4oUqDvoRxBIPEkTOEg4hdAgFkAgEjMB0GA1UdJQQWMBQGCCsGAQUFBwMCBggrBgEFBQcDBDALBgNVHQ8EBAMCB4AwJwYJKwYBBAGCNxUKBBowGDAKBggrBgEFBQcDAjAKBggrBgEFBQcDBDAdBgNVHQ4EFgQU/YGwMWiWqBBDDsQkcvS51WqmoU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8EZTVozBBBLppbJZjjKRyaFlSfeOUBOTNiwzECN8L/kRsZhdC42iNdVz/y7fHBu1sBvF1/r1lfv3ZQ+ceq8zBwxd7kqMaMPPIchTB9HB0lecg+viGHfM2N976NYIBBDLlu+dFDeHXzaEjkMwZSZUfn4xEhceZ3ImxbOrwU07EK2l8oTlDLXQGuoIFEpRILH5rdfibh5ebmyPifTSGRxPojGt44kMAKPuODEX2fV0clOngxns9Cc86m/v6MzZeYYYrdmCNe5h3QCMk9ZlYYM2O2AkpZCzW/3fADph37cDcqOxceyQElSvaQoFeDmmIVPqV1XzROnZq6SwtalUzR4v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mndC7rMkLQWw0DUbnz9/0TF9RGg6pVCoVXhxOSt5suM=</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HqHISn9N3dPdJG3ghljtQDNJU2iWZ7H7PkKBWCRr39A=</DigestValue>
      </Reference>
      <Reference URI="/xl/printerSettings/printerSettings10.bin?ContentType=application/vnd.openxmlformats-officedocument.spreadsheetml.printerSettings">
        <DigestMethod Algorithm="http://www.w3.org/2001/04/xmlenc#sha256"/>
        <DigestValue>70Kgk1pgPBEz8NCs4C3A34Sx1z1X3dhF18DUmqdpBhE=</DigestValue>
      </Reference>
      <Reference URI="/xl/printerSettings/printerSettings11.bin?ContentType=application/vnd.openxmlformats-officedocument.spreadsheetml.printerSettings">
        <DigestMethod Algorithm="http://www.w3.org/2001/04/xmlenc#sha256"/>
        <DigestValue>cncSmwR724EBITh8Q1xGAnaEZIz6F2/Cm0AntsjmRqM=</DigestValue>
      </Reference>
      <Reference URI="/xl/printerSettings/printerSettings12.bin?ContentType=application/vnd.openxmlformats-officedocument.spreadsheetml.printerSettings">
        <DigestMethod Algorithm="http://www.w3.org/2001/04/xmlenc#sha256"/>
        <DigestValue>HqHISn9N3dPdJG3ghljtQDNJU2iWZ7H7PkKBWCRr39A=</DigestValue>
      </Reference>
      <Reference URI="/xl/printerSettings/printerSettings13.bin?ContentType=application/vnd.openxmlformats-officedocument.spreadsheetml.printerSettings">
        <DigestMethod Algorithm="http://www.w3.org/2001/04/xmlenc#sha256"/>
        <DigestValue>HqHISn9N3dPdJG3ghljtQDNJU2iWZ7H7PkKBWCRr39A=</DigestValue>
      </Reference>
      <Reference URI="/xl/printerSettings/printerSettings14.bin?ContentType=application/vnd.openxmlformats-officedocument.spreadsheetml.printerSettings">
        <DigestMethod Algorithm="http://www.w3.org/2001/04/xmlenc#sha256"/>
        <DigestValue>HqHISn9N3dPdJG3ghljtQDNJU2iWZ7H7PkKBWCRr39A=</DigestValue>
      </Reference>
      <Reference URI="/xl/printerSettings/printerSettings15.bin?ContentType=application/vnd.openxmlformats-officedocument.spreadsheetml.printerSettings">
        <DigestMethod Algorithm="http://www.w3.org/2001/04/xmlenc#sha256"/>
        <DigestValue>zRIFsjmR3p5GxvFJ+LOTYE39TUm/pSSpUb7Ku+wJqBw=</DigestValue>
      </Reference>
      <Reference URI="/xl/printerSettings/printerSettings16.bin?ContentType=application/vnd.openxmlformats-officedocument.spreadsheetml.printerSettings">
        <DigestMethod Algorithm="http://www.w3.org/2001/04/xmlenc#sha256"/>
        <DigestValue>oM5MA1K0sqCNZQZixgmGcSB0xwmW0lQcRvXoAMUH6UI=</DigestValue>
      </Reference>
      <Reference URI="/xl/printerSettings/printerSettings17.bin?ContentType=application/vnd.openxmlformats-officedocument.spreadsheetml.printerSettings">
        <DigestMethod Algorithm="http://www.w3.org/2001/04/xmlenc#sha256"/>
        <DigestValue>zRIFsjmR3p5GxvFJ+LOTYE39TUm/pSSpUb7Ku+wJqBw=</DigestValue>
      </Reference>
      <Reference URI="/xl/printerSettings/printerSettings18.bin?ContentType=application/vnd.openxmlformats-officedocument.spreadsheetml.printerSettings">
        <DigestMethod Algorithm="http://www.w3.org/2001/04/xmlenc#sha256"/>
        <DigestValue>C+6rEsmXepIf5SOLmDuKgqUZ9qHNv1DIsT6li0E9Y/8=</DigestValue>
      </Reference>
      <Reference URI="/xl/printerSettings/printerSettings19.bin?ContentType=application/vnd.openxmlformats-officedocument.spreadsheetml.printerSettings">
        <DigestMethod Algorithm="http://www.w3.org/2001/04/xmlenc#sha256"/>
        <DigestValue>zRIFsjmR3p5GxvFJ+LOTYE39TUm/pSSpUb7Ku+wJqBw=</DigestValue>
      </Reference>
      <Reference URI="/xl/printerSettings/printerSettings2.bin?ContentType=application/vnd.openxmlformats-officedocument.spreadsheetml.printerSettings">
        <DigestMethod Algorithm="http://www.w3.org/2001/04/xmlenc#sha256"/>
        <DigestValue>i2vZCSUnDGQllBmDA7S5xT2eoO9BJKyPL0cjj0D4eRU=</DigestValue>
      </Reference>
      <Reference URI="/xl/printerSettings/printerSettings20.bin?ContentType=application/vnd.openxmlformats-officedocument.spreadsheetml.printerSettings">
        <DigestMethod Algorithm="http://www.w3.org/2001/04/xmlenc#sha256"/>
        <DigestValue>b7x6PAyft7xh6vl7CwQhkekLdNEcHK1799SYf2AyDh8=</DigestValue>
      </Reference>
      <Reference URI="/xl/printerSettings/printerSettings21.bin?ContentType=application/vnd.openxmlformats-officedocument.spreadsheetml.printerSettings">
        <DigestMethod Algorithm="http://www.w3.org/2001/04/xmlenc#sha256"/>
        <DigestValue>zRIFsjmR3p5GxvFJ+LOTYE39TUm/pSSpUb7Ku+wJqBw=</DigestValue>
      </Reference>
      <Reference URI="/xl/printerSettings/printerSettings22.bin?ContentType=application/vnd.openxmlformats-officedocument.spreadsheetml.printerSettings">
        <DigestMethod Algorithm="http://www.w3.org/2001/04/xmlenc#sha256"/>
        <DigestValue>9yOhv57gu2OrT6RRn4Z5ec02yWMzbfwbzEfVAI3vguA=</DigestValue>
      </Reference>
      <Reference URI="/xl/printerSettings/printerSettings23.bin?ContentType=application/vnd.openxmlformats-officedocument.spreadsheetml.printerSettings">
        <DigestMethod Algorithm="http://www.w3.org/2001/04/xmlenc#sha256"/>
        <DigestValue>zRIFsjmR3p5GxvFJ+LOTYE39TUm/pSSpUb7Ku+wJqBw=</DigestValue>
      </Reference>
      <Reference URI="/xl/printerSettings/printerSettings24.bin?ContentType=application/vnd.openxmlformats-officedocument.spreadsheetml.printerSettings">
        <DigestMethod Algorithm="http://www.w3.org/2001/04/xmlenc#sha256"/>
        <DigestValue>HqHISn9N3dPdJG3ghljtQDNJU2iWZ7H7PkKBWCRr39A=</DigestValue>
      </Reference>
      <Reference URI="/xl/printerSettings/printerSettings25.bin?ContentType=application/vnd.openxmlformats-officedocument.spreadsheetml.printerSettings">
        <DigestMethod Algorithm="http://www.w3.org/2001/04/xmlenc#sha256"/>
        <DigestValue>zRIFsjmR3p5GxvFJ+LOTYE39TUm/pSSpUb7Ku+wJqBw=</DigestValue>
      </Reference>
      <Reference URI="/xl/printerSettings/printerSettings26.bin?ContentType=application/vnd.openxmlformats-officedocument.spreadsheetml.printerSettings">
        <DigestMethod Algorithm="http://www.w3.org/2001/04/xmlenc#sha256"/>
        <DigestValue>zRIFsjmR3p5GxvFJ+LOTYE39TUm/pSSpUb7Ku+wJqBw=</DigestValue>
      </Reference>
      <Reference URI="/xl/printerSettings/printerSettings27.bin?ContentType=application/vnd.openxmlformats-officedocument.spreadsheetml.printerSettings">
        <DigestMethod Algorithm="http://www.w3.org/2001/04/xmlenc#sha256"/>
        <DigestValue>Q6EzAZSPWBmuX/5nSSKZNqRRjncVlRitiFGR5oaNEvc=</DigestValue>
      </Reference>
      <Reference URI="/xl/printerSettings/printerSettings28.bin?ContentType=application/vnd.openxmlformats-officedocument.spreadsheetml.printerSettings">
        <DigestMethod Algorithm="http://www.w3.org/2001/04/xmlenc#sha256"/>
        <DigestValue>iSqGjFNYm28KHiS++7jwHzNTaXUtmKXXsJLWM983JEE=</DigestValue>
      </Reference>
      <Reference URI="/xl/printerSettings/printerSettings29.bin?ContentType=application/vnd.openxmlformats-officedocument.spreadsheetml.printerSettings">
        <DigestMethod Algorithm="http://www.w3.org/2001/04/xmlenc#sha256"/>
        <DigestValue>HqHISn9N3dPdJG3ghljtQDNJU2iWZ7H7PkKBWCRr39A=</DigestValue>
      </Reference>
      <Reference URI="/xl/printerSettings/printerSettings3.bin?ContentType=application/vnd.openxmlformats-officedocument.spreadsheetml.printerSettings">
        <DigestMethod Algorithm="http://www.w3.org/2001/04/xmlenc#sha256"/>
        <DigestValue>HqHISn9N3dPdJG3ghljtQDNJU2iWZ7H7PkKBWCRr39A=</DigestValue>
      </Reference>
      <Reference URI="/xl/printerSettings/printerSettings30.bin?ContentType=application/vnd.openxmlformats-officedocument.spreadsheetml.printerSettings">
        <DigestMethod Algorithm="http://www.w3.org/2001/04/xmlenc#sha256"/>
        <DigestValue>70Kgk1pgPBEz8NCs4C3A34Sx1z1X3dhF18DUmqdpBhE=</DigestValue>
      </Reference>
      <Reference URI="/xl/printerSettings/printerSettings4.bin?ContentType=application/vnd.openxmlformats-officedocument.spreadsheetml.printerSettings">
        <DigestMethod Algorithm="http://www.w3.org/2001/04/xmlenc#sha256"/>
        <DigestValue>HqHISn9N3dPdJG3ghljtQDNJU2iWZ7H7PkKBWCRr39A=</DigestValue>
      </Reference>
      <Reference URI="/xl/printerSettings/printerSettings5.bin?ContentType=application/vnd.openxmlformats-officedocument.spreadsheetml.printerSettings">
        <DigestMethod Algorithm="http://www.w3.org/2001/04/xmlenc#sha256"/>
        <DigestValue>4utztIfCngwnKF5nl8v7sX6MLC9yFb7eFqvODVmarc4=</DigestValue>
      </Reference>
      <Reference URI="/xl/printerSettings/printerSettings6.bin?ContentType=application/vnd.openxmlformats-officedocument.spreadsheetml.printerSettings">
        <DigestMethod Algorithm="http://www.w3.org/2001/04/xmlenc#sha256"/>
        <DigestValue>t+q3MR4yZQBHspIC+4eW9w+/Huv7/2LfqK60UrQMiak=</DigestValue>
      </Reference>
      <Reference URI="/xl/printerSettings/printerSettings7.bin?ContentType=application/vnd.openxmlformats-officedocument.spreadsheetml.printerSettings">
        <DigestMethod Algorithm="http://www.w3.org/2001/04/xmlenc#sha256"/>
        <DigestValue>zRIFsjmR3p5GxvFJ+LOTYE39TUm/pSSpUb7Ku+wJqBw=</DigestValue>
      </Reference>
      <Reference URI="/xl/printerSettings/printerSettings8.bin?ContentType=application/vnd.openxmlformats-officedocument.spreadsheetml.printerSettings">
        <DigestMethod Algorithm="http://www.w3.org/2001/04/xmlenc#sha256"/>
        <DigestValue>HqHISn9N3dPdJG3ghljtQDNJU2iWZ7H7PkKBWCRr39A=</DigestValue>
      </Reference>
      <Reference URI="/xl/printerSettings/printerSettings9.bin?ContentType=application/vnd.openxmlformats-officedocument.spreadsheetml.printerSettings">
        <DigestMethod Algorithm="http://www.w3.org/2001/04/xmlenc#sha256"/>
        <DigestValue>b7x6PAyft7xh6vl7CwQhkekLdNEcHK1799SYf2AyDh8=</DigestValue>
      </Reference>
      <Reference URI="/xl/sharedStrings.xml?ContentType=application/vnd.openxmlformats-officedocument.spreadsheetml.sharedStrings+xml">
        <DigestMethod Algorithm="http://www.w3.org/2001/04/xmlenc#sha256"/>
        <DigestValue>hj5OV2pZLN0IipbQF+BYm6A8nAVcgGU27bRP8oIH0Cs=</DigestValue>
      </Reference>
      <Reference URI="/xl/styles.xml?ContentType=application/vnd.openxmlformats-officedocument.spreadsheetml.styles+xml">
        <DigestMethod Algorithm="http://www.w3.org/2001/04/xmlenc#sha256"/>
        <DigestValue>PBgcM2SX8AIPhGqXcMGJoCl5N1ISSIS6U+mjQvhW5XM=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8Jp/IIZNWBSqg0u9UwzQCiMxQHwww01sfDiFviTxBeM=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Ed57A92ns5jWE6fm2r+fRvTCuEdycY8V/B3Q1rF+0Bw=</DigestValue>
      </Reference>
      <Reference URI="/xl/worksheets/sheet10.xml?ContentType=application/vnd.openxmlformats-officedocument.spreadsheetml.worksheet+xml">
        <DigestMethod Algorithm="http://www.w3.org/2001/04/xmlenc#sha256"/>
        <DigestValue>4rutfCSyR8Ign0Z7zKhEF8F1oz+mgjcfZpJ97kkBIUE=</DigestValue>
      </Reference>
      <Reference URI="/xl/worksheets/sheet11.xml?ContentType=application/vnd.openxmlformats-officedocument.spreadsheetml.worksheet+xml">
        <DigestMethod Algorithm="http://www.w3.org/2001/04/xmlenc#sha256"/>
        <DigestValue>tpD0nKUl3qbpLZlWxSDCkfg7bjY4pTKvmektT9qk3hw=</DigestValue>
      </Reference>
      <Reference URI="/xl/worksheets/sheet12.xml?ContentType=application/vnd.openxmlformats-officedocument.spreadsheetml.worksheet+xml">
        <DigestMethod Algorithm="http://www.w3.org/2001/04/xmlenc#sha256"/>
        <DigestValue>Vq4zojjDpfNA7vGnOGm3payMtVBiSTKc/xTQyxoFZHU=</DigestValue>
      </Reference>
      <Reference URI="/xl/worksheets/sheet13.xml?ContentType=application/vnd.openxmlformats-officedocument.spreadsheetml.worksheet+xml">
        <DigestMethod Algorithm="http://www.w3.org/2001/04/xmlenc#sha256"/>
        <DigestValue>xnY0OmjeZOsXiiH3bgdyr/1f0N8eKZHwbnngFqL4CIQ=</DigestValue>
      </Reference>
      <Reference URI="/xl/worksheets/sheet14.xml?ContentType=application/vnd.openxmlformats-officedocument.spreadsheetml.worksheet+xml">
        <DigestMethod Algorithm="http://www.w3.org/2001/04/xmlenc#sha256"/>
        <DigestValue>ezo4MdmwLNyOG/90ofivCANTWkS7J+ue9usHOMlVIw4=</DigestValue>
      </Reference>
      <Reference URI="/xl/worksheets/sheet15.xml?ContentType=application/vnd.openxmlformats-officedocument.spreadsheetml.worksheet+xml">
        <DigestMethod Algorithm="http://www.w3.org/2001/04/xmlenc#sha256"/>
        <DigestValue>Sn5cCzswseGnrrEXEPIqv0XxCsf4fYzaHUkjD+P8kns=</DigestValue>
      </Reference>
      <Reference URI="/xl/worksheets/sheet16.xml?ContentType=application/vnd.openxmlformats-officedocument.spreadsheetml.worksheet+xml">
        <DigestMethod Algorithm="http://www.w3.org/2001/04/xmlenc#sha256"/>
        <DigestValue>lnmU0L5pmEGIPeuYQU/pIAdTyF5f73JAwxWwUMStvus=</DigestValue>
      </Reference>
      <Reference URI="/xl/worksheets/sheet17.xml?ContentType=application/vnd.openxmlformats-officedocument.spreadsheetml.worksheet+xml">
        <DigestMethod Algorithm="http://www.w3.org/2001/04/xmlenc#sha256"/>
        <DigestValue>CnACnxr16nzLcLMFmD9PwEhSyHQSQ3nLmuqNFKCJ8Wk=</DigestValue>
      </Reference>
      <Reference URI="/xl/worksheets/sheet18.xml?ContentType=application/vnd.openxmlformats-officedocument.spreadsheetml.worksheet+xml">
        <DigestMethod Algorithm="http://www.w3.org/2001/04/xmlenc#sha256"/>
        <DigestValue>5UCGvvMK5d2xOBBZIzyqhBEEubCung75wF8cWhA+xyw=</DigestValue>
      </Reference>
      <Reference URI="/xl/worksheets/sheet19.xml?ContentType=application/vnd.openxmlformats-officedocument.spreadsheetml.worksheet+xml">
        <DigestMethod Algorithm="http://www.w3.org/2001/04/xmlenc#sha256"/>
        <DigestValue>yd2y5rj6RD+CGJ3ayS6FoHuuZvwVbnHk2HFX2FNnDMI=</DigestValue>
      </Reference>
      <Reference URI="/xl/worksheets/sheet2.xml?ContentType=application/vnd.openxmlformats-officedocument.spreadsheetml.worksheet+xml">
        <DigestMethod Algorithm="http://www.w3.org/2001/04/xmlenc#sha256"/>
        <DigestValue>5368lkcdxTzIdRpdIoz8rk9bHxY35DNIEWidqt4lAw4=</DigestValue>
      </Reference>
      <Reference URI="/xl/worksheets/sheet20.xml?ContentType=application/vnd.openxmlformats-officedocument.spreadsheetml.worksheet+xml">
        <DigestMethod Algorithm="http://www.w3.org/2001/04/xmlenc#sha256"/>
        <DigestValue>nxsI91CtmGY8/zJjke3/EYGWKiGuIufVS2mzzn6GlbI=</DigestValue>
      </Reference>
      <Reference URI="/xl/worksheets/sheet21.xml?ContentType=application/vnd.openxmlformats-officedocument.spreadsheetml.worksheet+xml">
        <DigestMethod Algorithm="http://www.w3.org/2001/04/xmlenc#sha256"/>
        <DigestValue>QRxXM+KlzeAA/N9MeSEiT1OEFmu5pET/KkeGDsQekO4=</DigestValue>
      </Reference>
      <Reference URI="/xl/worksheets/sheet22.xml?ContentType=application/vnd.openxmlformats-officedocument.spreadsheetml.worksheet+xml">
        <DigestMethod Algorithm="http://www.w3.org/2001/04/xmlenc#sha256"/>
        <DigestValue>JKwxP3FJpcYBMEgwM4dzt4K2lEGRwTman8EET3zq5W0=</DigestValue>
      </Reference>
      <Reference URI="/xl/worksheets/sheet23.xml?ContentType=application/vnd.openxmlformats-officedocument.spreadsheetml.worksheet+xml">
        <DigestMethod Algorithm="http://www.w3.org/2001/04/xmlenc#sha256"/>
        <DigestValue>thkD+8BYqP0iuxUQlH2TI+Mg0CdJx0H0VfQlgKD3M4k=</DigestValue>
      </Reference>
      <Reference URI="/xl/worksheets/sheet24.xml?ContentType=application/vnd.openxmlformats-officedocument.spreadsheetml.worksheet+xml">
        <DigestMethod Algorithm="http://www.w3.org/2001/04/xmlenc#sha256"/>
        <DigestValue>mPy01R+2h0nYcv/bgklaEhIE6KPcESgjZ4oUjBzQGGk=</DigestValue>
      </Reference>
      <Reference URI="/xl/worksheets/sheet25.xml?ContentType=application/vnd.openxmlformats-officedocument.spreadsheetml.worksheet+xml">
        <DigestMethod Algorithm="http://www.w3.org/2001/04/xmlenc#sha256"/>
        <DigestValue>V+LGR4+N/mlO77zOx14y5NefTKKp5NTYcjKB8eeGhHo=</DigestValue>
      </Reference>
      <Reference URI="/xl/worksheets/sheet26.xml?ContentType=application/vnd.openxmlformats-officedocument.spreadsheetml.worksheet+xml">
        <DigestMethod Algorithm="http://www.w3.org/2001/04/xmlenc#sha256"/>
        <DigestValue>XLusvc9emqF07qWg1wkPcoA1wff4xnnoUJXrJwvmcfc=</DigestValue>
      </Reference>
      <Reference URI="/xl/worksheets/sheet27.xml?ContentType=application/vnd.openxmlformats-officedocument.spreadsheetml.worksheet+xml">
        <DigestMethod Algorithm="http://www.w3.org/2001/04/xmlenc#sha256"/>
        <DigestValue>azgXdFr88TogtPTOASFOp/S5vWXSpDwoGKtH0anR+es=</DigestValue>
      </Reference>
      <Reference URI="/xl/worksheets/sheet28.xml?ContentType=application/vnd.openxmlformats-officedocument.spreadsheetml.worksheet+xml">
        <DigestMethod Algorithm="http://www.w3.org/2001/04/xmlenc#sha256"/>
        <DigestValue>LCJOjY516y3dE8GbOazM+iyVwfak+jNb4V7YLhSjxpI=</DigestValue>
      </Reference>
      <Reference URI="/xl/worksheets/sheet29.xml?ContentType=application/vnd.openxmlformats-officedocument.spreadsheetml.worksheet+xml">
        <DigestMethod Algorithm="http://www.w3.org/2001/04/xmlenc#sha256"/>
        <DigestValue>EbxStD3RGnm8xAVlfzOGk3ttmoLKvz42fY+yHZ1uIco=</DigestValue>
      </Reference>
      <Reference URI="/xl/worksheets/sheet3.xml?ContentType=application/vnd.openxmlformats-officedocument.spreadsheetml.worksheet+xml">
        <DigestMethod Algorithm="http://www.w3.org/2001/04/xmlenc#sha256"/>
        <DigestValue>C1XcLQ+rPeBfOuzLYNpb7RKFzOY6tX4aov85asY51l8=</DigestValue>
      </Reference>
      <Reference URI="/xl/worksheets/sheet30.xml?ContentType=application/vnd.openxmlformats-officedocument.spreadsheetml.worksheet+xml">
        <DigestMethod Algorithm="http://www.w3.org/2001/04/xmlenc#sha256"/>
        <DigestValue>xmhFb9ErMs1cs+FKBlZ/lKEC1+KaQOkvfbPSJ80+0bE=</DigestValue>
      </Reference>
      <Reference URI="/xl/worksheets/sheet4.xml?ContentType=application/vnd.openxmlformats-officedocument.spreadsheetml.worksheet+xml">
        <DigestMethod Algorithm="http://www.w3.org/2001/04/xmlenc#sha256"/>
        <DigestValue>BVnzcziKoHxnSLYMehVCWOvxsqCPdT49BIVCZTQENzA=</DigestValue>
      </Reference>
      <Reference URI="/xl/worksheets/sheet5.xml?ContentType=application/vnd.openxmlformats-officedocument.spreadsheetml.worksheet+xml">
        <DigestMethod Algorithm="http://www.w3.org/2001/04/xmlenc#sha256"/>
        <DigestValue>GXuH57VK9JnUYJWAPyL4lo7x8dzi+1XCzNjDRNm4Irk=</DigestValue>
      </Reference>
      <Reference URI="/xl/worksheets/sheet6.xml?ContentType=application/vnd.openxmlformats-officedocument.spreadsheetml.worksheet+xml">
        <DigestMethod Algorithm="http://www.w3.org/2001/04/xmlenc#sha256"/>
        <DigestValue>B6zrTQVKDHLjd4HdmBr1aNaMjaM2Dl0yUber0TLCqzA=</DigestValue>
      </Reference>
      <Reference URI="/xl/worksheets/sheet7.xml?ContentType=application/vnd.openxmlformats-officedocument.spreadsheetml.worksheet+xml">
        <DigestMethod Algorithm="http://www.w3.org/2001/04/xmlenc#sha256"/>
        <DigestValue>zgiylkmIIjhB7T3LxZj9L9yHcY+MsRWzgUwnqdTr7BY=</DigestValue>
      </Reference>
      <Reference URI="/xl/worksheets/sheet8.xml?ContentType=application/vnd.openxmlformats-officedocument.spreadsheetml.worksheet+xml">
        <DigestMethod Algorithm="http://www.w3.org/2001/04/xmlenc#sha256"/>
        <DigestValue>lkbpaEfFn5bSiwku4g/CEkpXATYG35vc+M9pJgjNZYk=</DigestValue>
      </Reference>
      <Reference URI="/xl/worksheets/sheet9.xml?ContentType=application/vnd.openxmlformats-officedocument.spreadsheetml.worksheet+xml">
        <DigestMethod Algorithm="http://www.w3.org/2001/04/xmlenc#sha256"/>
        <DigestValue>u2GjTnEkTtJoXdDr0Hlk2aY8W3sW9jQApIIOl+JGfAk=</DigestValue>
      </Reference>
    </Manifest>
    <SignatureProperties>
      <SignatureProperty Id="idSignatureTime" Target="#idPackageSignature">
        <mdssi:SignatureTime xmlns:mdssi="http://schemas.openxmlformats.org/package/2006/digital-signature">
          <mdssi:Format>YYYY-MM-DDThh:mm:ssTZD</mdssi:Format>
          <mdssi:Value>2023-10-31T20:25:35Z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pilar3 </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2023-10-31T20:25:35Z</xd:SigningTime>
          <xd:SigningCertificate>
            <xd:Cert>
              <xd:CertDigest>
                <DigestMethod Algorithm="http://www.w3.org/2001/04/xmlenc#sha256"/>
                <DigestValue>XGoep+08PsTsH5VhkSdPnkbfp4zfFNmyK2jG8znVFhY=</DigestValue>
              </xd:CertDigest>
              <xd:IssuerSerial>
                <X509IssuerName>CN=NBG Class 2 INT Sub CA, DC=nbg, DC=ge</X509IssuerName>
                <X509SerialNumber>224781307811349083062392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pilar3 </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HY8rCstJ1bitnydkRTopTApTrf0uBUY5KyCr9nKQkNM=</DigestValue>
    </Reference>
    <Reference Type="http://www.w3.org/2000/09/xmldsig#Object" URI="#idOfficeObject">
      <DigestMethod Algorithm="http://www.w3.org/2001/04/xmlenc#sha256"/>
      <DigestValue>D/yljrxcSCuy6DHDr+lmL+ZJwII2IJBmOv7JYQew1as=</DigestValue>
    </Reference>
    <Reference Type="http://uri.etsi.org/01903#SignedProperties" URI="#idSignedProperties">
      <Transforms>
        <Transform Algorithm="http://www.w3.org/TR/2001/REC-xml-c14n-20010315"/>
      </Transforms>
      <DigestMethod Algorithm="http://www.w3.org/2001/04/xmlenc#sha256"/>
      <DigestValue>4GKhx0/veVRV7UQQ/47/+PdA1bvOPm5N/t69ouxC/3g=</DigestValue>
    </Reference>
  </SignedInfo>
  <SignatureValue>A63CqCHcFCnzSZWSLU23B5sB9fC2vHaAi5FpXmwViLwkFXoVTqqC6/VtnGFwVrSjc6MancpPPsac
GermojJT//bKH7MHAKRd9XpI2I7IYMDwQVk99a+Uu8rKyt3RI1fe2Utv4fF+QlLpaMwm0zqa+mzh
sDtMWavbhksEVzuiS2z9qNgA0L9sKglBWIe+VdaBZFbaes3ygPFWo2zGoXXLVs15oRH85lUt7mGU
AwUYd1UkMktq6kiWMNiukaQgA/qpehz6OtjHIHE5yWGV4iRfL8WFMYF002X/i7RdtfVg7A6z5PFn
JzvlJRwwNrjQPzjEtodFq7gmtPP6RampmhlV7w==</SignatureValue>
  <KeyInfo>
    <X509Data>
      <X509Certificate>MIIGRzCCBS+gAwIBAgIKL5UFtgADAAIAdzANBgkqhkiG9w0BAQsFADBKMRIwEAYKCZImiZPyLGQBGRYCZ2UxEzARBgoJkiaJk/IsZAEZFgNuYmcxHzAdBgNVBAMTFk5CRyBDbGFzcyAyIElOVCBTdWIgQ0EwHhcNMjExMjIwMDgyNDA4WhcNMjMxMjIwMDgyNDA4WjBFMR0wGwYDVQQKExRKU0MgVlRCIEJhbmsgR2VvcmdpYTEkMCIGA1UEAxMbQlZUIC0gTWFtdWthIE1lbnRlc2hhc2h2aWxpMIIBIjANBgkqhkiG9w0BAQEFAAOCAQ8AMIIBCgKCAQEAukNGwPwlVVyIzpiXh2jcANjSLiwzyGLuFNpQp4Hlgzc04ePNxPc8hECkoE2gGb8DvARrW6yYR6qdqj3TIAnZxSMjdhMccfvDoo3HUS7Jl8iEw+4bRu24MZBgNBJbT8dXLdXfesj316BuWzW32BNTWbcEGUFeoIbqyqf3KsDg979mfi9ndSKr0dTjc2RuA+/sszk/uT+JbP+YD2JL8Pa52nQdslEk/d+j8UW7IRolnyJo3LSOfOnGUWttzCrmKopkaWDsl6oCbxupTISjrKpUDNZh5DyLxjU9O9Ha2OLkBiY2Vg0MDAkXELWSX1m3ODD08mCAZ3FgwHqlNjSfAc+WTQIDAQABo4IDMjCCAy4wPAYJKwYBBAGCNxUHBC8wLQYlKwYBBAGCNxUI5rJgg431RIaBmQmDuKFKg76EcQSDxJEzhIOIXQIBZAIBIzAdBgNVHSUEFjAUBggrBgEFBQcDAgYIKwYBBQUHAwQwCwYDVR0PBAQDAgeAMCcGCSsGAQQBgjcVCgQaMBgwCgYIKwYBBQUHAwIwCgYIKwYBBQUHAwQwHQYDVR0OBBYEFPnWUjjrTlx/+vsRdUDK6QGdOAV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U2Un56YwBAx+5XdshLOE/Z1b3P/qz9nfxsjYTKLArYGmsqt1LwfJLlS9dYVgU3ywqQwI5LT0Vo5617qDltZXveFnKP9IbYRbbPrDoM9FhXkdTNbq1Tt7ZrvfqicCSHDK+cVBQlKpoWG/kqhvWLdA2kfOKfzVm4JOTCvQwFUC2/P2EmW518zT026Gt3oh4Bg+AySBifS05C6nW5ZUHkZ8yJF+8UUr16i0JapMfvt6qDNv0sFbDzcPWf45IueWUFq2IZXp0Wmf1wMsv+BLX6aLHrwCMcvT3eD4wsyYDpkF9ao7EkU7+MHUf6pX/lYxQ4ckg+1dtiV8l68JUmm2x2ns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mndC7rMkLQWw0DUbnz9/0TF9RGg6pVCoVXhxOSt5suM=</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HqHISn9N3dPdJG3ghljtQDNJU2iWZ7H7PkKBWCRr39A=</DigestValue>
      </Reference>
      <Reference URI="/xl/printerSettings/printerSettings10.bin?ContentType=application/vnd.openxmlformats-officedocument.spreadsheetml.printerSettings">
        <DigestMethod Algorithm="http://www.w3.org/2001/04/xmlenc#sha256"/>
        <DigestValue>70Kgk1pgPBEz8NCs4C3A34Sx1z1X3dhF18DUmqdpBhE=</DigestValue>
      </Reference>
      <Reference URI="/xl/printerSettings/printerSettings11.bin?ContentType=application/vnd.openxmlformats-officedocument.spreadsheetml.printerSettings">
        <DigestMethod Algorithm="http://www.w3.org/2001/04/xmlenc#sha256"/>
        <DigestValue>cncSmwR724EBITh8Q1xGAnaEZIz6F2/Cm0AntsjmRqM=</DigestValue>
      </Reference>
      <Reference URI="/xl/printerSettings/printerSettings12.bin?ContentType=application/vnd.openxmlformats-officedocument.spreadsheetml.printerSettings">
        <DigestMethod Algorithm="http://www.w3.org/2001/04/xmlenc#sha256"/>
        <DigestValue>HqHISn9N3dPdJG3ghljtQDNJU2iWZ7H7PkKBWCRr39A=</DigestValue>
      </Reference>
      <Reference URI="/xl/printerSettings/printerSettings13.bin?ContentType=application/vnd.openxmlformats-officedocument.spreadsheetml.printerSettings">
        <DigestMethod Algorithm="http://www.w3.org/2001/04/xmlenc#sha256"/>
        <DigestValue>HqHISn9N3dPdJG3ghljtQDNJU2iWZ7H7PkKBWCRr39A=</DigestValue>
      </Reference>
      <Reference URI="/xl/printerSettings/printerSettings14.bin?ContentType=application/vnd.openxmlformats-officedocument.spreadsheetml.printerSettings">
        <DigestMethod Algorithm="http://www.w3.org/2001/04/xmlenc#sha256"/>
        <DigestValue>HqHISn9N3dPdJG3ghljtQDNJU2iWZ7H7PkKBWCRr39A=</DigestValue>
      </Reference>
      <Reference URI="/xl/printerSettings/printerSettings15.bin?ContentType=application/vnd.openxmlformats-officedocument.spreadsheetml.printerSettings">
        <DigestMethod Algorithm="http://www.w3.org/2001/04/xmlenc#sha256"/>
        <DigestValue>zRIFsjmR3p5GxvFJ+LOTYE39TUm/pSSpUb7Ku+wJqBw=</DigestValue>
      </Reference>
      <Reference URI="/xl/printerSettings/printerSettings16.bin?ContentType=application/vnd.openxmlformats-officedocument.spreadsheetml.printerSettings">
        <DigestMethod Algorithm="http://www.w3.org/2001/04/xmlenc#sha256"/>
        <DigestValue>oM5MA1K0sqCNZQZixgmGcSB0xwmW0lQcRvXoAMUH6UI=</DigestValue>
      </Reference>
      <Reference URI="/xl/printerSettings/printerSettings17.bin?ContentType=application/vnd.openxmlformats-officedocument.spreadsheetml.printerSettings">
        <DigestMethod Algorithm="http://www.w3.org/2001/04/xmlenc#sha256"/>
        <DigestValue>zRIFsjmR3p5GxvFJ+LOTYE39TUm/pSSpUb7Ku+wJqBw=</DigestValue>
      </Reference>
      <Reference URI="/xl/printerSettings/printerSettings18.bin?ContentType=application/vnd.openxmlformats-officedocument.spreadsheetml.printerSettings">
        <DigestMethod Algorithm="http://www.w3.org/2001/04/xmlenc#sha256"/>
        <DigestValue>C+6rEsmXepIf5SOLmDuKgqUZ9qHNv1DIsT6li0E9Y/8=</DigestValue>
      </Reference>
      <Reference URI="/xl/printerSettings/printerSettings19.bin?ContentType=application/vnd.openxmlformats-officedocument.spreadsheetml.printerSettings">
        <DigestMethod Algorithm="http://www.w3.org/2001/04/xmlenc#sha256"/>
        <DigestValue>zRIFsjmR3p5GxvFJ+LOTYE39TUm/pSSpUb7Ku+wJqBw=</DigestValue>
      </Reference>
      <Reference URI="/xl/printerSettings/printerSettings2.bin?ContentType=application/vnd.openxmlformats-officedocument.spreadsheetml.printerSettings">
        <DigestMethod Algorithm="http://www.w3.org/2001/04/xmlenc#sha256"/>
        <DigestValue>i2vZCSUnDGQllBmDA7S5xT2eoO9BJKyPL0cjj0D4eRU=</DigestValue>
      </Reference>
      <Reference URI="/xl/printerSettings/printerSettings20.bin?ContentType=application/vnd.openxmlformats-officedocument.spreadsheetml.printerSettings">
        <DigestMethod Algorithm="http://www.w3.org/2001/04/xmlenc#sha256"/>
        <DigestValue>b7x6PAyft7xh6vl7CwQhkekLdNEcHK1799SYf2AyDh8=</DigestValue>
      </Reference>
      <Reference URI="/xl/printerSettings/printerSettings21.bin?ContentType=application/vnd.openxmlformats-officedocument.spreadsheetml.printerSettings">
        <DigestMethod Algorithm="http://www.w3.org/2001/04/xmlenc#sha256"/>
        <DigestValue>zRIFsjmR3p5GxvFJ+LOTYE39TUm/pSSpUb7Ku+wJqBw=</DigestValue>
      </Reference>
      <Reference URI="/xl/printerSettings/printerSettings22.bin?ContentType=application/vnd.openxmlformats-officedocument.spreadsheetml.printerSettings">
        <DigestMethod Algorithm="http://www.w3.org/2001/04/xmlenc#sha256"/>
        <DigestValue>9yOhv57gu2OrT6RRn4Z5ec02yWMzbfwbzEfVAI3vguA=</DigestValue>
      </Reference>
      <Reference URI="/xl/printerSettings/printerSettings23.bin?ContentType=application/vnd.openxmlformats-officedocument.spreadsheetml.printerSettings">
        <DigestMethod Algorithm="http://www.w3.org/2001/04/xmlenc#sha256"/>
        <DigestValue>zRIFsjmR3p5GxvFJ+LOTYE39TUm/pSSpUb7Ku+wJqBw=</DigestValue>
      </Reference>
      <Reference URI="/xl/printerSettings/printerSettings24.bin?ContentType=application/vnd.openxmlformats-officedocument.spreadsheetml.printerSettings">
        <DigestMethod Algorithm="http://www.w3.org/2001/04/xmlenc#sha256"/>
        <DigestValue>HqHISn9N3dPdJG3ghljtQDNJU2iWZ7H7PkKBWCRr39A=</DigestValue>
      </Reference>
      <Reference URI="/xl/printerSettings/printerSettings25.bin?ContentType=application/vnd.openxmlformats-officedocument.spreadsheetml.printerSettings">
        <DigestMethod Algorithm="http://www.w3.org/2001/04/xmlenc#sha256"/>
        <DigestValue>zRIFsjmR3p5GxvFJ+LOTYE39TUm/pSSpUb7Ku+wJqBw=</DigestValue>
      </Reference>
      <Reference URI="/xl/printerSettings/printerSettings26.bin?ContentType=application/vnd.openxmlformats-officedocument.spreadsheetml.printerSettings">
        <DigestMethod Algorithm="http://www.w3.org/2001/04/xmlenc#sha256"/>
        <DigestValue>zRIFsjmR3p5GxvFJ+LOTYE39TUm/pSSpUb7Ku+wJqBw=</DigestValue>
      </Reference>
      <Reference URI="/xl/printerSettings/printerSettings27.bin?ContentType=application/vnd.openxmlformats-officedocument.spreadsheetml.printerSettings">
        <DigestMethod Algorithm="http://www.w3.org/2001/04/xmlenc#sha256"/>
        <DigestValue>Q6EzAZSPWBmuX/5nSSKZNqRRjncVlRitiFGR5oaNEvc=</DigestValue>
      </Reference>
      <Reference URI="/xl/printerSettings/printerSettings28.bin?ContentType=application/vnd.openxmlformats-officedocument.spreadsheetml.printerSettings">
        <DigestMethod Algorithm="http://www.w3.org/2001/04/xmlenc#sha256"/>
        <DigestValue>iSqGjFNYm28KHiS++7jwHzNTaXUtmKXXsJLWM983JEE=</DigestValue>
      </Reference>
      <Reference URI="/xl/printerSettings/printerSettings29.bin?ContentType=application/vnd.openxmlformats-officedocument.spreadsheetml.printerSettings">
        <DigestMethod Algorithm="http://www.w3.org/2001/04/xmlenc#sha256"/>
        <DigestValue>HqHISn9N3dPdJG3ghljtQDNJU2iWZ7H7PkKBWCRr39A=</DigestValue>
      </Reference>
      <Reference URI="/xl/printerSettings/printerSettings3.bin?ContentType=application/vnd.openxmlformats-officedocument.spreadsheetml.printerSettings">
        <DigestMethod Algorithm="http://www.w3.org/2001/04/xmlenc#sha256"/>
        <DigestValue>HqHISn9N3dPdJG3ghljtQDNJU2iWZ7H7PkKBWCRr39A=</DigestValue>
      </Reference>
      <Reference URI="/xl/printerSettings/printerSettings30.bin?ContentType=application/vnd.openxmlformats-officedocument.spreadsheetml.printerSettings">
        <DigestMethod Algorithm="http://www.w3.org/2001/04/xmlenc#sha256"/>
        <DigestValue>70Kgk1pgPBEz8NCs4C3A34Sx1z1X3dhF18DUmqdpBhE=</DigestValue>
      </Reference>
      <Reference URI="/xl/printerSettings/printerSettings4.bin?ContentType=application/vnd.openxmlformats-officedocument.spreadsheetml.printerSettings">
        <DigestMethod Algorithm="http://www.w3.org/2001/04/xmlenc#sha256"/>
        <DigestValue>HqHISn9N3dPdJG3ghljtQDNJU2iWZ7H7PkKBWCRr39A=</DigestValue>
      </Reference>
      <Reference URI="/xl/printerSettings/printerSettings5.bin?ContentType=application/vnd.openxmlformats-officedocument.spreadsheetml.printerSettings">
        <DigestMethod Algorithm="http://www.w3.org/2001/04/xmlenc#sha256"/>
        <DigestValue>4utztIfCngwnKF5nl8v7sX6MLC9yFb7eFqvODVmarc4=</DigestValue>
      </Reference>
      <Reference URI="/xl/printerSettings/printerSettings6.bin?ContentType=application/vnd.openxmlformats-officedocument.spreadsheetml.printerSettings">
        <DigestMethod Algorithm="http://www.w3.org/2001/04/xmlenc#sha256"/>
        <DigestValue>t+q3MR4yZQBHspIC+4eW9w+/Huv7/2LfqK60UrQMiak=</DigestValue>
      </Reference>
      <Reference URI="/xl/printerSettings/printerSettings7.bin?ContentType=application/vnd.openxmlformats-officedocument.spreadsheetml.printerSettings">
        <DigestMethod Algorithm="http://www.w3.org/2001/04/xmlenc#sha256"/>
        <DigestValue>zRIFsjmR3p5GxvFJ+LOTYE39TUm/pSSpUb7Ku+wJqBw=</DigestValue>
      </Reference>
      <Reference URI="/xl/printerSettings/printerSettings8.bin?ContentType=application/vnd.openxmlformats-officedocument.spreadsheetml.printerSettings">
        <DigestMethod Algorithm="http://www.w3.org/2001/04/xmlenc#sha256"/>
        <DigestValue>HqHISn9N3dPdJG3ghljtQDNJU2iWZ7H7PkKBWCRr39A=</DigestValue>
      </Reference>
      <Reference URI="/xl/printerSettings/printerSettings9.bin?ContentType=application/vnd.openxmlformats-officedocument.spreadsheetml.printerSettings">
        <DigestMethod Algorithm="http://www.w3.org/2001/04/xmlenc#sha256"/>
        <DigestValue>b7x6PAyft7xh6vl7CwQhkekLdNEcHK1799SYf2AyDh8=</DigestValue>
      </Reference>
      <Reference URI="/xl/sharedStrings.xml?ContentType=application/vnd.openxmlformats-officedocument.spreadsheetml.sharedStrings+xml">
        <DigestMethod Algorithm="http://www.w3.org/2001/04/xmlenc#sha256"/>
        <DigestValue>hj5OV2pZLN0IipbQF+BYm6A8nAVcgGU27bRP8oIH0Cs=</DigestValue>
      </Reference>
      <Reference URI="/xl/styles.xml?ContentType=application/vnd.openxmlformats-officedocument.spreadsheetml.styles+xml">
        <DigestMethod Algorithm="http://www.w3.org/2001/04/xmlenc#sha256"/>
        <DigestValue>PBgcM2SX8AIPhGqXcMGJoCl5N1ISSIS6U+mjQvhW5XM=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8Jp/IIZNWBSqg0u9UwzQCiMxQHwww01sfDiFviTxBeM=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Ed57A92ns5jWE6fm2r+fRvTCuEdycY8V/B3Q1rF+0Bw=</DigestValue>
      </Reference>
      <Reference URI="/xl/worksheets/sheet10.xml?ContentType=application/vnd.openxmlformats-officedocument.spreadsheetml.worksheet+xml">
        <DigestMethod Algorithm="http://www.w3.org/2001/04/xmlenc#sha256"/>
        <DigestValue>4rutfCSyR8Ign0Z7zKhEF8F1oz+mgjcfZpJ97kkBIUE=</DigestValue>
      </Reference>
      <Reference URI="/xl/worksheets/sheet11.xml?ContentType=application/vnd.openxmlformats-officedocument.spreadsheetml.worksheet+xml">
        <DigestMethod Algorithm="http://www.w3.org/2001/04/xmlenc#sha256"/>
        <DigestValue>tpD0nKUl3qbpLZlWxSDCkfg7bjY4pTKvmektT9qk3hw=</DigestValue>
      </Reference>
      <Reference URI="/xl/worksheets/sheet12.xml?ContentType=application/vnd.openxmlformats-officedocument.spreadsheetml.worksheet+xml">
        <DigestMethod Algorithm="http://www.w3.org/2001/04/xmlenc#sha256"/>
        <DigestValue>Vq4zojjDpfNA7vGnOGm3payMtVBiSTKc/xTQyxoFZHU=</DigestValue>
      </Reference>
      <Reference URI="/xl/worksheets/sheet13.xml?ContentType=application/vnd.openxmlformats-officedocument.spreadsheetml.worksheet+xml">
        <DigestMethod Algorithm="http://www.w3.org/2001/04/xmlenc#sha256"/>
        <DigestValue>xnY0OmjeZOsXiiH3bgdyr/1f0N8eKZHwbnngFqL4CIQ=</DigestValue>
      </Reference>
      <Reference URI="/xl/worksheets/sheet14.xml?ContentType=application/vnd.openxmlformats-officedocument.spreadsheetml.worksheet+xml">
        <DigestMethod Algorithm="http://www.w3.org/2001/04/xmlenc#sha256"/>
        <DigestValue>ezo4MdmwLNyOG/90ofivCANTWkS7J+ue9usHOMlVIw4=</DigestValue>
      </Reference>
      <Reference URI="/xl/worksheets/sheet15.xml?ContentType=application/vnd.openxmlformats-officedocument.spreadsheetml.worksheet+xml">
        <DigestMethod Algorithm="http://www.w3.org/2001/04/xmlenc#sha256"/>
        <DigestValue>Sn5cCzswseGnrrEXEPIqv0XxCsf4fYzaHUkjD+P8kns=</DigestValue>
      </Reference>
      <Reference URI="/xl/worksheets/sheet16.xml?ContentType=application/vnd.openxmlformats-officedocument.spreadsheetml.worksheet+xml">
        <DigestMethod Algorithm="http://www.w3.org/2001/04/xmlenc#sha256"/>
        <DigestValue>lnmU0L5pmEGIPeuYQU/pIAdTyF5f73JAwxWwUMStvus=</DigestValue>
      </Reference>
      <Reference URI="/xl/worksheets/sheet17.xml?ContentType=application/vnd.openxmlformats-officedocument.spreadsheetml.worksheet+xml">
        <DigestMethod Algorithm="http://www.w3.org/2001/04/xmlenc#sha256"/>
        <DigestValue>CnACnxr16nzLcLMFmD9PwEhSyHQSQ3nLmuqNFKCJ8Wk=</DigestValue>
      </Reference>
      <Reference URI="/xl/worksheets/sheet18.xml?ContentType=application/vnd.openxmlformats-officedocument.spreadsheetml.worksheet+xml">
        <DigestMethod Algorithm="http://www.w3.org/2001/04/xmlenc#sha256"/>
        <DigestValue>5UCGvvMK5d2xOBBZIzyqhBEEubCung75wF8cWhA+xyw=</DigestValue>
      </Reference>
      <Reference URI="/xl/worksheets/sheet19.xml?ContentType=application/vnd.openxmlformats-officedocument.spreadsheetml.worksheet+xml">
        <DigestMethod Algorithm="http://www.w3.org/2001/04/xmlenc#sha256"/>
        <DigestValue>yd2y5rj6RD+CGJ3ayS6FoHuuZvwVbnHk2HFX2FNnDMI=</DigestValue>
      </Reference>
      <Reference URI="/xl/worksheets/sheet2.xml?ContentType=application/vnd.openxmlformats-officedocument.spreadsheetml.worksheet+xml">
        <DigestMethod Algorithm="http://www.w3.org/2001/04/xmlenc#sha256"/>
        <DigestValue>5368lkcdxTzIdRpdIoz8rk9bHxY35DNIEWidqt4lAw4=</DigestValue>
      </Reference>
      <Reference URI="/xl/worksheets/sheet20.xml?ContentType=application/vnd.openxmlformats-officedocument.spreadsheetml.worksheet+xml">
        <DigestMethod Algorithm="http://www.w3.org/2001/04/xmlenc#sha256"/>
        <DigestValue>nxsI91CtmGY8/zJjke3/EYGWKiGuIufVS2mzzn6GlbI=</DigestValue>
      </Reference>
      <Reference URI="/xl/worksheets/sheet21.xml?ContentType=application/vnd.openxmlformats-officedocument.spreadsheetml.worksheet+xml">
        <DigestMethod Algorithm="http://www.w3.org/2001/04/xmlenc#sha256"/>
        <DigestValue>QRxXM+KlzeAA/N9MeSEiT1OEFmu5pET/KkeGDsQekO4=</DigestValue>
      </Reference>
      <Reference URI="/xl/worksheets/sheet22.xml?ContentType=application/vnd.openxmlformats-officedocument.spreadsheetml.worksheet+xml">
        <DigestMethod Algorithm="http://www.w3.org/2001/04/xmlenc#sha256"/>
        <DigestValue>JKwxP3FJpcYBMEgwM4dzt4K2lEGRwTman8EET3zq5W0=</DigestValue>
      </Reference>
      <Reference URI="/xl/worksheets/sheet23.xml?ContentType=application/vnd.openxmlformats-officedocument.spreadsheetml.worksheet+xml">
        <DigestMethod Algorithm="http://www.w3.org/2001/04/xmlenc#sha256"/>
        <DigestValue>thkD+8BYqP0iuxUQlH2TI+Mg0CdJx0H0VfQlgKD3M4k=</DigestValue>
      </Reference>
      <Reference URI="/xl/worksheets/sheet24.xml?ContentType=application/vnd.openxmlformats-officedocument.spreadsheetml.worksheet+xml">
        <DigestMethod Algorithm="http://www.w3.org/2001/04/xmlenc#sha256"/>
        <DigestValue>mPy01R+2h0nYcv/bgklaEhIE6KPcESgjZ4oUjBzQGGk=</DigestValue>
      </Reference>
      <Reference URI="/xl/worksheets/sheet25.xml?ContentType=application/vnd.openxmlformats-officedocument.spreadsheetml.worksheet+xml">
        <DigestMethod Algorithm="http://www.w3.org/2001/04/xmlenc#sha256"/>
        <DigestValue>V+LGR4+N/mlO77zOx14y5NefTKKp5NTYcjKB8eeGhHo=</DigestValue>
      </Reference>
      <Reference URI="/xl/worksheets/sheet26.xml?ContentType=application/vnd.openxmlformats-officedocument.spreadsheetml.worksheet+xml">
        <DigestMethod Algorithm="http://www.w3.org/2001/04/xmlenc#sha256"/>
        <DigestValue>XLusvc9emqF07qWg1wkPcoA1wff4xnnoUJXrJwvmcfc=</DigestValue>
      </Reference>
      <Reference URI="/xl/worksheets/sheet27.xml?ContentType=application/vnd.openxmlformats-officedocument.spreadsheetml.worksheet+xml">
        <DigestMethod Algorithm="http://www.w3.org/2001/04/xmlenc#sha256"/>
        <DigestValue>azgXdFr88TogtPTOASFOp/S5vWXSpDwoGKtH0anR+es=</DigestValue>
      </Reference>
      <Reference URI="/xl/worksheets/sheet28.xml?ContentType=application/vnd.openxmlformats-officedocument.spreadsheetml.worksheet+xml">
        <DigestMethod Algorithm="http://www.w3.org/2001/04/xmlenc#sha256"/>
        <DigestValue>LCJOjY516y3dE8GbOazM+iyVwfak+jNb4V7YLhSjxpI=</DigestValue>
      </Reference>
      <Reference URI="/xl/worksheets/sheet29.xml?ContentType=application/vnd.openxmlformats-officedocument.spreadsheetml.worksheet+xml">
        <DigestMethod Algorithm="http://www.w3.org/2001/04/xmlenc#sha256"/>
        <DigestValue>EbxStD3RGnm8xAVlfzOGk3ttmoLKvz42fY+yHZ1uIco=</DigestValue>
      </Reference>
      <Reference URI="/xl/worksheets/sheet3.xml?ContentType=application/vnd.openxmlformats-officedocument.spreadsheetml.worksheet+xml">
        <DigestMethod Algorithm="http://www.w3.org/2001/04/xmlenc#sha256"/>
        <DigestValue>C1XcLQ+rPeBfOuzLYNpb7RKFzOY6tX4aov85asY51l8=</DigestValue>
      </Reference>
      <Reference URI="/xl/worksheets/sheet30.xml?ContentType=application/vnd.openxmlformats-officedocument.spreadsheetml.worksheet+xml">
        <DigestMethod Algorithm="http://www.w3.org/2001/04/xmlenc#sha256"/>
        <DigestValue>xmhFb9ErMs1cs+FKBlZ/lKEC1+KaQOkvfbPSJ80+0bE=</DigestValue>
      </Reference>
      <Reference URI="/xl/worksheets/sheet4.xml?ContentType=application/vnd.openxmlformats-officedocument.spreadsheetml.worksheet+xml">
        <DigestMethod Algorithm="http://www.w3.org/2001/04/xmlenc#sha256"/>
        <DigestValue>BVnzcziKoHxnSLYMehVCWOvxsqCPdT49BIVCZTQENzA=</DigestValue>
      </Reference>
      <Reference URI="/xl/worksheets/sheet5.xml?ContentType=application/vnd.openxmlformats-officedocument.spreadsheetml.worksheet+xml">
        <DigestMethod Algorithm="http://www.w3.org/2001/04/xmlenc#sha256"/>
        <DigestValue>GXuH57VK9JnUYJWAPyL4lo7x8dzi+1XCzNjDRNm4Irk=</DigestValue>
      </Reference>
      <Reference URI="/xl/worksheets/sheet6.xml?ContentType=application/vnd.openxmlformats-officedocument.spreadsheetml.worksheet+xml">
        <DigestMethod Algorithm="http://www.w3.org/2001/04/xmlenc#sha256"/>
        <DigestValue>B6zrTQVKDHLjd4HdmBr1aNaMjaM2Dl0yUber0TLCqzA=</DigestValue>
      </Reference>
      <Reference URI="/xl/worksheets/sheet7.xml?ContentType=application/vnd.openxmlformats-officedocument.spreadsheetml.worksheet+xml">
        <DigestMethod Algorithm="http://www.w3.org/2001/04/xmlenc#sha256"/>
        <DigestValue>zgiylkmIIjhB7T3LxZj9L9yHcY+MsRWzgUwnqdTr7BY=</DigestValue>
      </Reference>
      <Reference URI="/xl/worksheets/sheet8.xml?ContentType=application/vnd.openxmlformats-officedocument.spreadsheetml.worksheet+xml">
        <DigestMethod Algorithm="http://www.w3.org/2001/04/xmlenc#sha256"/>
        <DigestValue>lkbpaEfFn5bSiwku4g/CEkpXATYG35vc+M9pJgjNZYk=</DigestValue>
      </Reference>
      <Reference URI="/xl/worksheets/sheet9.xml?ContentType=application/vnd.openxmlformats-officedocument.spreadsheetml.worksheet+xml">
        <DigestMethod Algorithm="http://www.w3.org/2001/04/xmlenc#sha256"/>
        <DigestValue>u2GjTnEkTtJoXdDr0Hlk2aY8W3sW9jQApIIOl+JGfAk=</DigestValue>
      </Reference>
    </Manifest>
    <SignatureProperties>
      <SignatureProperty Id="idSignatureTime" Target="#idPackageSignature">
        <mdssi:SignatureTime xmlns:mdssi="http://schemas.openxmlformats.org/package/2006/digital-signature">
          <mdssi:Format>YYYY-MM-DDThh:mm:ssTZD</mdssi:Format>
          <mdssi:Value>2023-10-31T20:27:43Z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pilar3</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2023-10-31T20:27:43Z</xd:SigningTime>
          <xd:SigningCertificate>
            <xd:Cert>
              <xd:CertDigest>
                <DigestMethod Algorithm="http://www.w3.org/2001/04/xmlenc#sha256"/>
                <DigestValue>84zL58Og5RERpQI1ES52yZLfrjSTWZEWQUI6YvQCQPM=</DigestValue>
              </xd:CertDigest>
              <xd:IssuerSerial>
                <X509IssuerName>CN=NBG Class 2 INT Sub CA, DC=nbg, DC=ge</X509IssuerName>
                <X509SerialNumber>224700201078284884246647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pilar3</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2023-10-31T20:24:59Z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