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8" tabRatio="884" firstSheet="20" activeTab="28"/>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23" i="74" l="1"/>
  <c r="C15" i="86" l="1"/>
  <c r="D15" i="86"/>
  <c r="E15" i="86"/>
  <c r="F15" i="86"/>
  <c r="G15" i="86"/>
  <c r="H15" i="86"/>
  <c r="I15" i="86"/>
  <c r="J15" i="86"/>
  <c r="K15" i="86"/>
  <c r="L15" i="86"/>
  <c r="M15" i="86"/>
  <c r="N15" i="86"/>
  <c r="O15" i="86"/>
  <c r="P15" i="86"/>
  <c r="Q15" i="86"/>
  <c r="R15" i="86"/>
  <c r="S15" i="86"/>
  <c r="T15" i="86"/>
  <c r="U15" i="86"/>
  <c r="D19" i="84"/>
  <c r="D12" i="84"/>
  <c r="I7" i="82" l="1"/>
  <c r="I8" i="82"/>
  <c r="I9" i="82"/>
  <c r="I10" i="82"/>
  <c r="I11" i="82"/>
  <c r="I12" i="82"/>
  <c r="I13" i="82"/>
  <c r="I14" i="82"/>
  <c r="I15" i="82"/>
  <c r="I16" i="82"/>
  <c r="I17" i="82"/>
  <c r="I18" i="82"/>
  <c r="I19" i="82"/>
  <c r="I20" i="82"/>
  <c r="I21" i="82"/>
  <c r="I22" i="82"/>
  <c r="I23" i="82"/>
  <c r="C38" i="79" l="1"/>
  <c r="C21" i="77"/>
  <c r="C20" i="77"/>
  <c r="C19" i="77"/>
  <c r="C48" i="6" l="1"/>
  <c r="C44" i="6"/>
  <c r="C23" i="6"/>
  <c r="C22" i="6"/>
  <c r="C21" i="6"/>
  <c r="C20" i="6"/>
  <c r="C19" i="6"/>
  <c r="C18" i="6"/>
  <c r="E16" i="85" l="1"/>
  <c r="I33" i="83" l="1"/>
  <c r="K25" i="36" l="1"/>
  <c r="I25" i="36"/>
  <c r="J25" i="36"/>
  <c r="N33" i="88" l="1"/>
  <c r="M33" i="88"/>
  <c r="L33" i="88"/>
  <c r="K33" i="88"/>
  <c r="J33" i="88"/>
  <c r="I33" i="88"/>
  <c r="H33" i="88"/>
  <c r="G33" i="88"/>
  <c r="F33" i="88"/>
  <c r="E33" i="88"/>
  <c r="D33" i="88"/>
  <c r="C33" i="88"/>
  <c r="C19" i="86"/>
  <c r="D19" i="86" s="1"/>
  <c r="S22" i="35"/>
  <c r="R22" i="35"/>
  <c r="Q22" i="35"/>
  <c r="P22" i="35"/>
  <c r="O22" i="35"/>
  <c r="N22" i="35"/>
  <c r="M22" i="35"/>
  <c r="L22" i="35"/>
  <c r="K22" i="35"/>
  <c r="J22" i="35"/>
  <c r="I22" i="35"/>
  <c r="H22" i="35"/>
  <c r="G22" i="35"/>
  <c r="F22" i="35"/>
  <c r="E22" i="35"/>
  <c r="D22" i="35"/>
  <c r="C22" i="35"/>
  <c r="G6" i="71"/>
  <c r="G13" i="71" s="1"/>
  <c r="F6" i="71"/>
  <c r="F13" i="71" s="1"/>
  <c r="E6" i="71"/>
  <c r="E13" i="71" s="1"/>
  <c r="D6" i="71"/>
  <c r="D13" i="71" s="1"/>
  <c r="C6" i="71"/>
  <c r="C13" i="71" s="1"/>
  <c r="D17" i="77" l="1"/>
  <c r="D19" i="77"/>
  <c r="D15" i="77"/>
  <c r="D16" i="77"/>
  <c r="H25" i="36" l="1"/>
  <c r="G25" i="36"/>
  <c r="F25" i="36"/>
  <c r="U22" i="86" l="1"/>
  <c r="T22" i="86"/>
  <c r="S22" i="86"/>
  <c r="R22" i="86"/>
  <c r="Q22" i="86"/>
  <c r="P22" i="86"/>
  <c r="O22" i="86"/>
  <c r="N22" i="86"/>
  <c r="M22" i="86"/>
  <c r="L22" i="86"/>
  <c r="K22" i="86"/>
  <c r="J22" i="86"/>
  <c r="I22" i="86"/>
  <c r="H22" i="86"/>
  <c r="G22" i="86"/>
  <c r="F22" i="86"/>
  <c r="E22" i="86"/>
  <c r="D22" i="86"/>
  <c r="C22" i="86"/>
  <c r="U8" i="86"/>
  <c r="T8" i="86"/>
  <c r="S8" i="86"/>
  <c r="R8" i="86"/>
  <c r="Q8" i="86"/>
  <c r="P8" i="86"/>
  <c r="O8" i="86"/>
  <c r="N8" i="86"/>
  <c r="M8" i="86"/>
  <c r="L8" i="86"/>
  <c r="K8" i="86"/>
  <c r="J8" i="86"/>
  <c r="I8" i="86"/>
  <c r="H8" i="86"/>
  <c r="G8" i="86"/>
  <c r="F8" i="86"/>
  <c r="E8" i="86"/>
  <c r="D8" i="86"/>
  <c r="C8" i="86"/>
  <c r="C20" i="84" l="1"/>
  <c r="G39" i="80" l="1"/>
  <c r="C22" i="74"/>
  <c r="H21" i="74"/>
  <c r="H20" i="74"/>
  <c r="H19" i="74"/>
  <c r="H18" i="74"/>
  <c r="H17" i="74"/>
  <c r="H16" i="74"/>
  <c r="H15" i="74"/>
  <c r="H14" i="74"/>
  <c r="H13" i="74"/>
  <c r="H12" i="74"/>
  <c r="H11" i="74"/>
  <c r="H10" i="74"/>
  <c r="H9" i="74"/>
  <c r="H8" i="74"/>
  <c r="B2" i="6" l="1"/>
  <c r="B2" i="91" l="1"/>
  <c r="B1" i="91"/>
  <c r="B1" i="89" l="1"/>
  <c r="B1" i="88"/>
  <c r="B1" i="87"/>
  <c r="B1" i="86"/>
  <c r="B1" i="85"/>
  <c r="B1" i="84"/>
  <c r="B1" i="83"/>
  <c r="B1" i="82"/>
  <c r="B1" i="81"/>
  <c r="D22" i="81" l="1"/>
  <c r="E22" i="81"/>
  <c r="F22" i="81"/>
  <c r="G22" i="81"/>
  <c r="C22" i="81"/>
  <c r="B2" i="89" l="1"/>
  <c r="B2" i="88"/>
  <c r="B2" i="87"/>
  <c r="B2" i="86"/>
  <c r="B2" i="85"/>
  <c r="B2" i="84"/>
  <c r="B2" i="83"/>
  <c r="B2" i="82"/>
  <c r="B2" i="81"/>
  <c r="H34" i="83" l="1"/>
  <c r="H35" i="83" s="1"/>
  <c r="G34" i="83"/>
  <c r="F34" i="83"/>
  <c r="E34" i="83"/>
  <c r="D34" i="83"/>
  <c r="C34"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H21" i="81"/>
  <c r="H20" i="81"/>
  <c r="H19" i="81"/>
  <c r="H18" i="81"/>
  <c r="H17" i="81"/>
  <c r="H16" i="81"/>
  <c r="H15" i="81"/>
  <c r="H14" i="81"/>
  <c r="H13" i="81"/>
  <c r="H12" i="81"/>
  <c r="H11" i="81"/>
  <c r="H10" i="81"/>
  <c r="H9" i="81"/>
  <c r="H8" i="81"/>
  <c r="H22" i="81" l="1"/>
  <c r="I34" i="83"/>
  <c r="B2" i="80"/>
  <c r="B1" i="80"/>
  <c r="I36" i="83" l="1"/>
  <c r="I35" i="83"/>
  <c r="B2" i="79"/>
  <c r="B2" i="37"/>
  <c r="B2" i="36"/>
  <c r="B2" i="74"/>
  <c r="B2" i="64"/>
  <c r="B2" i="35"/>
  <c r="B2" i="69"/>
  <c r="B2" i="77"/>
  <c r="B2" i="28"/>
  <c r="B2" i="73"/>
  <c r="B2" i="72"/>
  <c r="B2" i="52"/>
  <c r="B2" i="75"/>
  <c r="B2" i="71" s="1"/>
  <c r="B2" i="53"/>
  <c r="B2" i="62"/>
  <c r="C5" i="6" l="1"/>
  <c r="G5" i="6"/>
  <c r="F5" i="6"/>
  <c r="E5" i="6"/>
  <c r="D5" i="6"/>
  <c r="G5" i="71"/>
  <c r="F5" i="71"/>
  <c r="E5" i="71"/>
  <c r="D5" i="71"/>
  <c r="C5" i="71"/>
  <c r="B1" i="79" l="1"/>
  <c r="B1" i="37"/>
  <c r="B1" i="36"/>
  <c r="B1" i="74"/>
  <c r="B1" i="64"/>
  <c r="B1" i="35"/>
  <c r="B1" i="69"/>
  <c r="B1" i="77"/>
  <c r="B1" i="28"/>
  <c r="B1" i="73"/>
  <c r="B1" i="72"/>
  <c r="B1" i="52"/>
  <c r="B1" i="71"/>
  <c r="B1" i="75"/>
  <c r="B1" i="53"/>
  <c r="B1" i="62"/>
  <c r="B1" i="6"/>
  <c r="D21" i="77" l="1"/>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G21" i="37" s="1"/>
  <c r="F14" i="37"/>
  <c r="C14" i="37"/>
  <c r="E12" i="37"/>
  <c r="E11" i="37"/>
  <c r="E10" i="37"/>
  <c r="E9" i="37"/>
  <c r="M7" i="37"/>
  <c r="M21" i="37" s="1"/>
  <c r="L7" i="37"/>
  <c r="L21" i="37" s="1"/>
  <c r="J7" i="37"/>
  <c r="I7" i="37"/>
  <c r="H7" i="37"/>
  <c r="G7" i="37"/>
  <c r="F7" i="37"/>
  <c r="C7" i="37"/>
  <c r="H21" i="37" l="1"/>
  <c r="I21" i="37"/>
  <c r="J21" i="37"/>
  <c r="F21" i="37"/>
  <c r="N14" i="37"/>
  <c r="E14" i="37"/>
  <c r="E7" i="37"/>
  <c r="C21" i="37"/>
  <c r="N8" i="37"/>
  <c r="E21" i="37" l="1"/>
  <c r="N7" i="37"/>
  <c r="N21" i="37" s="1"/>
  <c r="K7" i="37"/>
  <c r="K21" i="37" s="1"/>
  <c r="E21" i="72" l="1"/>
  <c r="C5" i="73" s="1"/>
  <c r="C8" i="73" s="1"/>
  <c r="C21" i="72" l="1"/>
  <c r="D21" i="72" l="1"/>
  <c r="G22" i="74" l="1"/>
  <c r="F22" i="74"/>
  <c r="V7" i="64" l="1"/>
  <c r="T21" i="64" l="1"/>
  <c r="U21" i="64"/>
  <c r="V9" i="64"/>
  <c r="D22" i="74" l="1"/>
  <c r="E22" i="74"/>
  <c r="H22" i="74" s="1"/>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<sst xmlns="http://schemas.openxmlformats.org/spreadsheetml/2006/main" count="1612" uniqueCount="1048">
  <si>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</si>
  <si>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</si>
  <si>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</si>
  <si>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</si>
  <si>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</si>
  <si>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</si>
  <si>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</si>
  <si>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</si>
  <si>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</si>
  <si>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</si>
  <si>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</si>
  <si>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</si>
  <si>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</si>
  <si>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</si>
  <si>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</si>
  <si>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</si>
  <si>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</si>
  <si>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</si>
  <si>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</si>
  <si>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</si>
  <si>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</si>
  <si>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</si>
  <si>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</si>
  <si>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</si>
  <si>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</si>
  <si>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</si>
  <si>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</si>
  <si>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</si>
  <si>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</si>
  <si>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</si>
  <si>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</si>
  <si>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</si>
  <si>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</si>
  <si>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</si>
  <si>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</si>
  <si>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</si>
  <si>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</si>
  <si>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</si>
  <si>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</si>
  <si>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</si>
  <si>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</si>
  <si>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</si>
  <si>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</si>
  <si>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</si>
  <si>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</si>
  <si>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</si>
  <si>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</si>
  <si>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</si>
  <si>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</si>
  <si>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</si>
  <si>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</si>
  <si>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</si>
  <si>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</si>
  <si>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</si>
  <si>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</si>
  <si>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</si>
  <si>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</si>
  <si>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</si>
  <si>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</si>
  <si>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</si>
  <si>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</si>
  <si>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</si>
  <si>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</si>
  <si>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</si>
  <si>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</si>
  <si>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</si>
  <si>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</si>
  <si>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</si>
  <si>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</si>
  <si>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</si>
  <si>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</si>
  <si>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</si>
  <si>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</si>
  <si>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</si>
  <si>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</si>
  <si>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</si>
  <si>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</si>
  <si>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</si>
  <si>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</si>
  <si>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</si>
  <si>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</si>
  <si>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</si>
  <si>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</si>
  <si>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</si>
  <si>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</si>
  <si>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</si>
  <si>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</si>
  <si>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</si>
  <si>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</si>
  <si>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</si>
  <si>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</si>
  <si>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</si>
  <si>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</si>
  <si>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</si>
  <si>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</si>
  <si>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</si>
  <si>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</si>
  <si>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</si>
  <si>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</si>
  <si>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</si>
  <si>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</si>
  <si>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</si>
  <si>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</si>
  <si>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</si>
  <si>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</si>
  <si>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</si>
  <si>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</si>
  <si>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</si>
  <si>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</si>
  <si>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</si>
  <si>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</si>
  <si>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</si>
  <si>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</si>
  <si>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</si>
  <si>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</si>
  <si>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</si>
  <si>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</si>
  <si>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</si>
  <si>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</si>
  <si>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</si>
  <si>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</si>
  <si>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</si>
  <si>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</si>
  <si>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</si>
  <si>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</si>
  <si>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</si>
  <si>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</si>
  <si>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</si>
  <si>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</si>
  <si>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</si>
  <si>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</si>
  <si>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</si>
  <si>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</si>
  <si>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</si>
  <si>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</si>
  <si>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</si>
  <si>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</si>
  <si>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</si>
  <si>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</si>
  <si>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</si>
  <si>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</si>
  <si>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</si>
  <si>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</si>
  <si>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</si>
  <si>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</si>
  <si>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</si>
  <si>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</si>
  <si>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</si>
  <si>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</si>
  <si>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</si>
  <si>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</si>
  <si>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</si>
  <si>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</si>
  <si>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</si>
  <si>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</si>
  <si>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</si>
  <si>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</si>
  <si>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</si>
  <si>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</si>
  <si>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</si>
  <si>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</si>
  <si>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</si>
  <si>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</si>
  <si>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</si>
  <si>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</si>
  <si>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</si>
  <si>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</si>
  <si>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</si>
  <si>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</si>
  <si>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</si>
  <si>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</si>
  <si>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</si>
  <si>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</si>
  <si>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</si>
  <si>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</si>
  <si>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</si>
  <si>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</si>
  <si>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</si>
  <si>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</si>
  <si>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</si>
  <si>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</si>
  <si>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</si>
  <si>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</si>
  <si>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</si>
  <si>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</si>
  <si>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</si>
  <si>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</si>
  <si>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</si>
  <si>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</si>
  <si>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</si>
  <si>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</si>
  <si>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</si>
  <si>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</si>
  <si>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</si>
  <si>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</si>
  <si>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</si>
  <si>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</si>
  <si>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</si>
  <si>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</si>
  <si>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</si>
  <si>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</si>
  <si>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</si>
  <si>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</si>
  <si>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</si>
  <si>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</si>
  <si>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</si>
  <si>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</si>
  <si>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</si>
  <si>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</si>
  <si>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</si>
  <si>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</si>
  <si>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</si>
  <si>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</si>
  <si>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</si>
  <si>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</si>
  <si>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</si>
  <si>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</si>
  <si>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</si>
  <si>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</si>
  <si>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</si>
  <si>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</si>
  <si>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</si>
  <si>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</si>
  <si>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</si>
  <si>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</si>
  <si>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</si>
  <si>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</si>
  <si>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</si>
  <si>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</si>
  <si>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</si>
  <si>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</si>
  <si>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</si>
  <si>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</si>
  <si>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</si>
  <si>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</si>
  <si>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</si>
  <si>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</si>
  <si>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</si>
  <si>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</si>
  <si>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</si>
  <si>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</si>
  <si>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</si>
  <si>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</si>
  <si>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</si>
  <si>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</si>
  <si>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</si>
  <si>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</si>
  <si>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</si>
  <si>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</si>
  <si>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</si>
  <si>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</si>
  <si>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</si>
  <si>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</si>
  <si>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</si>
  <si>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</si>
  <si>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</si>
  <si>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</si>
  <si>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</si>
  <si>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</si>
  <si>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</si>
  <si>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</si>
  <si>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</si>
  <si>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</si>
  <si>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</si>
  <si>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</si>
  <si>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</si>
  <si>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</si>
  <si>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</si>
  <si>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</si>
  <si>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</si>
  <si>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</si>
  <si>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</si>
  <si>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</si>
  <si>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</si>
  <si>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</si>
  <si>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</si>
  <si>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</si>
  <si>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</si>
  <si>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</si>
  <si>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</si>
  <si>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</si>
  <si>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</si>
  <si>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</si>
  <si>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</si>
  <si>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</si>
  <si>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</si>
  <si>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</si>
  <si>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</si>
  <si>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</si>
  <si>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</si>
  <si>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</si>
  <si>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</si>
  <si>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</si>
  <si>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</si>
  <si>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</si>
  <si>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</si>
  <si>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</si>
  <si>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</si>
  <si>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</si>
  <si>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</si>
  <si>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</si>
  <si>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</si>
  <si>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</si>
  <si>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</si>
  <si>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</si>
  <si>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</si>
  <si>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</si>
  <si>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</si>
  <si>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</si>
  <si>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</si>
  <si>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</si>
  <si>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</si>
  <si>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</si>
  <si>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</si>
  <si>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</si>
  <si>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</si>
  <si>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</si>
  <si>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</si>
  <si>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</si>
  <si>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</si>
  <si>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</si>
  <si>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</si>
  <si>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</si>
  <si>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</si>
  <si>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</si>
  <si>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</si>
  <si>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</si>
  <si>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</si>
  <si>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</si>
  <si>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</si>
  <si>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</si>
  <si>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</si>
  <si>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</si>
  <si>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</si>
  <si>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</si>
  <si>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</si>
  <si>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</si>
  <si>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</si>
  <si>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</si>
  <si>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</si>
  <si>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</si>
  <si>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</si>
  <si>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</si>
  <si>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</si>
  <si>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</si>
  <si>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</si>
  <si>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</si>
  <si>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</si>
  <si>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</si>
  <si>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</si>
  <si>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</si>
  <si>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</si>
  <si>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</si>
  <si>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</si>
  <si>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</si>
  <si>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</si>
  <si>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</si>
  <si>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</si>
  <si>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</si>
  <si>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</si>
  <si>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</si>
  <si>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</si>
  <si>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</si>
  <si>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</si>
  <si>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</si>
  <si>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</si>
  <si>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</si>
  <si>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</si>
  <si>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</si>
  <si>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</si>
  <si>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</si>
  <si>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</si>
  <si>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</si>
  <si>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</si>
  <si>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</si>
  <si>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</si>
  <si>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</si>
  <si>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</si>
  <si>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</si>
  <si>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</si>
  <si>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</si>
  <si>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</si>
  <si>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</si>
  <si>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</si>
  <si>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</si>
  <si>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</si>
  <si>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</si>
  <si>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</si>
  <si>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</si>
  <si>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</si>
  <si>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</si>
  <si>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</si>
  <si>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</si>
  <si>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</si>
  <si>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</si>
  <si>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</si>
  <si>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</si>
  <si>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</si>
  <si>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</si>
  <si>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</si>
  <si>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</si>
  <si>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</si>
  <si>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</si>
  <si>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</si>
  <si>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</si>
  <si>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</si>
  <si>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</si>
  <si>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</si>
  <si>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</si>
  <si>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</si>
  <si>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</si>
  <si>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</si>
  <si>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</si>
  <si>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</si>
  <si>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</si>
  <si>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</si>
  <si>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</si>
  <si>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</si>
  <si>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</si>
  <si>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</si>
  <si>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</si>
  <si>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</si>
  <si>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</si>
  <si>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</si>
  <si>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</si>
  <si>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</si>
  <si>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</si>
  <si>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</si>
  <si>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</si>
  <si>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</si>
  <si>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</si>
  <si>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</si>
  <si>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</si>
  <si>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</si>
  <si>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</si>
  <si>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</si>
  <si>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</si>
  <si>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</si>
  <si>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</si>
  <si>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</si>
  <si>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</si>
  <si>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</si>
  <si>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</si>
  <si>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</si>
  <si>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</si>
  <si>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</si>
  <si>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</si>
  <si>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</si>
  <si>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</si>
  <si>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</si>
  <si>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</si>
  <si>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</si>
  <si>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</si>
  <si>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</si>
  <si>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</si>
  <si>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</si>
  <si>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</si>
  <si>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</si>
  <si>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</si>
  <si>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</si>
  <si>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</si>
  <si>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</si>
  <si>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</si>
  <si>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</si>
  <si>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</si>
  <si>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</si>
  <si>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</si>
  <si>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</si>
  <si>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</si>
  <si>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</si>
  <si>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</si>
  <si>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</si>
  <si>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</si>
  <si>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</si>
  <si>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</si>
  <si>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</si>
  <si>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</si>
  <si>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</si>
  <si>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</si>
  <si>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</si>
  <si>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</si>
  <si>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</si>
  <si>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</si>
  <si>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</si>
  <si>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</si>
  <si>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</si>
  <si>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</si>
  <si>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</si>
  <si>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</si>
  <si>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</si>
  <si>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</si>
  <si>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</si>
  <si>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</si>
  <si>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</si>
  <si>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</si>
  <si>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</si>
  <si>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</si>
  <si>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</si>
  <si>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</si>
  <si>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</si>
  <si>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</si>
  <si>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</si>
  <si>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</si>
  <si>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</si>
  <si>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</si>
  <si>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</si>
  <si>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</si>
  <si>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</si>
  <si>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</si>
  <si>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</si>
  <si>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</si>
  <si>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</si>
  <si>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</si>
  <si>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</si>
  <si>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</si>
  <si>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</si>
  <si>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</si>
  <si>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</si>
  <si>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</si>
  <si>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</si>
  <si>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</si>
  <si>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</si>
  <si>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</si>
  <si>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</si>
  <si>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</si>
  <si>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</si>
  <si>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</si>
  <si>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</si>
  <si>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</si>
  <si>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</si>
  <si>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</si>
  <si>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</si>
  <si>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</si>
  <si>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</si>
  <si>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</si>
  <si>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</si>
  <si>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</si>
  <si>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</si>
  <si>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</si>
  <si>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</si>
  <si>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</si>
  <si>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</si>
  <si>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</si>
  <si>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</si>
  <si>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</si>
  <si>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</si>
  <si>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</si>
  <si>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</si>
  <si>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</si>
  <si>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</si>
  <si>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</si>
  <si>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</si>
  <si>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</si>
  <si>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</si>
  <si>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</si>
  <si>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</si>
  <si>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</si>
  <si>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</si>
  <si>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</si>
  <si>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</si>
  <si>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</si>
  <si>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</si>
  <si>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</si>
  <si>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</si>
  <si>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</si>
  <si>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</si>
  <si>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</si>
  <si>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</si>
  <si>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</si>
  <si>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</si>
  <si>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</si>
  <si>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</si>
  <si>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</si>
  <si>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</si>
  <si>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</si>
  <si>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</si>
  <si>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</si>
  <si>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</si>
  <si>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</si>
  <si>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</si>
  <si>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</si>
  <si>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</si>
  <si>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</si>
  <si>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</si>
  <si>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</si>
  <si>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</si>
  <si>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</si>
  <si>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</si>
  <si>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</si>
  <si>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</si>
  <si>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</si>
  <si>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</si>
  <si>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</si>
  <si>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</si>
  <si>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</si>
  <si>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</si>
  <si>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</si>
  <si>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</si>
  <si>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</si>
  <si>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</si>
  <si>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</si>
  <si>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</si>
  <si>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</si>
  <si>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</si>
  <si>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</si>
  <si>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</si>
  <si>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</si>
  <si>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</si>
  <si>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</si>
  <si>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</si>
  <si>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</si>
  <si>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</si>
  <si>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</si>
  <si>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</si>
  <si>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</si>
  <si>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</si>
  <si>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</si>
  <si>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</si>
  <si>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</si>
  <si>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</si>
  <si>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</si>
  <si>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</si>
  <si>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</si>
  <si>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</si>
  <si>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</si>
  <si>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</si>
  <si>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</si>
  <si>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</si>
  <si>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</si>
  <si>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</si>
  <si>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</si>
  <si>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</si>
  <si>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</si>
  <si>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</si>
  <si>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</si>
  <si>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</si>
  <si>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</si>
  <si>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</si>
  <si>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</si>
  <si>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</si>
  <si>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</si>
  <si>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</si>
  <si>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</si>
  <si>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</si>
  <si>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</si>
  <si>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</si>
  <si>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</si>
  <si>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</si>
  <si>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</si>
  <si>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</si>
  <si>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</si>
  <si>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</si>
  <si>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</si>
  <si>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</si>
  <si>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</si>
  <si>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</si>
  <si>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</si>
  <si>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</si>
  <si>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</si>
  <si>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</si>
  <si>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</si>
  <si>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</si>
  <si>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</si>
  <si>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</si>
  <si>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</si>
  <si>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</si>
  <si>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</si>
  <si>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</si>
  <si>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</si>
  <si>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</si>
  <si>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</si>
  <si>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</si>
  <si>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</si>
  <si>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</si>
  <si>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</si>
  <si>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</si>
  <si>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</si>
  <si>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</si>
  <si>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</si>
  <si>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</si>
  <si>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</si>
  <si>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</si>
  <si>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</si>
  <si>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</si>
  <si>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</si>
  <si>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</si>
  <si>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</si>
  <si>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</si>
  <si>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</si>
  <si>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</si>
  <si>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</si>
  <si>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</si>
  <si>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</si>
  <si>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</si>
  <si>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</si>
  <si>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</si>
  <si>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</si>
  <si>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</si>
  <si>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</si>
  <si>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</si>
  <si>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</si>
  <si>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</si>
  <si>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</si>
  <si>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</si>
  <si>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</si>
  <si>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</si>
  <si>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</si>
  <si>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</si>
  <si>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</si>
  <si>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</si>
  <si>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</si>
  <si>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</si>
  <si>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</si>
  <si>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</si>
  <si>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</si>
  <si>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</si>
  <si>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</si>
  <si>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</si>
  <si>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</si>
  <si>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</si>
  <si>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</si>
  <si>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</si>
  <si>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</si>
  <si>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</si>
  <si>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</si>
  <si>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</si>
  <si>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</si>
  <si>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</si>
  <si>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</si>
  <si>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</si>
  <si>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</si>
  <si>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</si>
  <si>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</si>
  <si>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</si>
  <si>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</si>
  <si>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</si>
  <si>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</si>
  <si>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</si>
  <si>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</si>
  <si>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</si>
  <si>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</si>
  <si>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</si>
  <si>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</si>
  <si>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</si>
  <si>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</si>
  <si>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</si>
  <si>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</si>
  <si>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</si>
  <si>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</si>
  <si>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</si>
  <si>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</si>
  <si>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</si>
  <si>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</si>
  <si>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</si>
  <si>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</si>
  <si>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</si>
  <si>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</si>
  <si>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</si>
  <si>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</si>
  <si>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</si>
  <si>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</si>
  <si>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</si>
  <si>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</si>
  <si>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</si>
  <si>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</si>
  <si>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</si>
  <si>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</si>
  <si>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</si>
  <si>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</si>
  <si>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</si>
  <si>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</si>
  <si>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</si>
  <si>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</si>
  <si>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</si>
  <si>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</si>
  <si>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</si>
  <si>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</si>
  <si>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</si>
  <si>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</si>
  <si>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</si>
  <si>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</si>
  <si>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</si>
  <si>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</si>
  <si>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</si>
  <si>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</si>
  <si>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</si>
  <si>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</si>
  <si>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</si>
  <si>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</si>
  <si>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</si>
  <si>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</si>
  <si>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</si>
  <si>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</si>
  <si>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</si>
  <si>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</si>
  <si>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</si>
  <si>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</si>
  <si>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</si>
  <si>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</si>
  <si>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</si>
  <si>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</si>
  <si>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</si>
  <si>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</si>
  <si>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</si>
  <si>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</si>
  <si>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</si>
  <si>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</si>
  <si>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</si>
  <si>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</si>
  <si>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</si>
  <si>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</si>
  <si>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</si>
  <si>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</si>
  <si>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</si>
  <si>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</si>
  <si>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</si>
  <si>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</si>
  <si>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</si>
  <si>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</si>
  <si>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</si>
  <si>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</si>
  <si>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</si>
  <si>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</si>
  <si>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</si>
  <si>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</si>
  <si>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</si>
  <si>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</si>
  <si>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</si>
  <si>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</si>
  <si>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</si>
  <si>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</si>
  <si>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</si>
  <si>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</si>
  <si>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</si>
  <si>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</si>
  <si>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</si>
  <si>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</si>
  <si>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</si>
  <si>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</si>
  <si>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</si>
  <si>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</si>
  <si>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</si>
  <si>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</si>
  <si>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</si>
  <si>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</si>
  <si>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</si>
  <si>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</si>
  <si>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</si>
  <si>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</si>
  <si>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</si>
  <si>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</si>
  <si>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</si>
  <si>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</si>
  <si>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</si>
  <si>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</si>
  <si>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</si>
  <si>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</si>
  <si>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</si>
  <si>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</si>
  <si>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</si>
  <si>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</si>
  <si>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</si>
  <si>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</si>
  <si>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</si>
  <si>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</si>
  <si>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</si>
  <si>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</si>
  <si>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</si>
  <si>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</si>
  <si>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</si>
  <si>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</si>
  <si>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</si>
  <si>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</si>
  <si>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</si>
  <si>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</si>
  <si>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</si>
  <si>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</si>
  <si>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</si>
  <si>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</si>
  <si>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</si>
  <si>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</si>
  <si>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</si>
  <si>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</si>
  <si>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</si>
  <si>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</si>
  <si>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</si>
  <si>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</si>
  <si>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</si>
  <si>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</si>
  <si>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</si>
  <si>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</si>
  <si>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</si>
  <si>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</si>
  <si>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</si>
  <si>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</si>
  <si>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</si>
  <si>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</si>
  <si>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</si>
  <si>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</si>
  <si>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</si>
  <si>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</si>
  <si>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</si>
  <si>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</si>
  <si>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</si>
  <si>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</si>
  <si>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</si>
  <si>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</si>
  <si>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</si>
  <si>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</si>
  <si>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</si>
  <si>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</si>
  <si>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</si>
  <si>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</si>
  <si>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</si>
  <si>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</si>
  <si>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</si>
  <si>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</si>
  <si>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</si>
  <si>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</si>
  <si>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</si>
  <si>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</si>
  <si>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</si>
  <si>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</si>
  <si>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</si>
  <si>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</si>
  <si>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</si>
  <si>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</si>
  <si>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</si>
  <si>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</si>
  <si>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</si>
  <si>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</si>
  <si>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</si>
  <si>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</si>
  <si>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</si>
  <si>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</si>
  <si>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</si>
  <si>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</si>
  <si>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</si>
  <si>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</si>
  <si>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</si>
  <si>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</si>
  <si>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</si>
  <si>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</si>
  <si>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</si>
  <si>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</si>
  <si>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</si>
  <si>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</si>
  <si>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</si>
  <si>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</si>
  <si>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</si>
  <si>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</si>
  <si>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</si>
  <si>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</si>
  <si>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</si>
  <si>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</si>
  <si>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</si>
  <si>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</si>
  <si>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</si>
  <si>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</si>
  <si>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</si>
  <si>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</si>
  <si>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</si>
  <si>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</si>
  <si>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</si>
  <si>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</si>
  <si>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</si>
  <si>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</si>
  <si>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</si>
  <si>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</si>
  <si>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</si>
  <si>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</si>
  <si>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</si>
  <si>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</si>
  <si>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</si>
  <si>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</si>
  <si>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</si>
  <si>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</si>
  <si>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</si>
  <si>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</si>
  <si>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</si>
  <si>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</si>
  <si>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</si>
  <si>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</si>
  <si>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</si>
  <si>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</si>
  <si>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</si>
  <si>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</si>
  <si>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</si>
  <si>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</si>
  <si>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</si>
  <si>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</si>
  <si>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</si>
  <si>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</si>
  <si>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</si>
  <si>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</si>
  <si>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</si>
  <si>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</si>
  <si>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</si>
  <si>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</si>
  <si>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</si>
  <si>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</si>
  <si>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</si>
  <si>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</si>
  <si>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</si>
  <si>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
  </si>
  <si>
    <t>სს "ვითიბი ბანკი ჯორჯია"</t>
  </si>
  <si>
    <t>ს. სტეპანოვი</t>
  </si>
  <si>
    <t>ა. კონცელიძე</t>
  </si>
  <si>
    <t>www.vtb.ge</t>
  </si>
  <si>
    <t>X</t>
  </si>
  <si>
    <t>სერგეი სტეპანოვი</t>
  </si>
  <si>
    <t>არადამოუკიდებელი თავმჯდომარე</t>
  </si>
  <si>
    <t>ილნარ შაიმარდანოვი</t>
  </si>
  <si>
    <t>არადამოუკიდებელ წევრი</t>
  </si>
  <si>
    <t>ასია ზახაროვა</t>
  </si>
  <si>
    <t>იულია კოპიტოვა</t>
  </si>
  <si>
    <t>არჩილ კონცელიძე</t>
  </si>
  <si>
    <t>გენერალური დირექტორი</t>
  </si>
  <si>
    <t>მამუკა მენთეშაშვილი</t>
  </si>
  <si>
    <t>ფინანსური დირექტორი</t>
  </si>
  <si>
    <t>ნიკო ჩხეტიანი</t>
  </si>
  <si>
    <t>რისკების დირექტორი</t>
  </si>
  <si>
    <t>საცალო ბიზნესის დირექტორი</t>
  </si>
  <si>
    <t>ვლადიმერ რობაქიძე</t>
  </si>
  <si>
    <t>კორპორატიული ბიზნესის დირექტორი</t>
  </si>
  <si>
    <t>ირაკლი დოლიძე</t>
  </si>
  <si>
    <t>საოპერაციო დირექტორი</t>
  </si>
  <si>
    <t>სსს "ვეტებე ბანკი"</t>
  </si>
  <si>
    <t>შპს "ლაკარპა ენტერპრაიზის ლიმიტედი"</t>
  </si>
  <si>
    <t>რუსეთის ფედერაცია</t>
  </si>
  <si>
    <t>Table  9 (Capital), C46</t>
  </si>
  <si>
    <t>Table  9 (Capital), C15</t>
  </si>
  <si>
    <t>Table  9 (Capital), C44</t>
  </si>
  <si>
    <t>Table  9 (Capital), C33</t>
  </si>
  <si>
    <t>Table  9 (Capital), C7</t>
  </si>
  <si>
    <t>Table  9 (Capital), C32</t>
  </si>
  <si>
    <t>Table  9 (Capital), C11</t>
  </si>
  <si>
    <t>Table  9 (Capital), C9</t>
  </si>
  <si>
    <t>Table  9 (Capital), C13</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</si>
  <si>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</si>
  <si>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</si>
  <si>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</si>
  <si>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წმინდა საინვესტიციო ფასიანი ქაღალდები</t>
  </si>
  <si>
    <t xml:space="preserve">მათ შორის გადავადებული ვალდებულება წარმოშობილი არამატერიალური აქტივებიდან </t>
  </si>
  <si>
    <t>მათ შორის გარესაბალანსო ელემენტების საერთო რეზერვი</t>
  </si>
  <si>
    <t>მათ შორის მეორად საზედამხედველო კაპიტალში ჩასათვლელი ინსტრუმენტები</t>
  </si>
  <si>
    <t>ნათია თხილაიშვილი</t>
  </si>
  <si>
    <t>საბალანსო ელემენტები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</si>
</sst>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i/>
      <sz val="10"/>
      <color rgb="FFFF0000"/>
      <name val="Calibri"/>
      <family val="2"/>
      <scheme val="minor"/>
    </font>
    <font>
      <sz val="10"/>
      <color theme="1"/>
      <name val="Arial"/>
      <family val="2"/>
    </font>
    <font>
      <i/>
      <sz val="10"/>
      <color theme="1"/>
      <name val="Arial"/>
      <family val="2"/>
    </font>
    <font>
      <b/>
      <sz val="10"/>
      <color theme="1"/>
      <name val="Arial"/>
      <family val="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9"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5"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42" fillId="65" borderId="42" applyNumberFormat="0" applyAlignment="0" applyProtection="0"/>
    <xf numFmtId="0" fontId="43" fillId="10" borderId="38"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0" fontId="43" fillId="10" borderId="38"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9"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5"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0" fontId="67" fillId="43" borderId="41"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7" applyNumberFormat="0" applyFill="0" applyAlignment="0" applyProtection="0"/>
    <xf numFmtId="0" fontId="71" fillId="0" borderId="3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0" fontId="70" fillId="0" borderId="4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0" fontId="70"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8"/>
    <xf numFmtId="169" fontId="27" fillId="0" borderId="48"/>
    <xf numFmtId="168" fontId="27"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9"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9"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6"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9"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40"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26" fillId="0" borderId="52"/>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9"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88" fontId="2" fillId="70" borderId="103" applyFont="0">
      <alignment horizontal="right" vertical="center"/>
    </xf>
    <xf numFmtId="3" fontId="2" fillId="70" borderId="103" applyFont="0">
      <alignment horizontal="right" vertical="center"/>
    </xf>
    <xf numFmtId="0" fontId="84"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9"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3" fontId="2" fillId="75" borderId="103" applyFont="0">
      <alignment horizontal="right" vertical="center"/>
      <protection locked="0"/>
    </xf>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3" fontId="2" fillId="72" borderId="103" applyFont="0">
      <alignment horizontal="right" vertical="center"/>
      <protection locked="0"/>
    </xf>
    <xf numFmtId="0" fontId="67"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9"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2" fillId="71" borderId="104" applyNumberFormat="0" applyFont="0" applyBorder="0" applyProtection="0">
      <alignment horizontal="left" vertical="center"/>
    </xf>
    <xf numFmtId="9" fontId="2" fillId="71" borderId="103" applyFont="0" applyProtection="0">
      <alignment horizontal="right" vertical="center"/>
    </xf>
    <xf numFmtId="3" fontId="2" fillId="71" borderId="103" applyFont="0" applyProtection="0">
      <alignment horizontal="right" vertical="center"/>
    </xf>
    <xf numFmtId="0" fontId="63" fillId="70" borderId="104" applyFont="0" applyBorder="0">
      <alignment horizontal="center" wrapText="1"/>
    </xf>
    <xf numFmtId="168" fontId="55" fillId="0" borderId="101">
      <alignment horizontal="left" vertical="center"/>
    </xf>
    <xf numFmtId="0" fontId="55" fillId="0" borderId="101">
      <alignment horizontal="left" vertical="center"/>
    </xf>
    <xf numFmtId="0" fontId="55" fillId="0" borderId="101">
      <alignment horizontal="left" vertical="center"/>
    </xf>
    <xf numFmtId="0" fontId="2" fillId="69" borderId="103" applyNumberFormat="0" applyFont="0" applyBorder="0" applyProtection="0">
      <alignment horizontal="center" vertical="center"/>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7" fillId="0" borderId="103" applyNumberFormat="0" applyAlignment="0">
      <alignment horizontal="right"/>
      <protection locked="0"/>
    </xf>
    <xf numFmtId="0" fontId="39"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9"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xf numFmtId="43" fontId="1" fillId="0" borderId="0" applyFont="0" applyFill="0" applyBorder="0" applyAlignment="0" applyProtection="0"/>
  </cellStyleXfs>
  <cellXfs count="9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7" xfId="0" applyFont="1" applyBorder="1"/>
    <xf numFmtId="0" fontId="21" fillId="0" borderId="25" xfId="0" applyFont="1" applyBorder="1" applyAlignment="1">
      <alignment horizontal="center" vertical="center" wrapText="1"/>
    </xf>
    <xf numFmtId="0" fontId="4" fillId="0" borderId="58"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5" xfId="0" applyFont="1" applyBorder="1" applyAlignment="1">
      <alignment horizontal="center"/>
    </xf>
    <xf numFmtId="0" fontId="23" fillId="36" borderId="60"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0"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8"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88"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6" xfId="0" applyNumberFormat="1" applyFont="1" applyFill="1" applyBorder="1" applyAlignment="1" applyProtection="1">
      <alignment vertical="center"/>
      <protection locked="0"/>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19"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4"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5"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96" xfId="20" applyBorder="1"/>
    <xf numFmtId="0" fontId="4" fillId="0" borderId="7" xfId="0" applyFont="1" applyFill="1" applyBorder="1" applyAlignment="1">
      <alignment vertical="center"/>
    </xf>
    <xf numFmtId="0" fontId="4" fillId="0" borderId="103" xfId="0" applyFont="1" applyFill="1" applyBorder="1" applyAlignment="1">
      <alignment vertical="center"/>
    </xf>
    <xf numFmtId="0" fontId="6" fillId="0" borderId="103" xfId="0" applyFont="1" applyFill="1" applyBorder="1" applyAlignment="1">
      <alignment vertical="center"/>
    </xf>
    <xf numFmtId="0" fontId="4" fillId="0" borderId="20" xfId="0" applyFont="1" applyFill="1" applyBorder="1" applyAlignment="1">
      <alignment vertical="center"/>
    </xf>
    <xf numFmtId="0" fontId="4" fillId="0" borderId="98" xfId="0" applyFont="1" applyFill="1" applyBorder="1" applyAlignment="1">
      <alignment vertical="center"/>
    </xf>
    <xf numFmtId="0" fontId="4" fillId="0" borderId="100" xfId="0" applyFont="1" applyFill="1" applyBorder="1" applyAlignment="1">
      <alignment vertical="center"/>
    </xf>
    <xf numFmtId="0" fontId="4" fillId="0" borderId="19"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3"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4" fillId="3" borderId="101" xfId="0" applyFont="1" applyFill="1" applyBorder="1" applyAlignment="1">
      <alignment vertical="center"/>
    </xf>
    <xf numFmtId="0" fontId="14" fillId="3" borderId="116" xfId="0" applyFont="1" applyFill="1" applyBorder="1" applyAlignment="1">
      <alignment horizontal="left"/>
    </xf>
    <xf numFmtId="0" fontId="14" fillId="3" borderId="117" xfId="0" applyFont="1" applyFill="1" applyBorder="1" applyAlignment="1">
      <alignment horizontal="left"/>
    </xf>
    <xf numFmtId="0" fontId="4" fillId="0" borderId="0" xfId="0" applyFont="1"/>
    <xf numFmtId="0" fontId="4" fillId="0" borderId="0" xfId="0" applyFont="1" applyFill="1"/>
    <xf numFmtId="0" fontId="4" fillId="0" borderId="103" xfId="0" applyFont="1" applyFill="1" applyBorder="1" applyAlignment="1">
      <alignment horizontal="center" vertical="center" wrapText="1"/>
    </xf>
    <xf numFmtId="0" fontId="107" fillId="0" borderId="90" xfId="0" applyFont="1" applyFill="1" applyBorder="1" applyAlignment="1">
      <alignment horizontal="right" vertical="center"/>
    </xf>
    <xf numFmtId="0" fontId="4" fillId="0" borderId="118" xfId="0" applyFont="1" applyFill="1" applyBorder="1" applyAlignment="1">
      <alignment horizontal="center" vertical="center" wrapText="1"/>
    </xf>
    <xf numFmtId="0" fontId="6" fillId="3" borderId="119" xfId="0" applyFont="1" applyFill="1" applyBorder="1" applyAlignment="1">
      <alignment vertical="center"/>
    </xf>
    <xf numFmtId="0" fontId="4" fillId="3" borderId="24" xfId="0" applyFont="1" applyFill="1" applyBorder="1" applyAlignment="1">
      <alignment vertical="center"/>
    </xf>
    <xf numFmtId="0" fontId="4" fillId="0" borderId="120" xfId="0" applyFont="1" applyFill="1" applyBorder="1" applyAlignment="1">
      <alignment horizontal="center" vertical="center"/>
    </xf>
    <xf numFmtId="0" fontId="6"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0" xfId="0" applyBorder="1"/>
    <xf numFmtId="0" fontId="0" fillId="0" borderId="120" xfId="0" applyBorder="1" applyAlignment="1">
      <alignment horizontal="center"/>
    </xf>
    <xf numFmtId="0" fontId="4" fillId="0" borderId="102" xfId="0" applyFont="1" applyBorder="1" applyAlignment="1">
      <alignment vertical="center" wrapText="1"/>
    </xf>
    <xf numFmtId="167" fontId="4" fillId="0" borderId="103" xfId="0" applyNumberFormat="1" applyFont="1" applyBorder="1" applyAlignment="1">
      <alignment horizontal="center" vertical="center"/>
    </xf>
    <xf numFmtId="167" fontId="4" fillId="0" borderId="118" xfId="0" applyNumberFormat="1" applyFont="1" applyBorder="1" applyAlignment="1">
      <alignment horizontal="center" vertical="center"/>
    </xf>
    <xf numFmtId="167" fontId="14" fillId="0" borderId="103" xfId="0" applyNumberFormat="1" applyFont="1" applyBorder="1" applyAlignment="1">
      <alignment horizontal="center" vertical="center"/>
    </xf>
    <xf numFmtId="0" fontId="14" fillId="0" borderId="102" xfId="0" applyFont="1" applyBorder="1" applyAlignment="1">
      <alignment vertical="center" wrapText="1"/>
    </xf>
    <xf numFmtId="0" fontId="0" fillId="0" borderId="25" xfId="0" applyBorder="1"/>
    <xf numFmtId="0" fontId="6" fillId="36" borderId="121"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0"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4" fillId="0" borderId="120" xfId="0" applyFont="1" applyFill="1" applyBorder="1" applyAlignment="1">
      <alignment horizontal="right" vertical="center" wrapText="1"/>
    </xf>
    <xf numFmtId="0" fontId="4" fillId="0" borderId="103" xfId="0" applyFont="1" applyFill="1" applyBorder="1" applyAlignment="1">
      <alignment horizontal="left" vertical="center" wrapText="1"/>
    </xf>
    <xf numFmtId="0" fontId="110" fillId="0" borderId="120" xfId="0" applyFont="1" applyFill="1" applyBorder="1" applyAlignment="1">
      <alignment horizontal="right" vertical="center" wrapText="1"/>
    </xf>
    <xf numFmtId="0" fontId="110" fillId="0" borderId="103" xfId="0" applyFont="1" applyFill="1" applyBorder="1" applyAlignment="1">
      <alignment horizontal="left" vertical="center" wrapText="1"/>
    </xf>
    <xf numFmtId="0" fontId="6" fillId="0" borderId="120"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0" xfId="0" applyFont="1" applyBorder="1" applyAlignment="1">
      <alignment horizontal="center" vertical="center" wrapText="1"/>
    </xf>
    <xf numFmtId="3" fontId="22" fillId="36" borderId="103" xfId="0" applyNumberFormat="1" applyFont="1" applyFill="1" applyBorder="1" applyAlignment="1">
      <alignment vertical="center" wrapText="1"/>
    </xf>
    <xf numFmtId="14" fontId="7" fillId="3" borderId="103" xfId="8" quotePrefix="1" applyNumberFormat="1" applyFont="1" applyFill="1" applyBorder="1" applyAlignment="1" applyProtection="1">
      <alignment horizontal="left" vertical="center" wrapText="1" indent="2"/>
      <protection locked="0"/>
    </xf>
    <xf numFmtId="3" fontId="22" fillId="0" borderId="103" xfId="0" applyNumberFormat="1" applyFont="1" applyBorder="1" applyAlignment="1">
      <alignment vertical="center" wrapText="1"/>
    </xf>
    <xf numFmtId="14" fontId="7" fillId="3" borderId="103" xfId="8" quotePrefix="1" applyNumberFormat="1" applyFont="1" applyFill="1" applyBorder="1" applyAlignment="1" applyProtection="1">
      <alignment horizontal="left" vertical="center" wrapText="1" indent="3"/>
      <protection locked="0"/>
    </xf>
    <xf numFmtId="3" fontId="22" fillId="0" borderId="103" xfId="0" applyNumberFormat="1" applyFont="1" applyFill="1" applyBorder="1" applyAlignment="1">
      <alignment vertical="center" wrapText="1"/>
    </xf>
    <xf numFmtId="0" fontId="11" fillId="0" borderId="103" xfId="17" applyFill="1" applyBorder="1" applyAlignment="1" applyProtection="1"/>
    <xf numFmtId="49" fontId="110" fillId="0" borderId="120" xfId="0" applyNumberFormat="1" applyFont="1" applyFill="1" applyBorder="1" applyAlignment="1">
      <alignment horizontal="right" vertical="center" wrapText="1"/>
    </xf>
    <xf numFmtId="0" fontId="7" fillId="3" borderId="103" xfId="20960" applyFont="1" applyFill="1" applyBorder="1" applyAlignment="1" applyProtection="1"/>
    <xf numFmtId="0" fontId="104" fillId="0" borderId="103" xfId="20960" applyFont="1" applyFill="1" applyBorder="1" applyAlignment="1" applyProtection="1">
      <alignment horizontal="center" vertical="center"/>
    </xf>
    <xf numFmtId="0" fontId="4" fillId="0" borderId="103" xfId="0" applyFont="1" applyBorder="1"/>
    <xf numFmtId="0" fontId="11" fillId="0" borderId="103" xfId="17" applyFill="1" applyBorder="1" applyAlignment="1" applyProtection="1">
      <alignment horizontal="left" vertical="center" wrapText="1"/>
    </xf>
    <xf numFmtId="49" fontId="110" fillId="0" borderId="103" xfId="0" applyNumberFormat="1" applyFont="1" applyFill="1" applyBorder="1" applyAlignment="1">
      <alignment horizontal="right" vertical="center" wrapText="1"/>
    </xf>
    <xf numFmtId="0" fontId="11" fillId="0" borderId="103" xfId="17" applyFill="1" applyBorder="1" applyAlignment="1" applyProtection="1">
      <alignment horizontal="left" vertical="center"/>
    </xf>
    <xf numFmtId="0" fontId="11" fillId="0" borderId="103" xfId="17" applyBorder="1" applyAlignment="1" applyProtection="1"/>
    <xf numFmtId="0" fontId="4" fillId="0" borderId="103" xfId="0" applyFont="1" applyFill="1" applyBorder="1"/>
    <xf numFmtId="0" fontId="21" fillId="0" borderId="120" xfId="0" applyFont="1" applyFill="1" applyBorder="1" applyAlignment="1">
      <alignment horizontal="center" vertical="center" wrapText="1"/>
    </xf>
    <xf numFmtId="0" fontId="113" fillId="79" borderId="104" xfId="21412" applyFont="1" applyFill="1" applyBorder="1" applyAlignment="1" applyProtection="1">
      <alignment vertical="center" wrapText="1"/>
      <protection locked="0"/>
    </xf>
    <xf numFmtId="0" fontId="114" fillId="70" borderId="98" xfId="21412" applyFont="1" applyFill="1" applyBorder="1" applyAlignment="1" applyProtection="1">
      <alignment horizontal="center" vertical="center"/>
      <protection locked="0"/>
    </xf>
    <xf numFmtId="0" fontId="113" fillId="80" borderId="103" xfId="21412" applyFont="1" applyFill="1" applyBorder="1" applyAlignment="1" applyProtection="1">
      <alignment horizontal="center" vertical="center"/>
      <protection locked="0"/>
    </xf>
    <xf numFmtId="0" fontId="113" fillId="79" borderId="104" xfId="21412" applyFont="1" applyFill="1" applyBorder="1" applyAlignment="1" applyProtection="1">
      <alignment vertical="center"/>
      <protection locked="0"/>
    </xf>
    <xf numFmtId="0" fontId="115" fillId="70" borderId="98" xfId="21412" applyFont="1" applyFill="1" applyBorder="1" applyAlignment="1" applyProtection="1">
      <alignment horizontal="center" vertical="center"/>
      <protection locked="0"/>
    </xf>
    <xf numFmtId="0" fontId="115" fillId="3" borderId="98" xfId="21412" applyFont="1" applyFill="1" applyBorder="1" applyAlignment="1" applyProtection="1">
      <alignment horizontal="center" vertical="center"/>
      <protection locked="0"/>
    </xf>
    <xf numFmtId="0" fontId="115" fillId="0" borderId="98" xfId="21412" applyFont="1" applyFill="1" applyBorder="1" applyAlignment="1" applyProtection="1">
      <alignment horizontal="center" vertical="center"/>
      <protection locked="0"/>
    </xf>
    <xf numFmtId="0" fontId="116" fillId="80" borderId="103" xfId="21412" applyFont="1" applyFill="1" applyBorder="1" applyAlignment="1" applyProtection="1">
      <alignment horizontal="center" vertical="center"/>
      <protection locked="0"/>
    </xf>
    <xf numFmtId="0" fontId="113" fillId="79" borderId="104" xfId="21412" applyFont="1" applyFill="1" applyBorder="1" applyAlignment="1" applyProtection="1">
      <alignment horizontal="center" vertical="center"/>
      <protection locked="0"/>
    </xf>
    <xf numFmtId="0" fontId="63" fillId="79" borderId="104" xfId="21412" applyFont="1" applyFill="1" applyBorder="1" applyAlignment="1" applyProtection="1">
      <alignment vertical="center"/>
      <protection locked="0"/>
    </xf>
    <xf numFmtId="0" fontId="115" fillId="70" borderId="103" xfId="21412" applyFont="1" applyFill="1" applyBorder="1" applyAlignment="1" applyProtection="1">
      <alignment horizontal="center" vertical="center"/>
      <protection locked="0"/>
    </xf>
    <xf numFmtId="0" fontId="37" fillId="70" borderId="103" xfId="21412" applyFont="1" applyFill="1" applyBorder="1" applyAlignment="1" applyProtection="1">
      <alignment horizontal="center" vertical="center"/>
      <protection locked="0"/>
    </xf>
    <xf numFmtId="0" fontId="63" fillId="79" borderId="102" xfId="21412" applyFont="1" applyFill="1" applyBorder="1" applyAlignment="1" applyProtection="1">
      <alignment vertical="center"/>
      <protection locked="0"/>
    </xf>
    <xf numFmtId="0" fontId="114" fillId="0" borderId="102" xfId="21412" applyFont="1" applyFill="1" applyBorder="1" applyAlignment="1" applyProtection="1">
      <alignment horizontal="left" vertical="center" wrapText="1"/>
      <protection locked="0"/>
    </xf>
    <xf numFmtId="164" fontId="114" fillId="0" borderId="103" xfId="948" applyNumberFormat="1" applyFont="1" applyFill="1" applyBorder="1" applyAlignment="1" applyProtection="1">
      <alignment horizontal="right" vertical="center"/>
      <protection locked="0"/>
    </xf>
    <xf numFmtId="0" fontId="113" fillId="80" borderId="102" xfId="21412" applyFont="1" applyFill="1" applyBorder="1" applyAlignment="1" applyProtection="1">
      <alignment vertical="top" wrapText="1"/>
      <protection locked="0"/>
    </xf>
    <xf numFmtId="164" fontId="114" fillId="80" borderId="103" xfId="948" applyNumberFormat="1" applyFont="1" applyFill="1" applyBorder="1" applyAlignment="1" applyProtection="1">
      <alignment horizontal="right" vertical="center"/>
    </xf>
    <xf numFmtId="164" fontId="63" fillId="79" borderId="102" xfId="948" applyNumberFormat="1" applyFont="1" applyFill="1" applyBorder="1" applyAlignment="1" applyProtection="1">
      <alignment horizontal="right" vertical="center"/>
      <protection locked="0"/>
    </xf>
    <xf numFmtId="0" fontId="114" fillId="70" borderId="102" xfId="21412" applyFont="1" applyFill="1" applyBorder="1" applyAlignment="1" applyProtection="1">
      <alignment vertical="center" wrapText="1"/>
      <protection locked="0"/>
    </xf>
    <xf numFmtId="0" fontId="114" fillId="70" borderId="102" xfId="21412" applyFont="1" applyFill="1" applyBorder="1" applyAlignment="1" applyProtection="1">
      <alignment horizontal="left" vertical="center" wrapText="1"/>
      <protection locked="0"/>
    </xf>
    <xf numFmtId="0" fontId="114" fillId="0" borderId="102" xfId="21412" applyFont="1" applyFill="1" applyBorder="1" applyAlignment="1" applyProtection="1">
      <alignment vertical="center" wrapText="1"/>
      <protection locked="0"/>
    </xf>
    <xf numFmtId="0" fontId="114" fillId="3" borderId="102" xfId="21412" applyFont="1" applyFill="1" applyBorder="1" applyAlignment="1" applyProtection="1">
      <alignment horizontal="left" vertical="center" wrapText="1"/>
      <protection locked="0"/>
    </xf>
    <xf numFmtId="0" fontId="113" fillId="80" borderId="102" xfId="21412" applyFont="1" applyFill="1" applyBorder="1" applyAlignment="1" applyProtection="1">
      <alignment vertical="center" wrapText="1"/>
      <protection locked="0"/>
    </xf>
    <xf numFmtId="164" fontId="113" fillId="79" borderId="102" xfId="948" applyNumberFormat="1" applyFont="1" applyFill="1" applyBorder="1" applyAlignment="1" applyProtection="1">
      <alignment horizontal="right" vertical="center"/>
      <protection locked="0"/>
    </xf>
    <xf numFmtId="164" fontId="114" fillId="3" borderId="103" xfId="948" applyNumberFormat="1" applyFont="1" applyFill="1" applyBorder="1" applyAlignment="1" applyProtection="1">
      <alignment horizontal="right" vertical="center"/>
      <protection locked="0"/>
    </xf>
    <xf numFmtId="10" fontId="7" fillId="0" borderId="103" xfId="20961" applyNumberFormat="1" applyFont="1" applyFill="1" applyBorder="1" applyAlignment="1">
      <alignment horizontal="left" vertical="center" wrapText="1"/>
    </xf>
    <xf numFmtId="10" fontId="4" fillId="0"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left" vertical="center" wrapText="1"/>
    </xf>
    <xf numFmtId="10" fontId="110" fillId="0" borderId="103" xfId="20961" applyNumberFormat="1" applyFont="1" applyFill="1" applyBorder="1" applyAlignment="1">
      <alignment horizontal="left" vertical="center" wrapText="1"/>
    </xf>
    <xf numFmtId="10" fontId="6" fillId="36" borderId="103" xfId="20961" applyNumberFormat="1" applyFont="1" applyFill="1" applyBorder="1" applyAlignment="1">
      <alignment horizontal="left" vertical="center" wrapText="1"/>
    </xf>
    <xf numFmtId="10" fontId="6" fillId="36" borderId="103" xfId="0" applyNumberFormat="1" applyFont="1" applyFill="1" applyBorder="1" applyAlignment="1">
      <alignment horizontal="center" vertical="center" wrapText="1"/>
    </xf>
    <xf numFmtId="43" fontId="7" fillId="0" borderId="0" xfId="7" applyFont="1"/>
    <xf numFmtId="0" fontId="108" fillId="0" borderId="0" xfId="0" applyFont="1" applyAlignment="1">
      <alignment wrapText="1"/>
    </xf>
    <xf numFmtId="0" fontId="10" fillId="0" borderId="30" xfId="0" applyFont="1" applyBorder="1" applyAlignment="1">
      <alignment horizontal="center" wrapText="1"/>
    </xf>
    <xf numFmtId="0" fontId="9" fillId="0" borderId="120" xfId="0" applyFont="1" applyBorder="1" applyAlignment="1">
      <alignment horizontal="right" vertical="center" wrapText="1"/>
    </xf>
    <xf numFmtId="0" fontId="9" fillId="0" borderId="120" xfId="0" applyFont="1" applyFill="1" applyBorder="1" applyAlignment="1">
      <alignment horizontal="right" vertical="center" wrapText="1"/>
    </xf>
    <xf numFmtId="0" fontId="7" fillId="0" borderId="103" xfId="0" applyFont="1" applyFill="1" applyBorder="1" applyAlignment="1">
      <alignment vertical="center" wrapText="1"/>
    </xf>
    <xf numFmtId="0" fontId="4" fillId="0" borderId="103" xfId="0" applyFont="1" applyBorder="1" applyAlignment="1">
      <alignment vertical="center" wrapText="1"/>
    </xf>
    <xf numFmtId="0" fontId="4" fillId="0" borderId="103" xfId="0" applyFont="1" applyFill="1" applyBorder="1" applyAlignment="1">
      <alignment horizontal="left" vertical="center" wrapText="1" indent="2"/>
    </xf>
    <xf numFmtId="0" fontId="4" fillId="0" borderId="103" xfId="0" applyFont="1" applyFill="1" applyBorder="1" applyAlignment="1">
      <alignment vertical="center" wrapText="1"/>
    </xf>
    <xf numFmtId="3" fontId="22" fillId="0" borderId="104"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6" fillId="0" borderId="26" xfId="0" applyFont="1" applyBorder="1" applyAlignment="1">
      <alignment vertical="center" wrapText="1"/>
    </xf>
    <xf numFmtId="0" fontId="4" fillId="0" borderId="118" xfId="0" applyFont="1" applyBorder="1" applyAlignment="1"/>
    <xf numFmtId="0" fontId="4" fillId="0" borderId="27" xfId="0" applyFont="1" applyBorder="1" applyAlignment="1"/>
    <xf numFmtId="0" fontId="9" fillId="0" borderId="118" xfId="0" applyFont="1" applyBorder="1" applyAlignment="1"/>
    <xf numFmtId="0" fontId="10" fillId="0" borderId="21" xfId="0" applyFont="1" applyBorder="1" applyAlignment="1">
      <alignment horizontal="center"/>
    </xf>
    <xf numFmtId="0" fontId="10" fillId="0" borderId="118"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0" xfId="0" applyFont="1" applyFill="1" applyBorder="1" applyAlignment="1">
      <alignment horizontal="center" vertical="center" wrapText="1"/>
    </xf>
    <xf numFmtId="0" fontId="15" fillId="0" borderId="103" xfId="0" applyFont="1" applyFill="1" applyBorder="1" applyAlignment="1">
      <alignment horizontal="center" vertical="center" wrapText="1"/>
    </xf>
    <xf numFmtId="0" fontId="16" fillId="0" borderId="103" xfId="0" applyFont="1" applyFill="1" applyBorder="1" applyAlignment="1">
      <alignment horizontal="left" vertical="center" wrapText="1"/>
    </xf>
    <xf numFmtId="193" fontId="7" fillId="0" borderId="103" xfId="0" applyNumberFormat="1" applyFont="1" applyFill="1" applyBorder="1" applyAlignment="1" applyProtection="1">
      <alignment vertical="center" wrapText="1"/>
      <protection locked="0"/>
    </xf>
    <xf numFmtId="193" fontId="7" fillId="0" borderId="103" xfId="0" applyNumberFormat="1" applyFont="1" applyFill="1" applyBorder="1" applyAlignment="1" applyProtection="1">
      <alignment horizontal="right" vertical="center" wrapText="1"/>
      <protection locked="0"/>
    </xf>
    <xf numFmtId="0" fontId="7" fillId="0" borderId="103" xfId="0" applyFont="1" applyBorder="1" applyAlignment="1">
      <alignment vertical="center" wrapText="1"/>
    </xf>
    <xf numFmtId="0" fontId="9" fillId="2" borderId="120" xfId="0" applyFont="1" applyFill="1" applyBorder="1" applyAlignment="1">
      <alignment horizontal="right" vertical="center"/>
    </xf>
    <xf numFmtId="0" fontId="9" fillId="2" borderId="103" xfId="0" applyFont="1" applyFill="1" applyBorder="1" applyAlignment="1">
      <alignment vertical="center"/>
    </xf>
    <xf numFmtId="193" fontId="9" fillId="2" borderId="103" xfId="0" applyNumberFormat="1" applyFont="1" applyFill="1" applyBorder="1" applyAlignment="1" applyProtection="1">
      <alignment vertical="center"/>
      <protection locked="0"/>
    </xf>
    <xf numFmtId="0" fontId="15" fillId="0" borderId="120"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7" xfId="0" applyFont="1" applyFill="1" applyBorder="1"/>
    <xf numFmtId="0" fontId="4" fillId="3" borderId="123" xfId="0" applyFont="1" applyFill="1" applyBorder="1" applyAlignment="1">
      <alignment wrapText="1"/>
    </xf>
    <xf numFmtId="0" fontId="4" fillId="3" borderId="124" xfId="0" applyFont="1" applyFill="1" applyBorder="1"/>
    <xf numFmtId="0" fontId="6" fillId="3" borderId="11" xfId="0" applyFont="1" applyFill="1" applyBorder="1" applyAlignment="1">
      <alignment horizontal="center" wrapText="1"/>
    </xf>
    <xf numFmtId="0" fontId="4" fillId="0" borderId="103" xfId="0" applyFont="1" applyFill="1" applyBorder="1" applyAlignment="1">
      <alignment horizontal="center"/>
    </xf>
    <xf numFmtId="0" fontId="4" fillId="0" borderId="103" xfId="0" applyFont="1" applyBorder="1" applyAlignment="1">
      <alignment horizontal="center"/>
    </xf>
    <xf numFmtId="0" fontId="4" fillId="3" borderId="67"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6" xfId="0" applyFont="1" applyFill="1" applyBorder="1" applyAlignment="1">
      <alignment horizontal="center" vertical="center" wrapText="1"/>
    </xf>
    <xf numFmtId="0" fontId="4" fillId="0" borderId="120" xfId="0" applyFont="1" applyBorder="1"/>
    <xf numFmtId="0" fontId="4" fillId="0" borderId="103" xfId="0" applyFont="1" applyBorder="1" applyAlignment="1">
      <alignment wrapText="1"/>
    </xf>
    <xf numFmtId="164" fontId="4" fillId="0" borderId="103" xfId="7" applyNumberFormat="1" applyFont="1" applyBorder="1"/>
    <xf numFmtId="164" fontId="4" fillId="0" borderId="118" xfId="7" applyNumberFormat="1" applyFont="1" applyBorder="1"/>
    <xf numFmtId="0" fontId="14" fillId="0" borderId="103" xfId="0" applyFont="1" applyBorder="1" applyAlignment="1">
      <alignment horizontal="left" wrapText="1" indent="2"/>
    </xf>
    <xf numFmtId="169" fontId="27" fillId="37" borderId="103" xfId="20" applyBorder="1"/>
    <xf numFmtId="164" fontId="4" fillId="0" borderId="103" xfId="7" applyNumberFormat="1" applyFont="1" applyBorder="1" applyAlignment="1">
      <alignment vertical="center"/>
    </xf>
    <xf numFmtId="0" fontId="6" fillId="0" borderId="120" xfId="0" applyFont="1" applyBorder="1"/>
    <xf numFmtId="0" fontId="6" fillId="0" borderId="103" xfId="0" applyFont="1" applyBorder="1" applyAlignment="1">
      <alignment wrapText="1"/>
    </xf>
    <xf numFmtId="0" fontId="3" fillId="3" borderId="67"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6" xfId="7" applyNumberFormat="1" applyFont="1" applyFill="1" applyBorder="1"/>
    <xf numFmtId="164" fontId="4" fillId="0" borderId="103" xfId="7" applyNumberFormat="1" applyFont="1" applyFill="1" applyBorder="1"/>
    <xf numFmtId="164" fontId="4" fillId="0" borderId="103" xfId="7" applyNumberFormat="1" applyFont="1" applyFill="1" applyBorder="1" applyAlignment="1">
      <alignment vertical="center"/>
    </xf>
    <xf numFmtId="0" fontId="14" fillId="0" borderId="103"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6" xfId="0" applyFont="1" applyFill="1" applyBorder="1"/>
    <xf numFmtId="0" fontId="6" fillId="0" borderId="25" xfId="0" applyFont="1" applyBorder="1"/>
    <xf numFmtId="0" fontId="6" fillId="0" borderId="26" xfId="0" applyFont="1" applyBorder="1" applyAlignment="1">
      <alignment wrapText="1"/>
    </xf>
    <xf numFmtId="169" fontId="27" fillId="37" borderId="121" xfId="20" applyBorder="1"/>
    <xf numFmtId="10" fontId="6" fillId="0" borderId="27" xfId="20961" applyNumberFormat="1" applyFont="1" applyBorder="1"/>
    <xf numFmtId="0" fontId="9" fillId="2" borderId="111" xfId="0" applyFont="1" applyFill="1" applyBorder="1" applyAlignment="1">
      <alignment horizontal="right" vertical="center"/>
    </xf>
    <xf numFmtId="0" fontId="9" fillId="2" borderId="98" xfId="0" applyFont="1" applyFill="1" applyBorder="1" applyAlignment="1">
      <alignment vertical="center"/>
    </xf>
    <xf numFmtId="193" fontId="9" fillId="2" borderId="98" xfId="0" applyNumberFormat="1" applyFont="1" applyFill="1" applyBorder="1" applyAlignment="1" applyProtection="1">
      <alignment vertical="center"/>
      <protection locked="0"/>
    </xf>
    <xf numFmtId="0" fontId="9" fillId="0" borderId="103" xfId="0" applyFont="1" applyFill="1" applyBorder="1" applyAlignment="1">
      <alignment horizontal="left" vertical="center" wrapText="1"/>
    </xf>
    <xf numFmtId="0" fontId="6" fillId="3" borderId="0" xfId="0" applyFont="1" applyFill="1" applyBorder="1" applyAlignment="1">
      <alignment horizontal="center"/>
    </xf>
    <xf numFmtId="0" fontId="107" fillId="0" borderId="90" xfId="0" applyFont="1" applyFill="1" applyBorder="1" applyAlignment="1">
      <alignment horizontal="left" vertical="center"/>
    </xf>
    <xf numFmtId="0" fontId="107" fillId="0" borderId="88" xfId="0" applyFont="1" applyFill="1" applyBorder="1" applyAlignment="1">
      <alignment vertical="center" wrapText="1"/>
    </xf>
    <xf numFmtId="0" fontId="107" fillId="0" borderId="88"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3" xfId="0" applyFont="1" applyBorder="1" applyAlignment="1">
      <alignment horizontal="center" vertical="center" wrapText="1"/>
    </xf>
    <xf numFmtId="49" fontId="122" fillId="3" borderId="103" xfId="5" applyNumberFormat="1" applyFont="1" applyFill="1" applyBorder="1" applyAlignment="1" applyProtection="1">
      <alignment horizontal="right" vertical="center"/>
      <protection locked="0"/>
    </xf>
    <xf numFmtId="0" fontId="122" fillId="3" borderId="103" xfId="13" applyFont="1" applyFill="1" applyBorder="1" applyAlignment="1" applyProtection="1">
      <alignment horizontal="left" vertical="center" wrapText="1"/>
      <protection locked="0"/>
    </xf>
    <xf numFmtId="0" fontId="121" fillId="0" borderId="103" xfId="0" applyFont="1" applyBorder="1"/>
    <xf numFmtId="0" fontId="122" fillId="0" borderId="103" xfId="13" applyFont="1" applyFill="1" applyBorder="1" applyAlignment="1" applyProtection="1">
      <alignment horizontal="left" vertical="center" wrapText="1"/>
      <protection locked="0"/>
    </xf>
    <xf numFmtId="49" fontId="122" fillId="0" borderId="103" xfId="5" applyNumberFormat="1" applyFont="1" applyFill="1" applyBorder="1" applyAlignment="1" applyProtection="1">
      <alignment horizontal="right" vertical="center"/>
      <protection locked="0"/>
    </xf>
    <xf numFmtId="49" fontId="123" fillId="0" borderId="103"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3" xfId="0" applyFont="1" applyBorder="1" applyAlignment="1">
      <alignment horizontal="center" vertical="center"/>
    </xf>
    <xf numFmtId="0" fontId="118" fillId="0" borderId="103" xfId="0" applyFont="1" applyBorder="1" applyAlignment="1">
      <alignment horizontal="center" vertical="center" wrapText="1"/>
    </xf>
    <xf numFmtId="49" fontId="122" fillId="3" borderId="103" xfId="5" applyNumberFormat="1" applyFont="1" applyFill="1" applyBorder="1" applyAlignment="1" applyProtection="1">
      <alignment horizontal="right" vertical="center" wrapText="1"/>
      <protection locked="0"/>
    </xf>
    <xf numFmtId="0" fontId="118" fillId="0" borderId="103" xfId="0" applyFont="1" applyBorder="1"/>
    <xf numFmtId="0" fontId="118" fillId="0" borderId="103" xfId="0" applyFont="1" applyFill="1" applyBorder="1"/>
    <xf numFmtId="166" fontId="117" fillId="36" borderId="103" xfId="21413" applyFont="1" applyFill="1" applyBorder="1"/>
    <xf numFmtId="49" fontId="122" fillId="0" borderId="103" xfId="5" applyNumberFormat="1" applyFont="1" applyFill="1" applyBorder="1" applyAlignment="1" applyProtection="1">
      <alignment horizontal="right" vertical="center" wrapText="1"/>
      <protection locked="0"/>
    </xf>
    <xf numFmtId="49" fontId="123" fillId="0" borderId="103" xfId="5" applyNumberFormat="1" applyFont="1" applyFill="1" applyBorder="1" applyAlignment="1" applyProtection="1">
      <alignment horizontal="right" vertical="center" wrapText="1"/>
      <protection locked="0"/>
    </xf>
    <xf numFmtId="0" fontId="121" fillId="0" borderId="0" xfId="0" applyFont="1"/>
    <xf numFmtId="0" fontId="118" fillId="0" borderId="103" xfId="0" applyFont="1" applyBorder="1" applyAlignment="1">
      <alignment wrapText="1"/>
    </xf>
    <xf numFmtId="0" fontId="118" fillId="0" borderId="103" xfId="0" applyFont="1" applyBorder="1" applyAlignment="1">
      <alignment horizontal="left" indent="8"/>
    </xf>
    <xf numFmtId="0" fontId="118" fillId="0" borderId="0" xfId="0" applyFont="1" applyFill="1"/>
    <xf numFmtId="0" fontId="117" fillId="0" borderId="103" xfId="0" applyNumberFormat="1" applyFont="1" applyFill="1" applyBorder="1" applyAlignment="1">
      <alignment horizontal="left" vertical="center" wrapText="1"/>
    </xf>
    <xf numFmtId="0" fontId="118" fillId="0" borderId="0" xfId="0" applyFont="1" applyBorder="1"/>
    <xf numFmtId="0" fontId="121" fillId="0" borderId="103"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3" xfId="0" applyFont="1" applyFill="1" applyBorder="1" applyAlignment="1">
      <alignment horizontal="center" vertical="center" wrapText="1"/>
    </xf>
    <xf numFmtId="0" fontId="120" fillId="0" borderId="103" xfId="0" applyFont="1" applyFill="1" applyBorder="1" applyAlignment="1">
      <alignment horizontal="left" indent="1"/>
    </xf>
    <xf numFmtId="0" fontId="120" fillId="0" borderId="103" xfId="0" applyFont="1" applyFill="1" applyBorder="1" applyAlignment="1">
      <alignment horizontal="left" wrapText="1" indent="1"/>
    </xf>
    <xf numFmtId="0" fontId="117" fillId="0" borderId="103" xfId="0" applyFont="1" applyFill="1" applyBorder="1" applyAlignment="1">
      <alignment horizontal="left" indent="1"/>
    </xf>
    <xf numFmtId="0" fontId="117" fillId="0" borderId="103" xfId="0" applyNumberFormat="1" applyFont="1" applyFill="1" applyBorder="1" applyAlignment="1">
      <alignment horizontal="left" indent="1"/>
    </xf>
    <xf numFmtId="0" fontId="117" fillId="0" borderId="103" xfId="0" applyFont="1" applyFill="1" applyBorder="1" applyAlignment="1">
      <alignment horizontal="left" wrapText="1" indent="2"/>
    </xf>
    <xf numFmtId="0" fontId="120" fillId="0" borderId="103" xfId="0" applyFont="1" applyFill="1" applyBorder="1" applyAlignment="1">
      <alignment horizontal="left" vertical="center" indent="1"/>
    </xf>
    <xf numFmtId="0" fontId="118" fillId="0" borderId="103" xfId="0" applyFont="1" applyFill="1" applyBorder="1" applyAlignment="1">
      <alignment horizontal="left" wrapText="1"/>
    </xf>
    <xf numFmtId="0" fontId="118" fillId="0" borderId="103" xfId="0" applyFont="1" applyFill="1" applyBorder="1" applyAlignment="1">
      <alignment horizontal="left" wrapText="1" indent="2"/>
    </xf>
    <xf numFmtId="0" fontId="121" fillId="0" borderId="7" xfId="0" applyFont="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3" xfId="0" applyNumberFormat="1" applyFont="1" applyBorder="1" applyAlignment="1">
      <alignment horizontal="center" vertical="center" wrapText="1"/>
    </xf>
    <xf numFmtId="0" fontId="118" fillId="0" borderId="103" xfId="0" applyFont="1" applyBorder="1" applyAlignment="1">
      <alignment horizontal="center"/>
    </xf>
    <xf numFmtId="0" fontId="118" fillId="0" borderId="103" xfId="0" applyFont="1" applyBorder="1" applyAlignment="1">
      <alignment horizontal="left" indent="1"/>
    </xf>
    <xf numFmtId="0" fontId="118" fillId="0" borderId="7" xfId="0" applyFont="1" applyBorder="1"/>
    <xf numFmtId="0" fontId="118" fillId="0" borderId="103" xfId="0" applyFont="1" applyBorder="1" applyAlignment="1">
      <alignment horizontal="left" indent="2"/>
    </xf>
    <xf numFmtId="49" fontId="118" fillId="0" borderId="103" xfId="0" applyNumberFormat="1" applyFont="1" applyBorder="1" applyAlignment="1">
      <alignment horizontal="left" indent="3"/>
    </xf>
    <xf numFmtId="49" fontId="118" fillId="0" borderId="103" xfId="0" applyNumberFormat="1" applyFont="1" applyFill="1" applyBorder="1" applyAlignment="1">
      <alignment horizontal="left" indent="3"/>
    </xf>
    <xf numFmtId="49" fontId="118" fillId="0" borderId="103" xfId="0" applyNumberFormat="1" applyFont="1" applyBorder="1" applyAlignment="1">
      <alignment horizontal="left" indent="1"/>
    </xf>
    <xf numFmtId="49" fontId="118" fillId="0" borderId="103" xfId="0" applyNumberFormat="1" applyFont="1" applyFill="1" applyBorder="1" applyAlignment="1">
      <alignment horizontal="left" indent="1"/>
    </xf>
    <xf numFmtId="0" fontId="118" fillId="0" borderId="103" xfId="0" applyNumberFormat="1" applyFont="1" applyBorder="1" applyAlignment="1">
      <alignment horizontal="left" indent="1"/>
    </xf>
    <xf numFmtId="49" fontId="118" fillId="0" borderId="103" xfId="0" applyNumberFormat="1" applyFont="1" applyBorder="1" applyAlignment="1">
      <alignment horizontal="left" wrapText="1" indent="2"/>
    </xf>
    <xf numFmtId="49" fontId="118" fillId="0" borderId="103" xfId="0" applyNumberFormat="1" applyFont="1" applyFill="1" applyBorder="1" applyAlignment="1">
      <alignment horizontal="left" vertical="top" wrapText="1" indent="2"/>
    </xf>
    <xf numFmtId="49" fontId="118" fillId="0" borderId="103" xfId="0" applyNumberFormat="1" applyFont="1" applyFill="1" applyBorder="1" applyAlignment="1">
      <alignment horizontal="left" wrapText="1" indent="3"/>
    </xf>
    <xf numFmtId="49" fontId="118" fillId="0" borderId="103" xfId="0" applyNumberFormat="1" applyFont="1" applyFill="1" applyBorder="1" applyAlignment="1">
      <alignment horizontal="left" wrapText="1" indent="2"/>
    </xf>
    <xf numFmtId="0" fontId="118" fillId="0" borderId="103" xfId="0" applyNumberFormat="1" applyFont="1" applyFill="1" applyBorder="1" applyAlignment="1">
      <alignment horizontal="left" wrapText="1" indent="1"/>
    </xf>
    <xf numFmtId="0" fontId="120" fillId="0" borderId="134" xfId="0" applyNumberFormat="1" applyFont="1" applyFill="1" applyBorder="1" applyAlignment="1">
      <alignment horizontal="left" vertical="center" wrapText="1"/>
    </xf>
    <xf numFmtId="0" fontId="118" fillId="0" borderId="9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3"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3" xfId="0" applyFont="1" applyFill="1" applyBorder="1" applyAlignment="1">
      <alignment horizontal="left" indent="1"/>
    </xf>
    <xf numFmtId="49" fontId="107" fillId="0" borderId="103" xfId="0" applyNumberFormat="1" applyFont="1" applyFill="1" applyBorder="1" applyAlignment="1">
      <alignment horizontal="right" vertical="center"/>
    </xf>
    <xf numFmtId="0" fontId="107" fillId="3" borderId="103" xfId="5" applyNumberFormat="1" applyFont="1" applyFill="1" applyBorder="1" applyAlignment="1" applyProtection="1">
      <alignment horizontal="right" vertical="center"/>
      <protection locked="0"/>
    </xf>
    <xf numFmtId="0" fontId="107" fillId="0" borderId="103" xfId="0" applyNumberFormat="1" applyFont="1" applyFill="1" applyBorder="1" applyAlignment="1">
      <alignment vertical="center" wrapText="1"/>
    </xf>
    <xf numFmtId="0" fontId="127" fillId="0" borderId="103" xfId="0" applyNumberFormat="1" applyFont="1" applyFill="1" applyBorder="1" applyAlignment="1">
      <alignment horizontal="left" vertical="center" wrapText="1"/>
    </xf>
    <xf numFmtId="0" fontId="107" fillId="0" borderId="103" xfId="0" applyNumberFormat="1" applyFont="1" applyFill="1" applyBorder="1" applyAlignment="1">
      <alignment vertical="center"/>
    </xf>
    <xf numFmtId="0" fontId="127" fillId="0" borderId="103" xfId="0" applyNumberFormat="1" applyFont="1" applyFill="1" applyBorder="1" applyAlignment="1">
      <alignment vertical="center" wrapText="1"/>
    </xf>
    <xf numFmtId="2" fontId="107" fillId="3" borderId="103" xfId="5" applyNumberFormat="1" applyFont="1" applyFill="1" applyBorder="1" applyAlignment="1" applyProtection="1">
      <alignment horizontal="right" vertical="center"/>
      <protection locked="0"/>
    </xf>
    <xf numFmtId="0" fontId="107" fillId="0" borderId="103" xfId="0" applyNumberFormat="1" applyFont="1" applyFill="1" applyBorder="1" applyAlignment="1">
      <alignment horizontal="left" vertical="center" wrapText="1"/>
    </xf>
    <xf numFmtId="0" fontId="107" fillId="0" borderId="103" xfId="0" applyNumberFormat="1" applyFont="1" applyFill="1" applyBorder="1" applyAlignment="1">
      <alignment horizontal="right" vertical="center"/>
    </xf>
    <xf numFmtId="0" fontId="128" fillId="0" borderId="0" xfId="0" applyFont="1" applyFill="1" applyBorder="1" applyAlignment="1"/>
    <xf numFmtId="0" fontId="107" fillId="0" borderId="103" xfId="12672" applyFont="1" applyFill="1" applyBorder="1" applyAlignment="1">
      <alignment horizontal="left" vertical="center" wrapText="1"/>
    </xf>
    <xf numFmtId="0" fontId="107" fillId="0" borderId="98" xfId="0" applyNumberFormat="1" applyFont="1" applyFill="1" applyBorder="1" applyAlignment="1">
      <alignment horizontal="left" vertical="top" wrapText="1"/>
    </xf>
    <xf numFmtId="0" fontId="129" fillId="0" borderId="103" xfId="0" applyFont="1" applyBorder="1"/>
    <xf numFmtId="0" fontId="127" fillId="0" borderId="103" xfId="0" applyFont="1" applyBorder="1" applyAlignment="1">
      <alignment horizontal="left" vertical="top" wrapText="1"/>
    </xf>
    <xf numFmtId="0" fontId="127" fillId="0" borderId="103" xfId="0" applyFont="1" applyBorder="1"/>
    <xf numFmtId="0" fontId="127" fillId="0" borderId="103" xfId="0" applyFont="1" applyBorder="1" applyAlignment="1">
      <alignment horizontal="left" wrapText="1" indent="2"/>
    </xf>
    <xf numFmtId="0" fontId="107" fillId="0" borderId="103" xfId="12672" applyFont="1" applyFill="1" applyBorder="1" applyAlignment="1">
      <alignment horizontal="left" vertical="center" wrapText="1" indent="2"/>
    </xf>
    <xf numFmtId="0" fontId="127" fillId="0" borderId="103" xfId="0" applyFont="1" applyBorder="1" applyAlignment="1">
      <alignment horizontal="left" vertical="top" wrapText="1" indent="2"/>
    </xf>
    <xf numFmtId="0" fontId="129" fillId="0" borderId="7" xfId="0" applyFont="1" applyBorder="1"/>
    <xf numFmtId="0" fontId="127" fillId="0" borderId="103" xfId="0" applyFont="1" applyFill="1" applyBorder="1" applyAlignment="1">
      <alignment horizontal="left" wrapText="1" indent="2"/>
    </xf>
    <xf numFmtId="0" fontId="127" fillId="0" borderId="103" xfId="0" applyFont="1" applyBorder="1" applyAlignment="1">
      <alignment horizontal="left" indent="1"/>
    </xf>
    <xf numFmtId="0" fontId="127" fillId="0" borderId="103" xfId="0" applyFont="1" applyBorder="1" applyAlignment="1">
      <alignment horizontal="left" indent="2"/>
    </xf>
    <xf numFmtId="49" fontId="127" fillId="0" borderId="103" xfId="0" applyNumberFormat="1" applyFont="1" applyFill="1" applyBorder="1" applyAlignment="1">
      <alignment horizontal="left" indent="3"/>
    </xf>
    <xf numFmtId="49" fontId="127" fillId="0" borderId="103" xfId="0" applyNumberFormat="1" applyFont="1" applyFill="1" applyBorder="1" applyAlignment="1">
      <alignment horizontal="left" vertical="center" indent="1"/>
    </xf>
    <xf numFmtId="0" fontId="107" fillId="0" borderId="103" xfId="0" applyFont="1" applyFill="1" applyBorder="1" applyAlignment="1">
      <alignment vertical="center" wrapText="1"/>
    </xf>
    <xf numFmtId="49" fontId="127" fillId="0" borderId="103" xfId="0" applyNumberFormat="1" applyFont="1" applyFill="1" applyBorder="1" applyAlignment="1">
      <alignment horizontal="left" vertical="top" wrapText="1" indent="2"/>
    </xf>
    <xf numFmtId="49" fontId="127" fillId="0" borderId="103" xfId="0" applyNumberFormat="1" applyFont="1" applyFill="1" applyBorder="1" applyAlignment="1">
      <alignment horizontal="left" vertical="top" wrapText="1"/>
    </xf>
    <xf numFmtId="49" fontId="127" fillId="0" borderId="103" xfId="0" applyNumberFormat="1" applyFont="1" applyFill="1" applyBorder="1" applyAlignment="1">
      <alignment horizontal="left" wrapText="1" indent="3"/>
    </xf>
    <xf numFmtId="49" fontId="127" fillId="0" borderId="103" xfId="0" applyNumberFormat="1" applyFont="1" applyFill="1" applyBorder="1" applyAlignment="1">
      <alignment horizontal="left" wrapText="1" indent="2"/>
    </xf>
    <xf numFmtId="49" fontId="127" fillId="0" borderId="103" xfId="0" applyNumberFormat="1" applyFont="1" applyFill="1" applyBorder="1" applyAlignment="1">
      <alignment vertical="top" wrapText="1"/>
    </xf>
    <xf numFmtId="0" fontId="11" fillId="0" borderId="103" xfId="17" applyFill="1" applyBorder="1" applyAlignment="1" applyProtection="1">
      <alignment wrapText="1"/>
    </xf>
    <xf numFmtId="49" fontId="127" fillId="0" borderId="103" xfId="0" applyNumberFormat="1" applyFont="1" applyFill="1" applyBorder="1" applyAlignment="1">
      <alignment horizontal="left" vertical="center" wrapText="1" indent="3"/>
    </xf>
    <xf numFmtId="49" fontId="118" fillId="0" borderId="103" xfId="0" applyNumberFormat="1" applyFont="1" applyFill="1" applyBorder="1" applyAlignment="1">
      <alignment horizontal="left" wrapText="1" indent="1"/>
    </xf>
    <xf numFmtId="0" fontId="127" fillId="0" borderId="103" xfId="0" applyFont="1" applyBorder="1" applyAlignment="1">
      <alignment horizontal="left" vertical="center" wrapText="1" indent="2"/>
    </xf>
    <xf numFmtId="0" fontId="107" fillId="0" borderId="103"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3" xfId="0" applyNumberFormat="1" applyFont="1" applyFill="1" applyBorder="1" applyAlignment="1">
      <alignment horizontal="right" vertical="center"/>
    </xf>
    <xf numFmtId="0" fontId="107" fillId="0" borderId="103" xfId="0" applyFont="1" applyFill="1" applyBorder="1" applyAlignment="1">
      <alignment horizontal="left" vertical="center" wrapText="1"/>
    </xf>
    <xf numFmtId="0" fontId="121" fillId="0" borderId="103"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2"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3" xfId="13" applyFont="1" applyFill="1" applyBorder="1" applyAlignment="1" applyProtection="1">
      <alignment horizontal="left" vertical="center" wrapText="1"/>
      <protection locked="0"/>
    </xf>
    <xf numFmtId="0" fontId="118" fillId="0" borderId="103"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3" xfId="0" applyNumberFormat="1" applyFont="1" applyFill="1" applyBorder="1" applyAlignment="1">
      <alignment horizontal="center" vertical="center" wrapText="1"/>
    </xf>
    <xf numFmtId="0" fontId="107" fillId="0" borderId="103" xfId="0" applyFont="1" applyFill="1" applyBorder="1" applyAlignment="1">
      <alignment horizontal="left" vertical="center" wrapText="1"/>
    </xf>
    <xf numFmtId="0" fontId="24" fillId="0" borderId="120" xfId="0" applyFont="1" applyBorder="1" applyAlignment="1">
      <alignment horizontal="center"/>
    </xf>
    <xf numFmtId="0" fontId="117" fillId="0" borderId="103" xfId="0" applyNumberFormat="1" applyFont="1" applyFill="1" applyBorder="1" applyAlignment="1">
      <alignment vertical="center" wrapText="1"/>
    </xf>
    <xf numFmtId="0" fontId="117" fillId="0" borderId="103" xfId="0" applyFont="1" applyFill="1" applyBorder="1" applyAlignment="1">
      <alignment vertical="center" wrapText="1"/>
    </xf>
    <xf numFmtId="0" fontId="117" fillId="0" borderId="103" xfId="0" applyNumberFormat="1" applyFont="1" applyFill="1" applyBorder="1" applyAlignment="1">
      <alignment horizontal="left" vertical="center" wrapText="1" indent="1"/>
    </xf>
    <xf numFmtId="0" fontId="117" fillId="0" borderId="103" xfId="0" applyNumberFormat="1" applyFont="1" applyFill="1" applyBorder="1" applyAlignment="1">
      <alignment horizontal="left" vertical="center" indent="1"/>
    </xf>
    <xf numFmtId="0" fontId="126" fillId="0" borderId="103" xfId="0" applyFont="1" applyBorder="1" applyAlignment="1">
      <alignment horizontal="left" indent="2"/>
    </xf>
    <xf numFmtId="0" fontId="132" fillId="0" borderId="138" xfId="0" applyNumberFormat="1" applyFont="1" applyFill="1" applyBorder="1" applyAlignment="1">
      <alignment vertical="center" wrapText="1" readingOrder="1"/>
    </xf>
    <xf numFmtId="0" fontId="126" fillId="0" borderId="103" xfId="0" applyFont="1" applyBorder="1"/>
    <xf numFmtId="0" fontId="132" fillId="0" borderId="139" xfId="0" applyNumberFormat="1" applyFont="1" applyFill="1" applyBorder="1" applyAlignment="1">
      <alignment vertical="center" wrapText="1" readingOrder="1"/>
    </xf>
    <xf numFmtId="0" fontId="132" fillId="0" borderId="139" xfId="0" applyNumberFormat="1" applyFont="1" applyFill="1" applyBorder="1" applyAlignment="1">
      <alignment horizontal="left" vertical="center" wrapText="1" indent="1" readingOrder="1"/>
    </xf>
    <xf numFmtId="0" fontId="126" fillId="0" borderId="98" xfId="0" applyFont="1" applyBorder="1" applyAlignment="1">
      <alignment horizontal="left" indent="2"/>
    </xf>
    <xf numFmtId="0" fontId="132" fillId="0" borderId="140" xfId="0" applyNumberFormat="1" applyFont="1" applyFill="1" applyBorder="1" applyAlignment="1">
      <alignment vertical="center" wrapText="1" readingOrder="1"/>
    </xf>
    <xf numFmtId="0" fontId="126" fillId="0" borderId="98" xfId="0" applyFont="1" applyBorder="1"/>
    <xf numFmtId="0" fontId="126" fillId="0" borderId="103" xfId="0" applyFont="1" applyFill="1" applyBorder="1" applyAlignment="1">
      <alignment horizontal="left" indent="2"/>
    </xf>
    <xf numFmtId="0" fontId="133" fillId="0" borderId="103" xfId="0" applyNumberFormat="1" applyFont="1" applyFill="1" applyBorder="1" applyAlignment="1">
      <alignment vertical="center" wrapText="1" readingOrder="1"/>
    </xf>
    <xf numFmtId="0" fontId="126" fillId="0" borderId="103" xfId="0" applyFont="1" applyBorder="1" applyAlignment="1">
      <alignment horizontal="left" vertical="center" wrapText="1"/>
    </xf>
    <xf numFmtId="0" fontId="117" fillId="0" borderId="103" xfId="0" applyFont="1" applyFill="1" applyBorder="1" applyAlignment="1">
      <alignment horizontal="left" vertical="center" wrapText="1"/>
    </xf>
    <xf numFmtId="0" fontId="0" fillId="0" borderId="7" xfId="0" applyBorder="1"/>
    <xf numFmtId="0" fontId="132" fillId="0" borderId="139" xfId="0" applyNumberFormat="1" applyFont="1" applyFill="1" applyBorder="1" applyAlignment="1">
      <alignment horizontal="left" vertical="center" wrapText="1" readingOrder="1"/>
    </xf>
    <xf numFmtId="0" fontId="126" fillId="0" borderId="103" xfId="0" applyFont="1" applyBorder="1" applyAlignment="1">
      <alignment horizontal="left" indent="3"/>
    </xf>
    <xf numFmtId="164" fontId="27" fillId="37" borderId="0" xfId="7" applyNumberFormat="1" applyFont="1" applyFill="1" applyBorder="1"/>
    <xf numFmtId="164" fontId="4" fillId="0" borderId="56" xfId="7" applyNumberFormat="1" applyFont="1" applyFill="1" applyBorder="1" applyAlignment="1">
      <alignment vertical="center"/>
    </xf>
    <xf numFmtId="164" fontId="4" fillId="0" borderId="68" xfId="7" applyNumberFormat="1" applyFont="1" applyFill="1" applyBorder="1" applyAlignment="1">
      <alignment vertical="center"/>
    </xf>
    <xf numFmtId="164" fontId="4" fillId="3" borderId="101"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4" xfId="7"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27" fillId="37" borderId="58" xfId="7" applyNumberFormat="1" applyFont="1" applyFill="1" applyBorder="1"/>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27" fillId="37" borderId="28" xfId="7" applyNumberFormat="1" applyFont="1" applyFill="1" applyBorder="1"/>
    <xf numFmtId="164" fontId="27" fillId="37" borderId="115" xfId="7" applyNumberFormat="1" applyFont="1" applyFill="1" applyBorder="1"/>
    <xf numFmtId="164" fontId="27" fillId="37" borderId="105" xfId="7" applyNumberFormat="1" applyFont="1" applyFill="1" applyBorder="1"/>
    <xf numFmtId="164" fontId="4" fillId="0" borderId="99" xfId="7" applyNumberFormat="1" applyFont="1" applyFill="1" applyBorder="1" applyAlignment="1">
      <alignment vertical="center"/>
    </xf>
    <xf numFmtId="164" fontId="4" fillId="0" borderId="112" xfId="7" applyNumberFormat="1" applyFont="1" applyFill="1" applyBorder="1" applyAlignment="1">
      <alignment vertical="center"/>
    </xf>
    <xf numFmtId="164" fontId="27" fillId="37" borderId="34" xfId="7" applyNumberFormat="1" applyFont="1" applyFill="1" applyBorder="1"/>
    <xf numFmtId="9" fontId="4" fillId="0" borderId="97" xfId="20961" applyFont="1" applyFill="1" applyBorder="1" applyAlignment="1">
      <alignment vertical="center"/>
    </xf>
    <xf numFmtId="9" fontId="4" fillId="0" borderId="114" xfId="20961" applyFont="1" applyFill="1" applyBorder="1" applyAlignment="1">
      <alignment vertical="center"/>
    </xf>
    <xf numFmtId="0" fontId="103" fillId="0" borderId="103" xfId="0" applyFont="1" applyBorder="1"/>
    <xf numFmtId="14" fontId="1" fillId="0" borderId="0" xfId="0" applyNumberFormat="1" applyFont="1"/>
    <xf numFmtId="169" fontId="27" fillId="37" borderId="0" xfId="20" applyFont="1" applyBorder="1"/>
    <xf numFmtId="10" fontId="7" fillId="0" borderId="103" xfId="20961" applyNumberFormat="1" applyFont="1" applyBorder="1" applyAlignment="1" applyProtection="1">
      <alignment vertical="center" wrapText="1"/>
      <protection locked="0"/>
    </xf>
    <xf numFmtId="10" fontId="9" fillId="2" borderId="10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0" fontId="9" fillId="0" borderId="120" xfId="0" applyFont="1" applyBorder="1" applyAlignment="1">
      <alignment vertical="center"/>
    </xf>
    <xf numFmtId="0" fontId="13" fillId="0" borderId="104" xfId="0" applyFont="1" applyBorder="1" applyAlignment="1">
      <alignment wrapText="1"/>
    </xf>
    <xf numFmtId="0" fontId="10" fillId="0" borderId="104" xfId="0" applyFont="1" applyBorder="1" applyAlignment="1">
      <alignment horizontal="center" vertical="center" wrapText="1"/>
    </xf>
    <xf numFmtId="0" fontId="9" fillId="0" borderId="104" xfId="0" applyFont="1" applyBorder="1" applyAlignment="1">
      <alignment wrapText="1"/>
    </xf>
    <xf numFmtId="10" fontId="4" fillId="0" borderId="24" xfId="20961" applyNumberFormat="1" applyFont="1" applyBorder="1" applyAlignment="1"/>
    <xf numFmtId="10" fontId="4" fillId="0" borderId="118" xfId="20961" applyNumberFormat="1" applyFont="1" applyBorder="1" applyAlignment="1"/>
    <xf numFmtId="167" fontId="134" fillId="0" borderId="103" xfId="0" applyNumberFormat="1" applyFont="1" applyBorder="1" applyAlignment="1">
      <alignment horizontal="center" vertical="center"/>
    </xf>
    <xf numFmtId="167" fontId="25" fillId="0" borderId="103" xfId="0" applyNumberFormat="1" applyFont="1" applyBorder="1" applyAlignment="1">
      <alignment horizontal="center" vertical="center"/>
    </xf>
    <xf numFmtId="167" fontId="25" fillId="0" borderId="118" xfId="0" applyNumberFormat="1" applyFont="1" applyBorder="1" applyAlignment="1">
      <alignment horizontal="center" vertical="center"/>
    </xf>
    <xf numFmtId="164" fontId="4" fillId="0" borderId="118" xfId="7" applyNumberFormat="1" applyFont="1" applyFill="1" applyBorder="1" applyAlignment="1">
      <alignment horizontal="right" vertical="center" wrapText="1"/>
    </xf>
    <xf numFmtId="164" fontId="6" fillId="36" borderId="118" xfId="7" applyNumberFormat="1" applyFont="1" applyFill="1" applyBorder="1" applyAlignment="1">
      <alignment horizontal="right" vertical="center" wrapText="1"/>
    </xf>
    <xf numFmtId="164" fontId="110" fillId="0" borderId="118" xfId="7" applyNumberFormat="1" applyFont="1" applyFill="1" applyBorder="1" applyAlignment="1">
      <alignment horizontal="right" vertical="center" wrapText="1"/>
    </xf>
    <xf numFmtId="164" fontId="6" fillId="36" borderId="118"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193" fontId="24" fillId="0" borderId="141" xfId="0" applyNumberFormat="1" applyFont="1" applyBorder="1" applyAlignment="1">
      <alignment vertical="center"/>
    </xf>
    <xf numFmtId="167" fontId="135" fillId="0" borderId="142" xfId="0" applyNumberFormat="1" applyFont="1" applyBorder="1" applyAlignment="1">
      <alignment horizontal="center"/>
    </xf>
    <xf numFmtId="167" fontId="135" fillId="0" borderId="64" xfId="0" applyNumberFormat="1" applyFont="1" applyBorder="1" applyAlignment="1">
      <alignment horizontal="center"/>
    </xf>
    <xf numFmtId="167" fontId="64" fillId="77" borderId="64" xfId="0" applyNumberFormat="1" applyFont="1" applyFill="1" applyBorder="1" applyAlignment="1">
      <alignment horizontal="center"/>
    </xf>
    <xf numFmtId="167" fontId="136" fillId="0" borderId="64" xfId="0" applyNumberFormat="1" applyFont="1" applyBorder="1" applyAlignment="1">
      <alignment horizontal="center"/>
    </xf>
    <xf numFmtId="193" fontId="23" fillId="36" borderId="14" xfId="0" applyNumberFormat="1" applyFont="1" applyFill="1" applyBorder="1" applyAlignment="1">
      <alignment vertical="center"/>
    </xf>
    <xf numFmtId="167" fontId="135" fillId="0" borderId="66" xfId="0" applyNumberFormat="1" applyFont="1" applyBorder="1" applyAlignment="1">
      <alignment horizontal="center"/>
    </xf>
    <xf numFmtId="167" fontId="137" fillId="36" borderId="59" xfId="0" applyNumberFormat="1" applyFont="1" applyFill="1" applyBorder="1" applyAlignment="1">
      <alignment horizontal="center"/>
    </xf>
    <xf numFmtId="167" fontId="135" fillId="0" borderId="63" xfId="0" applyNumberFormat="1" applyFont="1" applyBorder="1" applyAlignment="1">
      <alignment horizontal="center"/>
    </xf>
    <xf numFmtId="193" fontId="24" fillId="0" borderId="143" xfId="0" applyNumberFormat="1" applyFont="1" applyBorder="1" applyAlignment="1">
      <alignment vertical="center"/>
    </xf>
    <xf numFmtId="193" fontId="137" fillId="36" borderId="61" xfId="0" applyNumberFormat="1" applyFont="1" applyFill="1" applyBorder="1" applyAlignment="1">
      <alignment vertical="center"/>
    </xf>
    <xf numFmtId="167" fontId="137" fillId="36" borderId="62" xfId="0" applyNumberFormat="1" applyFont="1" applyFill="1" applyBorder="1" applyAlignment="1">
      <alignment horizontal="center"/>
    </xf>
    <xf numFmtId="0" fontId="24" fillId="0" borderId="144" xfId="0" applyFont="1" applyBorder="1" applyAlignment="1">
      <alignment wrapText="1"/>
    </xf>
    <xf numFmtId="0" fontId="24" fillId="0" borderId="12" xfId="0" applyFont="1" applyBorder="1" applyAlignment="1">
      <alignment horizontal="right" wrapText="1"/>
    </xf>
    <xf numFmtId="0" fontId="18" fillId="0" borderId="12" xfId="0" applyFont="1" applyBorder="1" applyAlignment="1">
      <alignment horizontal="center" wrapText="1"/>
    </xf>
    <xf numFmtId="0" fontId="24" fillId="0" borderId="111" xfId="0" applyFont="1" applyBorder="1" applyAlignment="1">
      <alignment horizontal="center"/>
    </xf>
    <xf numFmtId="10" fontId="114" fillId="80" borderId="103" xfId="20961" applyNumberFormat="1" applyFont="1" applyFill="1" applyBorder="1" applyAlignment="1" applyProtection="1">
      <alignment horizontal="right" vertical="center"/>
    </xf>
    <xf numFmtId="164" fontId="121" fillId="0" borderId="103" xfId="7" applyNumberFormat="1" applyFont="1" applyBorder="1"/>
    <xf numFmtId="164" fontId="118" fillId="0" borderId="103" xfId="7" applyNumberFormat="1" applyFont="1" applyBorder="1"/>
    <xf numFmtId="164" fontId="118" fillId="0" borderId="103" xfId="7" applyNumberFormat="1" applyFont="1" applyFill="1" applyBorder="1"/>
    <xf numFmtId="164" fontId="117" fillId="36" borderId="103" xfId="7" applyNumberFormat="1" applyFont="1" applyFill="1" applyBorder="1"/>
    <xf numFmtId="164" fontId="118" fillId="0" borderId="0" xfId="7" applyNumberFormat="1" applyFont="1"/>
    <xf numFmtId="164" fontId="118" fillId="0" borderId="0" xfId="7" applyNumberFormat="1" applyFont="1" applyFill="1"/>
    <xf numFmtId="164" fontId="118" fillId="0" borderId="0" xfId="7" applyNumberFormat="1" applyFont="1" applyBorder="1"/>
    <xf numFmtId="164" fontId="118" fillId="81" borderId="103" xfId="7" applyNumberFormat="1" applyFont="1" applyFill="1" applyBorder="1"/>
    <xf numFmtId="164" fontId="121" fillId="81" borderId="103" xfId="7" applyNumberFormat="1" applyFont="1" applyFill="1" applyBorder="1"/>
    <xf numFmtId="164" fontId="118" fillId="0" borderId="103" xfId="7" applyNumberFormat="1" applyFont="1" applyBorder="1" applyAlignment="1">
      <alignment horizontal="left" indent="1"/>
    </xf>
    <xf numFmtId="164" fontId="118" fillId="82" borderId="103" xfId="7" applyNumberFormat="1" applyFont="1" applyFill="1" applyBorder="1"/>
    <xf numFmtId="164" fontId="121" fillId="84" borderId="103" xfId="7" applyNumberFormat="1" applyFont="1" applyFill="1" applyBorder="1"/>
    <xf numFmtId="164" fontId="118" fillId="0" borderId="103" xfId="7" applyNumberFormat="1" applyFont="1" applyFill="1" applyBorder="1" applyAlignment="1">
      <alignment horizontal="left" indent="1"/>
    </xf>
    <xf numFmtId="164" fontId="121" fillId="0" borderId="7" xfId="7" applyNumberFormat="1" applyFont="1" applyBorder="1"/>
    <xf numFmtId="164" fontId="118" fillId="0" borderId="103" xfId="7" applyNumberFormat="1" applyFont="1" applyBorder="1" applyAlignment="1">
      <alignment horizontal="left" indent="2"/>
    </xf>
    <xf numFmtId="164" fontId="118" fillId="0" borderId="103" xfId="7" applyNumberFormat="1" applyFont="1" applyFill="1" applyBorder="1" applyAlignment="1">
      <alignment horizontal="left" indent="3"/>
    </xf>
    <xf numFmtId="164" fontId="118" fillId="83" borderId="103" xfId="7" applyNumberFormat="1" applyFont="1" applyFill="1" applyBorder="1"/>
    <xf numFmtId="164" fontId="118" fillId="0" borderId="103" xfId="7" applyNumberFormat="1" applyFont="1" applyFill="1" applyBorder="1" applyAlignment="1">
      <alignment horizontal="left" vertical="top" wrapText="1" indent="2"/>
    </xf>
    <xf numFmtId="164" fontId="118" fillId="0" borderId="103" xfId="7" applyNumberFormat="1" applyFont="1" applyFill="1" applyBorder="1" applyAlignment="1">
      <alignment horizontal="left" wrapText="1" indent="3"/>
    </xf>
    <xf numFmtId="164" fontId="118" fillId="0" borderId="103" xfId="7" applyNumberFormat="1" applyFont="1" applyFill="1" applyBorder="1" applyAlignment="1">
      <alignment horizontal="left" wrapText="1" indent="2"/>
    </xf>
    <xf numFmtId="164" fontId="118" fillId="0" borderId="103" xfId="7" applyNumberFormat="1" applyFont="1" applyFill="1" applyBorder="1" applyAlignment="1">
      <alignment horizontal="left" wrapText="1" indent="1"/>
    </xf>
    <xf numFmtId="164" fontId="117" fillId="0" borderId="103" xfId="7" applyNumberFormat="1" applyFont="1" applyFill="1" applyBorder="1" applyAlignment="1">
      <alignment horizontal="left" vertical="center" wrapText="1"/>
    </xf>
    <xf numFmtId="164" fontId="118" fillId="0" borderId="103" xfId="7" applyNumberFormat="1" applyFont="1" applyBorder="1" applyAlignment="1">
      <alignment wrapText="1"/>
    </xf>
    <xf numFmtId="164" fontId="120" fillId="0" borderId="103" xfId="7" applyNumberFormat="1" applyFont="1" applyFill="1" applyBorder="1" applyAlignment="1">
      <alignment horizontal="left" vertical="center" wrapText="1"/>
    </xf>
    <xf numFmtId="164" fontId="118" fillId="0" borderId="103" xfId="7" applyNumberFormat="1" applyFont="1" applyFill="1" applyBorder="1" applyAlignment="1">
      <alignment wrapText="1"/>
    </xf>
    <xf numFmtId="164" fontId="6" fillId="0" borderId="118" xfId="21414" applyNumberFormat="1" applyFont="1" applyBorder="1"/>
    <xf numFmtId="169" fontId="27" fillId="37" borderId="72" xfId="20" applyBorder="1"/>
    <xf numFmtId="193" fontId="4" fillId="0" borderId="103" xfId="0" applyNumberFormat="1" applyFont="1" applyFill="1" applyBorder="1" applyAlignment="1" applyProtection="1">
      <alignment vertical="center" wrapText="1"/>
      <protection locked="0"/>
    </xf>
    <xf numFmtId="14" fontId="118" fillId="0" borderId="0" xfId="0" applyNumberFormat="1" applyFont="1" applyAlignment="1">
      <alignment horizontal="left"/>
    </xf>
    <xf numFmtId="43" fontId="118" fillId="0" borderId="0" xfId="7" applyNumberFormat="1" applyFont="1"/>
    <xf numFmtId="164" fontId="118" fillId="0" borderId="0" xfId="0" applyNumberFormat="1" applyFont="1"/>
    <xf numFmtId="43" fontId="118" fillId="0" borderId="0" xfId="0" applyNumberFormat="1" applyFont="1"/>
    <xf numFmtId="164" fontId="121" fillId="0" borderId="103" xfId="7" applyNumberFormat="1" applyFont="1" applyFill="1" applyBorder="1"/>
    <xf numFmtId="164" fontId="118" fillId="0" borderId="103" xfId="7" applyNumberFormat="1" applyFont="1" applyFill="1" applyBorder="1" applyAlignment="1">
      <alignment horizontal="center" vertical="center" wrapText="1"/>
    </xf>
    <xf numFmtId="43" fontId="118" fillId="0" borderId="103" xfId="7" applyFont="1" applyFill="1" applyBorder="1"/>
    <xf numFmtId="0" fontId="0" fillId="0" borderId="103" xfId="0" applyBorder="1"/>
    <xf numFmtId="0" fontId="0" fillId="0" borderId="98" xfId="0" applyBorder="1"/>
    <xf numFmtId="14" fontId="4" fillId="0" borderId="0" xfId="0" applyNumberFormat="1" applyFont="1" applyAlignment="1">
      <alignment horizontal="left"/>
    </xf>
    <xf numFmtId="193" fontId="0" fillId="0" borderId="0" xfId="0" applyNumberFormat="1"/>
    <xf numFmtId="14" fontId="7" fillId="0" borderId="0" xfId="0" applyNumberFormat="1" applyFont="1" applyAlignment="1">
      <alignment horizontal="left"/>
    </xf>
    <xf numFmtId="10" fontId="4" fillId="0" borderId="0" xfId="20961" applyNumberFormat="1" applyFont="1"/>
    <xf numFmtId="164" fontId="4" fillId="0" borderId="0" xfId="0" applyNumberFormat="1" applyFont="1"/>
    <xf numFmtId="43" fontId="4" fillId="0" borderId="0" xfId="0" applyNumberFormat="1" applyFont="1"/>
    <xf numFmtId="193" fontId="135" fillId="0" borderId="103" xfId="0" applyNumberFormat="1" applyFont="1" applyBorder="1" applyAlignment="1"/>
    <xf numFmtId="167" fontId="135" fillId="0" borderId="103" xfId="0" applyNumberFormat="1" applyFont="1" applyBorder="1" applyAlignment="1"/>
    <xf numFmtId="193" fontId="135" fillId="36" borderId="26" xfId="0" applyNumberFormat="1" applyFont="1" applyFill="1" applyBorder="1"/>
    <xf numFmtId="167" fontId="135" fillId="36" borderId="26" xfId="0" applyNumberFormat="1" applyFont="1" applyFill="1" applyBorder="1"/>
    <xf numFmtId="0" fontId="4" fillId="0" borderId="0" xfId="0" applyFont="1" applyAlignment="1">
      <alignment vertical="center" wrapText="1"/>
    </xf>
    <xf numFmtId="10" fontId="4" fillId="0" borderId="0" xfId="0" applyNumberFormat="1" applyFont="1"/>
    <xf numFmtId="9" fontId="4" fillId="0" borderId="0" xfId="20961" applyFont="1"/>
    <xf numFmtId="164" fontId="118" fillId="0" borderId="0" xfId="0" applyNumberFormat="1" applyFont="1" applyBorder="1"/>
    <xf numFmtId="9" fontId="7" fillId="0" borderId="0" xfId="20961" applyFont="1"/>
    <xf numFmtId="10" fontId="9" fillId="0" borderId="26" xfId="20961" applyNumberFormat="1" applyFont="1" applyFill="1" applyBorder="1" applyAlignment="1" applyProtection="1">
      <alignment vertical="center"/>
      <protection locked="0"/>
    </xf>
    <xf numFmtId="193" fontId="9" fillId="0" borderId="103" xfId="7" applyNumberFormat="1" applyFont="1" applyFill="1" applyBorder="1" applyAlignment="1" applyProtection="1">
      <alignment horizontal="right"/>
    </xf>
    <xf numFmtId="193" fontId="9" fillId="36" borderId="103" xfId="7" applyNumberFormat="1" applyFont="1" applyFill="1" applyBorder="1" applyAlignment="1" applyProtection="1">
      <alignment horizontal="right"/>
    </xf>
    <xf numFmtId="193" fontId="9" fillId="0" borderId="102" xfId="0" applyNumberFormat="1" applyFont="1" applyFill="1" applyBorder="1" applyAlignment="1" applyProtection="1">
      <alignment horizontal="right"/>
    </xf>
    <xf numFmtId="193" fontId="9" fillId="0" borderId="103" xfId="0" applyNumberFormat="1" applyFont="1" applyFill="1" applyBorder="1" applyAlignment="1" applyProtection="1">
      <alignment horizontal="right"/>
    </xf>
    <xf numFmtId="193" fontId="9" fillId="36" borderId="118" xfId="0" applyNumberFormat="1" applyFont="1" applyFill="1" applyBorder="1" applyAlignment="1" applyProtection="1">
      <alignment horizontal="right"/>
    </xf>
    <xf numFmtId="193" fontId="9" fillId="0" borderId="103" xfId="7" applyNumberFormat="1" applyFont="1" applyFill="1" applyBorder="1" applyAlignment="1" applyProtection="1">
      <alignment horizontal="right"/>
      <protection locked="0"/>
    </xf>
    <xf numFmtId="193" fontId="9" fillId="0" borderId="102" xfId="0" applyNumberFormat="1" applyFont="1" applyFill="1" applyBorder="1" applyAlignment="1" applyProtection="1">
      <alignment horizontal="right"/>
      <protection locked="0"/>
    </xf>
    <xf numFmtId="193" fontId="9" fillId="0" borderId="103" xfId="0" applyNumberFormat="1" applyFont="1" applyFill="1" applyBorder="1" applyAlignment="1" applyProtection="1">
      <alignment horizontal="right"/>
      <protection locked="0"/>
    </xf>
    <xf numFmtId="193" fontId="9" fillId="0" borderId="118" xfId="0" applyNumberFormat="1" applyFont="1" applyFill="1" applyBorder="1" applyAlignment="1" applyProtection="1">
      <alignment horizontal="right"/>
    </xf>
    <xf numFmtId="193" fontId="19" fillId="0" borderId="103" xfId="0" applyNumberFormat="1" applyFont="1" applyFill="1" applyBorder="1" applyAlignment="1" applyProtection="1">
      <alignment horizontal="right"/>
      <protection locked="0"/>
    </xf>
    <xf numFmtId="193" fontId="9" fillId="36" borderId="118" xfId="7" applyNumberFormat="1" applyFont="1" applyFill="1" applyBorder="1" applyAlignment="1" applyProtection="1">
      <alignment horizontal="right"/>
    </xf>
    <xf numFmtId="193" fontId="19" fillId="36" borderId="103" xfId="0" applyNumberFormat="1" applyFont="1" applyFill="1" applyBorder="1" applyAlignment="1">
      <alignment horizontal="right"/>
    </xf>
    <xf numFmtId="193" fontId="9" fillId="0" borderId="118" xfId="7" applyNumberFormat="1" applyFont="1" applyFill="1" applyBorder="1" applyAlignment="1" applyProtection="1">
      <alignment horizontal="right"/>
    </xf>
    <xf numFmtId="193" fontId="20" fillId="0" borderId="103" xfId="0" applyNumberFormat="1" applyFont="1" applyFill="1" applyBorder="1" applyAlignment="1">
      <alignment horizontal="center"/>
    </xf>
    <xf numFmtId="193" fontId="20" fillId="0" borderId="118" xfId="0" applyNumberFormat="1" applyFont="1" applyFill="1" applyBorder="1" applyAlignment="1">
      <alignment horizontal="center"/>
    </xf>
    <xf numFmtId="193" fontId="19" fillId="36" borderId="103" xfId="0" applyNumberFormat="1" applyFont="1" applyFill="1" applyBorder="1" applyAlignment="1" applyProtection="1">
      <alignment horizontal="right"/>
    </xf>
    <xf numFmtId="193" fontId="19" fillId="0" borderId="118" xfId="0" applyNumberFormat="1" applyFont="1" applyFill="1" applyBorder="1" applyAlignment="1" applyProtection="1">
      <alignment horizontal="right"/>
      <protection locked="0"/>
    </xf>
    <xf numFmtId="193" fontId="19" fillId="0" borderId="103" xfId="0" applyNumberFormat="1" applyFont="1" applyFill="1" applyBorder="1" applyAlignment="1" applyProtection="1">
      <alignment horizontal="right" indent="1"/>
      <protection locked="0"/>
    </xf>
    <xf numFmtId="193" fontId="9" fillId="36" borderId="103" xfId="7" applyNumberFormat="1" applyFont="1" applyFill="1" applyBorder="1" applyAlignment="1" applyProtection="1"/>
    <xf numFmtId="193" fontId="19" fillId="0" borderId="103" xfId="0" applyNumberFormat="1" applyFont="1" applyFill="1" applyBorder="1" applyAlignment="1" applyProtection="1">
      <protection locked="0"/>
    </xf>
    <xf numFmtId="193" fontId="9" fillId="36" borderId="118" xfId="7" applyNumberFormat="1" applyFont="1" applyFill="1" applyBorder="1" applyAlignment="1" applyProtection="1"/>
    <xf numFmtId="193" fontId="19" fillId="0" borderId="103" xfId="0" applyNumberFormat="1" applyFont="1" applyFill="1" applyBorder="1" applyAlignment="1" applyProtection="1">
      <alignment horizontal="right" vertical="center"/>
      <protection locked="0"/>
    </xf>
    <xf numFmtId="10" fontId="110" fillId="0" borderId="26" xfId="20961" applyNumberFormat="1" applyFont="1" applyFill="1" applyBorder="1" applyAlignment="1">
      <alignment horizontal="left" vertical="center" wrapText="1"/>
    </xf>
    <xf numFmtId="43" fontId="118" fillId="0" borderId="0" xfId="0" applyNumberFormat="1" applyFont="1" applyBorder="1"/>
    <xf numFmtId="0" fontId="25" fillId="78" borderId="0" xfId="0" applyFont="1" applyFill="1" applyBorder="1" applyAlignment="1">
      <alignment wrapText="1"/>
    </xf>
    <xf numFmtId="0" fontId="105" fillId="0" borderId="70" xfId="0" applyFont="1" applyBorder="1" applyAlignment="1">
      <alignment horizontal="left" vertical="center" wrapText="1"/>
    </xf>
    <xf numFmtId="0" fontId="105" fillId="0" borderId="69"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103" xfId="0" applyFont="1" applyBorder="1" applyAlignment="1">
      <alignment wrapText="1"/>
    </xf>
    <xf numFmtId="0" fontId="4" fillId="0" borderId="118" xfId="0" applyFont="1" applyBorder="1" applyAlignment="1"/>
    <xf numFmtId="0" fontId="10" fillId="0" borderId="104"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xf>
    <xf numFmtId="0" fontId="4" fillId="0" borderId="24" xfId="0" applyFont="1" applyFill="1" applyBorder="1" applyAlignment="1">
      <alignment horizontal="center"/>
    </xf>
    <xf numFmtId="0" fontId="6" fillId="36" borderId="122"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19" xfId="0" applyFont="1" applyFill="1" applyBorder="1" applyAlignment="1">
      <alignment horizontal="center" vertical="center" wrapText="1"/>
    </xf>
    <xf numFmtId="0" fontId="6" fillId="36" borderId="102" xfId="0" applyFont="1" applyFill="1" applyBorder="1" applyAlignment="1">
      <alignment horizontal="center" vertical="center" wrapText="1"/>
    </xf>
    <xf numFmtId="0" fontId="102" fillId="3" borderId="71" xfId="13" applyFont="1" applyFill="1" applyBorder="1" applyAlignment="1" applyProtection="1">
      <alignment horizontal="center" vertical="center" wrapText="1"/>
      <protection locked="0"/>
    </xf>
    <xf numFmtId="0" fontId="102"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94" xfId="1" applyNumberFormat="1" applyFont="1" applyFill="1" applyBorder="1" applyAlignment="1" applyProtection="1">
      <alignment horizontal="center" vertical="center" wrapText="1"/>
      <protection locked="0"/>
    </xf>
    <xf numFmtId="164" fontId="15" fillId="0" borderId="9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65" xfId="7" applyNumberFormat="1" applyFont="1" applyFill="1" applyBorder="1" applyAlignment="1">
      <alignment horizontal="center" vertical="center" wrapText="1"/>
    </xf>
    <xf numFmtId="164" fontId="4" fillId="0" borderId="58" xfId="7" applyNumberFormat="1" applyFont="1" applyFill="1" applyBorder="1" applyAlignment="1">
      <alignment horizontal="center" vertical="center" wrapText="1"/>
    </xf>
    <xf numFmtId="164" fontId="4" fillId="0" borderId="110" xfId="7" applyNumberFormat="1" applyFont="1" applyFill="1" applyBorder="1" applyAlignment="1">
      <alignment horizontal="center" vertical="center" wrapText="1"/>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8" xfId="0" applyFont="1" applyBorder="1" applyAlignment="1">
      <alignment horizontal="center" vertical="center" wrapText="1"/>
    </xf>
    <xf numFmtId="0" fontId="120" fillId="0" borderId="125" xfId="0" applyNumberFormat="1" applyFont="1" applyFill="1" applyBorder="1" applyAlignment="1">
      <alignment horizontal="left" vertical="center" wrapText="1"/>
    </xf>
    <xf numFmtId="0" fontId="120" fillId="0" borderId="126" xfId="0" applyNumberFormat="1" applyFont="1" applyFill="1" applyBorder="1" applyAlignment="1">
      <alignment horizontal="left"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1" fillId="0" borderId="99" xfId="0" applyFont="1" applyFill="1" applyBorder="1" applyAlignment="1">
      <alignment horizontal="center" vertical="center" wrapText="1"/>
    </xf>
    <xf numFmtId="0" fontId="121" fillId="0" borderId="117" xfId="0" applyFont="1" applyFill="1" applyBorder="1" applyAlignment="1">
      <alignment horizontal="center" vertical="center" wrapText="1"/>
    </xf>
    <xf numFmtId="0" fontId="121" fillId="0" borderId="127" xfId="0" applyFont="1" applyFill="1" applyBorder="1" applyAlignment="1">
      <alignment horizontal="center" vertical="center" wrapText="1"/>
    </xf>
    <xf numFmtId="0" fontId="121" fillId="0" borderId="56"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98"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3" xfId="0" applyFont="1" applyBorder="1" applyAlignment="1">
      <alignment horizontal="center" vertical="center" wrapText="1"/>
    </xf>
    <xf numFmtId="0" fontId="125" fillId="0" borderId="103" xfId="0" applyFont="1" applyFill="1" applyBorder="1" applyAlignment="1">
      <alignment horizontal="center" vertical="center"/>
    </xf>
    <xf numFmtId="0" fontId="125" fillId="0" borderId="99" xfId="0" applyFont="1" applyFill="1" applyBorder="1" applyAlignment="1">
      <alignment horizontal="center" vertical="center"/>
    </xf>
    <xf numFmtId="0" fontId="125" fillId="0" borderId="127" xfId="0" applyFont="1" applyFill="1" applyBorder="1" applyAlignment="1">
      <alignment horizontal="center" vertical="center"/>
    </xf>
    <xf numFmtId="0" fontId="125" fillId="0" borderId="56"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3"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1"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3"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99" xfId="0" applyNumberFormat="1" applyFont="1" applyFill="1" applyBorder="1" applyAlignment="1">
      <alignment horizontal="left" vertical="top" wrapText="1"/>
    </xf>
    <xf numFmtId="0" fontId="120" fillId="0" borderId="127" xfId="0" applyNumberFormat="1" applyFont="1" applyFill="1" applyBorder="1" applyAlignment="1">
      <alignment horizontal="left" vertical="top" wrapText="1"/>
    </xf>
    <xf numFmtId="0" fontId="120" fillId="0" borderId="133"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56"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99" xfId="0" applyFont="1" applyFill="1" applyBorder="1" applyAlignment="1">
      <alignment horizontal="center" vertical="center"/>
    </xf>
    <xf numFmtId="0" fontId="118" fillId="0" borderId="117" xfId="0" applyFont="1" applyFill="1" applyBorder="1" applyAlignment="1">
      <alignment horizontal="center" vertical="center"/>
    </xf>
    <xf numFmtId="0" fontId="118" fillId="0" borderId="127" xfId="0" applyFont="1" applyFill="1" applyBorder="1" applyAlignment="1">
      <alignment horizontal="center" vertical="center"/>
    </xf>
    <xf numFmtId="0" fontId="118" fillId="0" borderId="99" xfId="0" applyFont="1" applyFill="1" applyBorder="1" applyAlignment="1">
      <alignment horizontal="center" vertical="center" wrapText="1"/>
    </xf>
    <xf numFmtId="0" fontId="118" fillId="0" borderId="117"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99" xfId="0" applyFont="1" applyBorder="1" applyAlignment="1">
      <alignment horizontal="center" vertical="top" wrapText="1"/>
    </xf>
    <xf numFmtId="0" fontId="118" fillId="0" borderId="117" xfId="0" applyFont="1" applyBorder="1" applyAlignment="1">
      <alignment horizontal="center" vertical="top" wrapText="1"/>
    </xf>
    <xf numFmtId="0" fontId="118" fillId="0" borderId="127" xfId="0" applyFont="1" applyBorder="1" applyAlignment="1">
      <alignment horizontal="center" vertical="top" wrapText="1"/>
    </xf>
    <xf numFmtId="0" fontId="118" fillId="0" borderId="99" xfId="0" applyFont="1" applyFill="1" applyBorder="1" applyAlignment="1">
      <alignment horizontal="center" vertical="top" wrapText="1"/>
    </xf>
    <xf numFmtId="0" fontId="118" fillId="0" borderId="101" xfId="0" applyFont="1" applyFill="1" applyBorder="1" applyAlignment="1">
      <alignment horizontal="center" vertical="top" wrapText="1"/>
    </xf>
    <xf numFmtId="0" fontId="118" fillId="0" borderId="102" xfId="0" applyFont="1" applyFill="1" applyBorder="1" applyAlignment="1">
      <alignment horizontal="center" vertical="top" wrapText="1"/>
    </xf>
    <xf numFmtId="0" fontId="118" fillId="0" borderId="98" xfId="0" applyFont="1" applyBorder="1" applyAlignment="1">
      <alignment horizontal="center" vertical="top" wrapText="1"/>
    </xf>
    <xf numFmtId="0" fontId="118" fillId="0" borderId="7" xfId="0" applyFont="1" applyBorder="1" applyAlignment="1">
      <alignment horizontal="center"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31" fillId="0" borderId="103" xfId="0" applyFont="1" applyBorder="1" applyAlignment="1">
      <alignment horizontal="center" vertical="center"/>
    </xf>
    <xf numFmtId="0" fontId="126" fillId="0" borderId="103" xfId="0" applyFont="1" applyBorder="1" applyAlignment="1">
      <alignment horizontal="center" vertical="center" wrapText="1"/>
    </xf>
    <xf numFmtId="0" fontId="126" fillId="0" borderId="98" xfId="0" applyFont="1" applyBorder="1" applyAlignment="1">
      <alignment horizontal="center" vertical="center" wrapText="1"/>
    </xf>
    <xf numFmtId="49" fontId="107" fillId="0" borderId="98" xfId="0" applyNumberFormat="1" applyFont="1" applyFill="1" applyBorder="1" applyAlignment="1">
      <alignment horizontal="center" vertical="center"/>
    </xf>
    <xf numFmtId="49" fontId="107" fillId="0" borderId="135"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6" fillId="76" borderId="103" xfId="0" applyFont="1" applyFill="1" applyBorder="1" applyAlignment="1">
      <alignment horizontal="center" vertical="center" wrapText="1"/>
    </xf>
    <xf numFmtId="0" fontId="107" fillId="0" borderId="103" xfId="0" applyFont="1" applyFill="1" applyBorder="1" applyAlignment="1">
      <alignment horizontal="left" vertical="center" wrapText="1"/>
    </xf>
    <xf numFmtId="0" fontId="107" fillId="0" borderId="103" xfId="0" applyFont="1" applyFill="1" applyBorder="1" applyAlignment="1">
      <alignment horizontal="left" vertical="top" wrapText="1"/>
    </xf>
    <xf numFmtId="0" fontId="107" fillId="0" borderId="103" xfId="0" applyNumberFormat="1" applyFont="1" applyFill="1" applyBorder="1" applyAlignment="1">
      <alignment horizontal="left" vertical="top" wrapText="1"/>
    </xf>
    <xf numFmtId="0" fontId="106" fillId="76" borderId="104" xfId="0" applyFont="1" applyFill="1" applyBorder="1" applyAlignment="1">
      <alignment horizontal="center" vertical="center" wrapText="1"/>
    </xf>
    <xf numFmtId="0" fontId="106" fillId="76" borderId="102" xfId="0" applyFont="1" applyFill="1" applyBorder="1" applyAlignment="1">
      <alignment horizontal="center" vertical="center" wrapText="1"/>
    </xf>
    <xf numFmtId="0" fontId="107" fillId="0" borderId="104" xfId="0" applyFont="1" applyFill="1" applyBorder="1" applyAlignment="1">
      <alignment horizontal="left" vertical="center" wrapText="1"/>
    </xf>
    <xf numFmtId="0" fontId="107" fillId="0" borderId="102" xfId="0" applyFont="1" applyFill="1" applyBorder="1" applyAlignment="1">
      <alignment horizontal="left" vertical="center" wrapText="1"/>
    </xf>
    <xf numFmtId="0" fontId="107" fillId="0" borderId="104" xfId="0" applyNumberFormat="1" applyFont="1" applyFill="1" applyBorder="1" applyAlignment="1">
      <alignment horizontal="left" vertical="center" wrapText="1"/>
    </xf>
    <xf numFmtId="0" fontId="107" fillId="0" borderId="102" xfId="0" applyNumberFormat="1" applyFont="1" applyFill="1" applyBorder="1" applyAlignment="1">
      <alignment horizontal="left" vertical="center" wrapText="1"/>
    </xf>
    <xf numFmtId="0" fontId="107" fillId="0" borderId="104" xfId="0"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7" fillId="0" borderId="102" xfId="0" applyNumberFormat="1" applyFont="1" applyFill="1" applyBorder="1" applyAlignment="1">
      <alignment horizontal="left" vertical="top" wrapText="1"/>
    </xf>
    <xf numFmtId="0" fontId="107" fillId="0" borderId="104" xfId="13" applyFont="1" applyFill="1" applyBorder="1" applyAlignment="1" applyProtection="1">
      <alignment horizontal="left" vertical="top" wrapText="1"/>
      <protection locked="0"/>
    </xf>
    <xf numFmtId="0" fontId="107" fillId="0" borderId="102" xfId="13" applyFont="1" applyFill="1" applyBorder="1" applyAlignment="1" applyProtection="1">
      <alignment horizontal="left" vertical="top" wrapText="1"/>
      <protection locked="0"/>
    </xf>
    <xf numFmtId="0" fontId="107" fillId="0" borderId="98" xfId="12672" applyFont="1" applyFill="1" applyBorder="1" applyAlignment="1">
      <alignment horizontal="left" vertical="center" wrapText="1"/>
    </xf>
    <xf numFmtId="0" fontId="107" fillId="0" borderId="135"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6" fillId="0" borderId="103" xfId="0" applyFont="1" applyFill="1" applyBorder="1" applyAlignment="1">
      <alignment horizontal="center" vertical="center"/>
    </xf>
    <xf numFmtId="0" fontId="107" fillId="3" borderId="104" xfId="13" applyFont="1" applyFill="1" applyBorder="1" applyAlignment="1" applyProtection="1">
      <alignment horizontal="left" vertical="top" wrapText="1"/>
      <protection locked="0"/>
    </xf>
    <xf numFmtId="0" fontId="107" fillId="3" borderId="102" xfId="13" applyFont="1" applyFill="1" applyBorder="1" applyAlignment="1" applyProtection="1">
      <alignment horizontal="left" vertical="top" wrapText="1"/>
      <protection locked="0"/>
    </xf>
    <xf numFmtId="0" fontId="106" fillId="0" borderId="89" xfId="0" applyFont="1" applyFill="1" applyBorder="1" applyAlignment="1">
      <alignment horizontal="center" vertical="center"/>
    </xf>
    <xf numFmtId="0" fontId="106" fillId="76" borderId="86"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7" xfId="0" applyFont="1" applyFill="1" applyBorder="1" applyAlignment="1">
      <alignment horizontal="center" vertical="center" wrapText="1"/>
    </xf>
    <xf numFmtId="0" fontId="107" fillId="78" borderId="104" xfId="0" applyFont="1" applyFill="1" applyBorder="1" applyAlignment="1">
      <alignment vertical="center" wrapText="1"/>
    </xf>
    <xf numFmtId="0" fontId="107" fillId="78" borderId="102" xfId="0" applyFont="1" applyFill="1" applyBorder="1" applyAlignment="1">
      <alignment vertical="center" wrapText="1"/>
    </xf>
    <xf numFmtId="0" fontId="107" fillId="0" borderId="104" xfId="0" applyFont="1" applyFill="1" applyBorder="1" applyAlignment="1">
      <alignment vertical="center" wrapText="1"/>
    </xf>
    <xf numFmtId="0" fontId="107" fillId="0" borderId="102" xfId="0" applyFont="1" applyFill="1" applyBorder="1" applyAlignment="1">
      <alignment vertical="center" wrapText="1"/>
    </xf>
    <xf numFmtId="0" fontId="106" fillId="76" borderId="91" xfId="0" applyFont="1" applyFill="1" applyBorder="1" applyAlignment="1">
      <alignment horizontal="center" vertical="center"/>
    </xf>
    <xf numFmtId="0" fontId="106" fillId="76" borderId="92" xfId="0" applyFont="1" applyFill="1" applyBorder="1" applyAlignment="1">
      <alignment horizontal="center" vertical="center"/>
    </xf>
    <xf numFmtId="0" fontId="106" fillId="76" borderId="93" xfId="0" applyFont="1" applyFill="1" applyBorder="1" applyAlignment="1">
      <alignment horizontal="center" vertical="center"/>
    </xf>
    <xf numFmtId="0" fontId="107" fillId="3" borderId="104" xfId="0" applyFont="1" applyFill="1" applyBorder="1" applyAlignment="1">
      <alignment horizontal="left" vertical="center" wrapText="1"/>
    </xf>
    <xf numFmtId="0" fontId="107" fillId="3" borderId="102" xfId="0" applyFont="1" applyFill="1" applyBorder="1" applyAlignment="1">
      <alignment horizontal="left" vertical="center" wrapText="1"/>
    </xf>
    <xf numFmtId="0" fontId="107" fillId="0" borderId="81" xfId="0" applyFont="1" applyFill="1" applyBorder="1" applyAlignment="1">
      <alignment horizontal="left" vertical="center" wrapText="1"/>
    </xf>
    <xf numFmtId="0" fontId="107" fillId="0" borderId="82" xfId="0" applyFont="1" applyFill="1" applyBorder="1" applyAlignment="1">
      <alignment horizontal="left" vertical="center" wrapText="1"/>
    </xf>
    <xf numFmtId="0" fontId="106" fillId="76" borderId="77" xfId="0" applyFont="1" applyFill="1" applyBorder="1" applyAlignment="1">
      <alignment horizontal="center"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7" fillId="0" borderId="56"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3" borderId="104" xfId="0" applyFont="1" applyFill="1" applyBorder="1" applyAlignment="1">
      <alignment vertical="center" wrapText="1"/>
    </xf>
    <xf numFmtId="0" fontId="107" fillId="3" borderId="102" xfId="0" applyFont="1" applyFill="1" applyBorder="1" applyAlignment="1">
      <alignment vertical="center" wrapText="1"/>
    </xf>
    <xf numFmtId="0" fontId="107" fillId="0" borderId="81" xfId="0" applyFont="1" applyFill="1" applyBorder="1" applyAlignment="1">
      <alignment vertical="center" wrapText="1"/>
    </xf>
    <xf numFmtId="0" fontId="107" fillId="0" borderId="82" xfId="0" applyFont="1" applyFill="1" applyBorder="1" applyAlignment="1">
      <alignment vertical="center" wrapText="1"/>
    </xf>
    <xf numFmtId="0" fontId="107" fillId="3" borderId="81" xfId="0" applyFont="1" applyFill="1" applyBorder="1" applyAlignment="1">
      <alignment horizontal="left" vertical="center" wrapText="1"/>
    </xf>
    <xf numFmtId="0" fontId="107" fillId="3" borderId="82" xfId="0" applyFont="1" applyFill="1" applyBorder="1" applyAlignment="1">
      <alignment horizontal="lef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56" xfId="0" applyFont="1" applyFill="1" applyBorder="1" applyAlignment="1">
      <alignment vertical="center" wrapText="1"/>
    </xf>
    <xf numFmtId="0" fontId="107" fillId="0" borderId="11" xfId="0" applyFont="1" applyFill="1" applyBorder="1" applyAlignment="1">
      <alignment vertical="center" wrapText="1"/>
    </xf>
    <xf numFmtId="0" fontId="107" fillId="0" borderId="104" xfId="0" applyFont="1" applyFill="1" applyBorder="1" applyAlignment="1">
      <alignment horizontal="left"/>
    </xf>
    <xf numFmtId="0" fontId="107" fillId="0" borderId="102" xfId="0" applyFont="1" applyFill="1" applyBorder="1" applyAlignment="1">
      <alignment horizontal="left"/>
    </xf>
    <xf numFmtId="0" fontId="106" fillId="0" borderId="74" xfId="0" applyFont="1" applyFill="1" applyBorder="1" applyAlignment="1">
      <alignment horizontal="center" vertical="center"/>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xf numFmtId="193" fontId="4" fillId="0" borderId="0" xfId="0" applyNumberFormat="1" applyFont="1"/>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1414"/>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ing%20Department/Share/External%20Reporting/NBG/safinanso/2023/FRM-BVT-MM-2023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B (2)"/>
      <sheetName val="RC-SD"/>
      <sheetName val="RC-O"/>
      <sheetName val="RC-P"/>
      <sheetName val="RI"/>
      <sheetName val="RI-C"/>
      <sheetName val="RI-AC"/>
      <sheetName val="RI-AC (2)"/>
      <sheetName val="RI-A"/>
      <sheetName val="A-L"/>
      <sheetName val="A-G"/>
      <sheetName val="A-CP"/>
      <sheetName val="A-D"/>
      <sheetName val="A_CI"/>
      <sheetName val="A-CI (OLD)"/>
      <sheetName val="FXD"/>
      <sheetName val="FX"/>
      <sheetName val="A-LD"/>
      <sheetName val="A-LS"/>
      <sheetName val="A"/>
      <sheetName val="Capital"/>
      <sheetName val="Capital Requirements"/>
      <sheetName val="Risk Weighted Risk Exposures"/>
      <sheetName val="CR-RWA"/>
      <sheetName val="CICR Buffer"/>
      <sheetName val="HHI Buffer"/>
      <sheetName val="CRM"/>
      <sheetName val="LCR"/>
      <sheetName val="LR"/>
      <sheetName val="LCR (2)"/>
    </sheetNames>
    <sheetDataSet>
      <sheetData sheetId="0"/>
      <sheetData sheetId="1"/>
      <sheetData sheetId="2">
        <row r="20">
          <cell r="E20">
            <v>413937594.7216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35"/>
  <sheetViews>
    <sheetView zoomScale="70" zoomScaleNormal="70" workbookViewId="0">
      <pane xSplit="1" ySplit="7" topLeftCell="B8" activePane="bottomRight" state="frozen"/>
      <selection pane="topRight" activeCell="B1" sqref="B1"/>
      <selection pane="bottomLeft" activeCell="A8" sqref="A8"/>
      <selection pane="bottomRight" activeCell="D3" sqref="D3"/>
    </sheetView>
  </sheetViews>
  <sheetFormatPr defaultRowHeight="14.4"/>
  <cols>
    <col min="1" max="1" width="10.33203125" style="2" customWidth="1"/>
    <col min="2" max="2" width="153" bestFit="1" customWidth="1"/>
    <col min="3" max="3" width="39.44140625" customWidth="1"/>
    <col min="4" max="4" width="12.44140625" bestFit="1" customWidth="1"/>
    <col min="7" max="7" width="25" customWidth="1"/>
  </cols>
  <sheetData>
    <row r="1" spans="1:4">
      <c r="A1" s="10"/>
      <c r="B1" s="173" t="s">
        <v>253</v>
      </c>
      <c r="C1" s="89"/>
    </row>
    <row r="2" spans="1:4" s="170" customFormat="1">
      <c r="A2" s="226">
        <v>1</v>
      </c>
      <c r="B2" s="171" t="s">
        <v>254</v>
      </c>
      <c r="C2" s="636" t="s">
        <v>1005</v>
      </c>
      <c r="D2" s="637">
        <v>45107</v>
      </c>
    </row>
    <row r="3" spans="1:4" s="170" customFormat="1">
      <c r="A3" s="226">
        <v>2</v>
      </c>
      <c r="B3" s="172" t="s">
        <v>255</v>
      </c>
      <c r="C3" s="636" t="s">
        <v>1006</v>
      </c>
    </row>
    <row r="4" spans="1:4" s="170" customFormat="1">
      <c r="A4" s="226">
        <v>3</v>
      </c>
      <c r="B4" s="172" t="s">
        <v>256</v>
      </c>
      <c r="C4" s="636" t="s">
        <v>1007</v>
      </c>
    </row>
    <row r="5" spans="1:4" s="170" customFormat="1">
      <c r="A5" s="227">
        <v>4</v>
      </c>
      <c r="B5" s="175" t="s">
        <v>257</v>
      </c>
      <c r="C5" s="636" t="s">
        <v>1008</v>
      </c>
    </row>
    <row r="6" spans="1:4" s="174" customFormat="1" ht="65.25" customHeight="1">
      <c r="A6" s="751" t="s">
        <v>487</v>
      </c>
      <c r="B6" s="752"/>
      <c r="C6" s="752"/>
    </row>
    <row r="7" spans="1:4">
      <c r="A7" s="358" t="s">
        <v>403</v>
      </c>
      <c r="B7" s="359" t="s">
        <v>258</v>
      </c>
    </row>
    <row r="8" spans="1:4">
      <c r="A8" s="360">
        <v>1</v>
      </c>
      <c r="B8" s="356" t="s">
        <v>223</v>
      </c>
    </row>
    <row r="9" spans="1:4">
      <c r="A9" s="360">
        <v>2</v>
      </c>
      <c r="B9" s="356" t="s">
        <v>259</v>
      </c>
    </row>
    <row r="10" spans="1:4">
      <c r="A10" s="360">
        <v>3</v>
      </c>
      <c r="B10" s="356" t="s">
        <v>260</v>
      </c>
    </row>
    <row r="11" spans="1:4">
      <c r="A11" s="360">
        <v>4</v>
      </c>
      <c r="B11" s="356" t="s">
        <v>261</v>
      </c>
      <c r="C11" s="169"/>
    </row>
    <row r="12" spans="1:4">
      <c r="A12" s="360">
        <v>5</v>
      </c>
      <c r="B12" s="356" t="s">
        <v>187</v>
      </c>
    </row>
    <row r="13" spans="1:4">
      <c r="A13" s="360">
        <v>6</v>
      </c>
      <c r="B13" s="361" t="s">
        <v>149</v>
      </c>
    </row>
    <row r="14" spans="1:4">
      <c r="A14" s="360">
        <v>7</v>
      </c>
      <c r="B14" s="356" t="s">
        <v>262</v>
      </c>
    </row>
    <row r="15" spans="1:4">
      <c r="A15" s="360">
        <v>8</v>
      </c>
      <c r="B15" s="356" t="s">
        <v>265</v>
      </c>
    </row>
    <row r="16" spans="1:4">
      <c r="A16" s="360">
        <v>9</v>
      </c>
      <c r="B16" s="356" t="s">
        <v>88</v>
      </c>
    </row>
    <row r="17" spans="1:2">
      <c r="A17" s="362" t="s">
        <v>544</v>
      </c>
      <c r="B17" s="356" t="s">
        <v>524</v>
      </c>
    </row>
    <row r="18" spans="1:2">
      <c r="A18" s="360">
        <v>10</v>
      </c>
      <c r="B18" s="356" t="s">
        <v>268</v>
      </c>
    </row>
    <row r="19" spans="1:2">
      <c r="A19" s="360">
        <v>11</v>
      </c>
      <c r="B19" s="361" t="s">
        <v>249</v>
      </c>
    </row>
    <row r="20" spans="1:2">
      <c r="A20" s="360">
        <v>12</v>
      </c>
      <c r="B20" s="361" t="s">
        <v>246</v>
      </c>
    </row>
    <row r="21" spans="1:2">
      <c r="A21" s="360">
        <v>13</v>
      </c>
      <c r="B21" s="363" t="s">
        <v>458</v>
      </c>
    </row>
    <row r="22" spans="1:2">
      <c r="A22" s="360">
        <v>14</v>
      </c>
      <c r="B22" s="364" t="s">
        <v>517</v>
      </c>
    </row>
    <row r="23" spans="1:2">
      <c r="A23" s="365">
        <v>15</v>
      </c>
      <c r="B23" s="361" t="s">
        <v>77</v>
      </c>
    </row>
    <row r="24" spans="1:2">
      <c r="A24" s="365">
        <v>15.1</v>
      </c>
      <c r="B24" s="356" t="s">
        <v>553</v>
      </c>
    </row>
    <row r="25" spans="1:2">
      <c r="A25" s="365">
        <v>16</v>
      </c>
      <c r="B25" s="356" t="s">
        <v>618</v>
      </c>
    </row>
    <row r="26" spans="1:2">
      <c r="A26" s="365">
        <v>17</v>
      </c>
      <c r="B26" s="356" t="s">
        <v>930</v>
      </c>
    </row>
    <row r="27" spans="1:2">
      <c r="A27" s="365">
        <v>18</v>
      </c>
      <c r="B27" s="356" t="s">
        <v>948</v>
      </c>
    </row>
    <row r="28" spans="1:2">
      <c r="A28" s="365">
        <v>19</v>
      </c>
      <c r="B28" s="356" t="s">
        <v>949</v>
      </c>
    </row>
    <row r="29" spans="1:2">
      <c r="A29" s="365">
        <v>20</v>
      </c>
      <c r="B29" s="364" t="s">
        <v>717</v>
      </c>
    </row>
    <row r="30" spans="1:2">
      <c r="A30" s="365">
        <v>21</v>
      </c>
      <c r="B30" s="356" t="s">
        <v>735</v>
      </c>
    </row>
    <row r="31" spans="1:2">
      <c r="A31" s="365">
        <v>22</v>
      </c>
      <c r="B31" s="571" t="s">
        <v>752</v>
      </c>
    </row>
    <row r="32" spans="1:2" ht="27">
      <c r="A32" s="365">
        <v>23</v>
      </c>
      <c r="B32" s="571" t="s">
        <v>931</v>
      </c>
    </row>
    <row r="33" spans="1:2">
      <c r="A33" s="365">
        <v>24</v>
      </c>
      <c r="B33" s="356" t="s">
        <v>932</v>
      </c>
    </row>
    <row r="34" spans="1:2">
      <c r="A34" s="365">
        <v>25</v>
      </c>
      <c r="B34" s="356" t="s">
        <v>933</v>
      </c>
    </row>
    <row r="35" spans="1:2">
      <c r="A35" s="360">
        <v>26</v>
      </c>
      <c r="B35" s="364" t="s">
        <v>1000</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70" zoomScaleNormal="70" workbookViewId="0">
      <pane xSplit="1" ySplit="5" topLeftCell="B30" activePane="bottomRight" state="frozen"/>
      <selection pane="topRight" activeCell="B1" sqref="B1"/>
      <selection pane="bottomLeft" activeCell="A5" sqref="A5"/>
      <selection pane="bottomRight" activeCell="C6" sqref="C6:C52"/>
    </sheetView>
  </sheetViews>
  <sheetFormatPr defaultRowHeight="14.4"/>
  <cols>
    <col min="1" max="1" width="9.5546875" style="5" bestFit="1" customWidth="1"/>
    <col min="2" max="2" width="132.44140625" style="2" customWidth="1"/>
    <col min="3" max="3" width="18.44140625" style="2" customWidth="1"/>
  </cols>
  <sheetData>
    <row r="1" spans="1:6">
      <c r="A1" s="17" t="s">
        <v>188</v>
      </c>
      <c r="B1" s="16" t="str">
        <f>Info!C2</f>
        <v>სს "ვითიბი ბანკი ჯორჯია"</v>
      </c>
      <c r="D1" s="2"/>
      <c r="E1" s="2"/>
      <c r="F1" s="2"/>
    </row>
    <row r="2" spans="1:6" s="21" customFormat="1" ht="15.75" customHeight="1">
      <c r="A2" s="21" t="s">
        <v>189</v>
      </c>
      <c r="B2" s="429">
        <f>'1. key ratios'!B2</f>
        <v>45107</v>
      </c>
    </row>
    <row r="3" spans="1:6" s="21" customFormat="1" ht="15.75" customHeight="1"/>
    <row r="4" spans="1:6" ht="15" thickBot="1">
      <c r="A4" s="5" t="s">
        <v>412</v>
      </c>
      <c r="B4" s="59" t="s">
        <v>88</v>
      </c>
    </row>
    <row r="5" spans="1:6">
      <c r="A5" s="130" t="s">
        <v>26</v>
      </c>
      <c r="B5" s="131"/>
      <c r="C5" s="132" t="s">
        <v>27</v>
      </c>
    </row>
    <row r="6" spans="1:6">
      <c r="A6" s="133">
        <v>1</v>
      </c>
      <c r="B6" s="79" t="s">
        <v>28</v>
      </c>
      <c r="C6" s="244">
        <v>231139952</v>
      </c>
    </row>
    <row r="7" spans="1:6">
      <c r="A7" s="133">
        <v>2</v>
      </c>
      <c r="B7" s="76" t="s">
        <v>29</v>
      </c>
      <c r="C7" s="245">
        <v>209008277</v>
      </c>
    </row>
    <row r="8" spans="1:6">
      <c r="A8" s="133">
        <v>3</v>
      </c>
      <c r="B8" s="70" t="s">
        <v>30</v>
      </c>
      <c r="C8" s="245"/>
    </row>
    <row r="9" spans="1:6">
      <c r="A9" s="133">
        <v>4</v>
      </c>
      <c r="B9" s="70" t="s">
        <v>31</v>
      </c>
      <c r="C9" s="245">
        <v>11788076</v>
      </c>
    </row>
    <row r="10" spans="1:6">
      <c r="A10" s="133">
        <v>5</v>
      </c>
      <c r="B10" s="70" t="s">
        <v>32</v>
      </c>
      <c r="C10" s="245"/>
    </row>
    <row r="11" spans="1:6">
      <c r="A11" s="133">
        <v>6</v>
      </c>
      <c r="B11" s="77" t="s">
        <v>33</v>
      </c>
      <c r="C11" s="245">
        <v>10343599</v>
      </c>
    </row>
    <row r="12" spans="1:6" s="4" customFormat="1">
      <c r="A12" s="133">
        <v>7</v>
      </c>
      <c r="B12" s="79" t="s">
        <v>34</v>
      </c>
      <c r="C12" s="246">
        <v>29803021.640000001</v>
      </c>
    </row>
    <row r="13" spans="1:6" s="4" customFormat="1">
      <c r="A13" s="133">
        <v>8</v>
      </c>
      <c r="B13" s="78" t="s">
        <v>35</v>
      </c>
      <c r="C13" s="247">
        <v>11788076</v>
      </c>
    </row>
    <row r="14" spans="1:6" s="4" customFormat="1" ht="27.6">
      <c r="A14" s="133">
        <v>9</v>
      </c>
      <c r="B14" s="71" t="s">
        <v>36</v>
      </c>
      <c r="C14" s="247"/>
    </row>
    <row r="15" spans="1:6" s="4" customFormat="1">
      <c r="A15" s="133">
        <v>10</v>
      </c>
      <c r="B15" s="72" t="s">
        <v>37</v>
      </c>
      <c r="C15" s="247">
        <v>18014945.640000001</v>
      </c>
    </row>
    <row r="16" spans="1:6" s="4" customFormat="1">
      <c r="A16" s="133">
        <v>11</v>
      </c>
      <c r="B16" s="73" t="s">
        <v>38</v>
      </c>
      <c r="C16" s="247"/>
    </row>
    <row r="17" spans="1:3" s="4" customFormat="1">
      <c r="A17" s="133">
        <v>12</v>
      </c>
      <c r="B17" s="72" t="s">
        <v>39</v>
      </c>
      <c r="C17" s="247"/>
    </row>
    <row r="18" spans="1:3" s="4" customFormat="1">
      <c r="A18" s="133">
        <v>13</v>
      </c>
      <c r="B18" s="72" t="s">
        <v>40</v>
      </c>
      <c r="C18" s="247"/>
    </row>
    <row r="19" spans="1:3" s="4" customFormat="1">
      <c r="A19" s="133">
        <v>14</v>
      </c>
      <c r="B19" s="72" t="s">
        <v>41</v>
      </c>
      <c r="C19" s="247"/>
    </row>
    <row r="20" spans="1:3" s="4" customFormat="1" ht="27.6">
      <c r="A20" s="133">
        <v>15</v>
      </c>
      <c r="B20" s="72" t="s">
        <v>42</v>
      </c>
      <c r="C20" s="247"/>
    </row>
    <row r="21" spans="1:3" s="4" customFormat="1" ht="27.6">
      <c r="A21" s="133">
        <v>16</v>
      </c>
      <c r="B21" s="71" t="s">
        <v>43</v>
      </c>
      <c r="C21" s="247"/>
    </row>
    <row r="22" spans="1:3" s="4" customFormat="1">
      <c r="A22" s="133">
        <v>17</v>
      </c>
      <c r="B22" s="134" t="s">
        <v>44</v>
      </c>
      <c r="C22" s="247"/>
    </row>
    <row r="23" spans="1:3" s="4" customFormat="1" ht="27.6">
      <c r="A23" s="133">
        <v>18</v>
      </c>
      <c r="B23" s="71" t="s">
        <v>45</v>
      </c>
      <c r="C23" s="247"/>
    </row>
    <row r="24" spans="1:3" s="4" customFormat="1" ht="27.6">
      <c r="A24" s="133">
        <v>19</v>
      </c>
      <c r="B24" s="71" t="s">
        <v>46</v>
      </c>
      <c r="C24" s="247"/>
    </row>
    <row r="25" spans="1:3" s="4" customFormat="1" ht="27.6">
      <c r="A25" s="133">
        <v>20</v>
      </c>
      <c r="B25" s="74" t="s">
        <v>47</v>
      </c>
      <c r="C25" s="247"/>
    </row>
    <row r="26" spans="1:3" s="4" customFormat="1">
      <c r="A26" s="133">
        <v>21</v>
      </c>
      <c r="B26" s="74" t="s">
        <v>48</v>
      </c>
      <c r="C26" s="247"/>
    </row>
    <row r="27" spans="1:3" s="4" customFormat="1" ht="27.6">
      <c r="A27" s="133">
        <v>22</v>
      </c>
      <c r="B27" s="74" t="s">
        <v>49</v>
      </c>
      <c r="C27" s="247"/>
    </row>
    <row r="28" spans="1:3" s="4" customFormat="1">
      <c r="A28" s="133">
        <v>23</v>
      </c>
      <c r="B28" s="80" t="s">
        <v>23</v>
      </c>
      <c r="C28" s="246">
        <v>201336930.36000001</v>
      </c>
    </row>
    <row r="29" spans="1:3" s="4" customFormat="1">
      <c r="A29" s="135"/>
      <c r="B29" s="75"/>
      <c r="C29" s="247"/>
    </row>
    <row r="30" spans="1:3" s="4" customFormat="1">
      <c r="A30" s="135">
        <v>24</v>
      </c>
      <c r="B30" s="80" t="s">
        <v>50</v>
      </c>
      <c r="C30" s="246">
        <v>51151300</v>
      </c>
    </row>
    <row r="31" spans="1:3" s="4" customFormat="1">
      <c r="A31" s="135">
        <v>25</v>
      </c>
      <c r="B31" s="70" t="s">
        <v>51</v>
      </c>
      <c r="C31" s="248">
        <v>51151300</v>
      </c>
    </row>
    <row r="32" spans="1:3" s="4" customFormat="1">
      <c r="A32" s="135">
        <v>26</v>
      </c>
      <c r="B32" s="167" t="s">
        <v>52</v>
      </c>
      <c r="C32" s="247">
        <v>51151300</v>
      </c>
    </row>
    <row r="33" spans="1:3" s="4" customFormat="1">
      <c r="A33" s="135">
        <v>27</v>
      </c>
      <c r="B33" s="167" t="s">
        <v>53</v>
      </c>
      <c r="C33" s="247">
        <v>0</v>
      </c>
    </row>
    <row r="34" spans="1:3" s="4" customFormat="1">
      <c r="A34" s="135">
        <v>28</v>
      </c>
      <c r="B34" s="70" t="s">
        <v>54</v>
      </c>
      <c r="C34" s="247"/>
    </row>
    <row r="35" spans="1:3" s="4" customFormat="1">
      <c r="A35" s="135">
        <v>29</v>
      </c>
      <c r="B35" s="80" t="s">
        <v>55</v>
      </c>
      <c r="C35" s="246">
        <v>0</v>
      </c>
    </row>
    <row r="36" spans="1:3" s="4" customFormat="1">
      <c r="A36" s="135">
        <v>30</v>
      </c>
      <c r="B36" s="71" t="s">
        <v>56</v>
      </c>
      <c r="C36" s="247"/>
    </row>
    <row r="37" spans="1:3" s="4" customFormat="1">
      <c r="A37" s="135">
        <v>31</v>
      </c>
      <c r="B37" s="72" t="s">
        <v>57</v>
      </c>
      <c r="C37" s="247"/>
    </row>
    <row r="38" spans="1:3" s="4" customFormat="1" ht="27.6">
      <c r="A38" s="135">
        <v>32</v>
      </c>
      <c r="B38" s="71" t="s">
        <v>58</v>
      </c>
      <c r="C38" s="247"/>
    </row>
    <row r="39" spans="1:3" s="4" customFormat="1" ht="27.6">
      <c r="A39" s="135">
        <v>33</v>
      </c>
      <c r="B39" s="71" t="s">
        <v>46</v>
      </c>
      <c r="C39" s="247"/>
    </row>
    <row r="40" spans="1:3" s="4" customFormat="1" ht="27.6">
      <c r="A40" s="135">
        <v>34</v>
      </c>
      <c r="B40" s="74" t="s">
        <v>59</v>
      </c>
      <c r="C40" s="247"/>
    </row>
    <row r="41" spans="1:3" s="4" customFormat="1">
      <c r="A41" s="135">
        <v>35</v>
      </c>
      <c r="B41" s="80" t="s">
        <v>24</v>
      </c>
      <c r="C41" s="246">
        <v>51151300</v>
      </c>
    </row>
    <row r="42" spans="1:3" s="4" customFormat="1">
      <c r="A42" s="135"/>
      <c r="B42" s="75"/>
      <c r="C42" s="247"/>
    </row>
    <row r="43" spans="1:3" s="4" customFormat="1">
      <c r="A43" s="135">
        <v>36</v>
      </c>
      <c r="B43" s="81" t="s">
        <v>60</v>
      </c>
      <c r="C43" s="246">
        <v>73162460.726640001</v>
      </c>
    </row>
    <row r="44" spans="1:3" s="4" customFormat="1">
      <c r="A44" s="135">
        <v>37</v>
      </c>
      <c r="B44" s="70" t="s">
        <v>61</v>
      </c>
      <c r="C44" s="247">
        <v>70715870.67904</v>
      </c>
    </row>
    <row r="45" spans="1:3" s="4" customFormat="1">
      <c r="A45" s="135">
        <v>38</v>
      </c>
      <c r="B45" s="70" t="s">
        <v>62</v>
      </c>
      <c r="C45" s="247"/>
    </row>
    <row r="46" spans="1:3" s="4" customFormat="1">
      <c r="A46" s="135">
        <v>39</v>
      </c>
      <c r="B46" s="70" t="s">
        <v>63</v>
      </c>
      <c r="C46" s="247">
        <v>2446590.0476000002</v>
      </c>
    </row>
    <row r="47" spans="1:3" s="4" customFormat="1">
      <c r="A47" s="135">
        <v>40</v>
      </c>
      <c r="B47" s="81" t="s">
        <v>64</v>
      </c>
      <c r="C47" s="246">
        <v>0</v>
      </c>
    </row>
    <row r="48" spans="1:3" s="4" customFormat="1">
      <c r="A48" s="135">
        <v>41</v>
      </c>
      <c r="B48" s="71" t="s">
        <v>65</v>
      </c>
      <c r="C48" s="247"/>
    </row>
    <row r="49" spans="1:3" s="4" customFormat="1">
      <c r="A49" s="135">
        <v>42</v>
      </c>
      <c r="B49" s="72" t="s">
        <v>66</v>
      </c>
      <c r="C49" s="247"/>
    </row>
    <row r="50" spans="1:3" s="4" customFormat="1" ht="27.6">
      <c r="A50" s="135">
        <v>43</v>
      </c>
      <c r="B50" s="71" t="s">
        <v>67</v>
      </c>
      <c r="C50" s="247"/>
    </row>
    <row r="51" spans="1:3" s="4" customFormat="1" ht="27.6">
      <c r="A51" s="135">
        <v>44</v>
      </c>
      <c r="B51" s="71" t="s">
        <v>46</v>
      </c>
      <c r="C51" s="247"/>
    </row>
    <row r="52" spans="1:3" s="4" customFormat="1" ht="15" thickBot="1">
      <c r="A52" s="136">
        <v>45</v>
      </c>
      <c r="B52" s="137" t="s">
        <v>25</v>
      </c>
      <c r="C52" s="249">
        <v>73162460.726640001</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26"/>
  <sheetViews>
    <sheetView topLeftCell="A4" zoomScale="110" zoomScaleNormal="110" workbookViewId="0">
      <selection activeCell="C7" sqref="C7:D21"/>
    </sheetView>
  </sheetViews>
  <sheetFormatPr defaultColWidth="9.109375" defaultRowHeight="13.8"/>
  <cols>
    <col min="1" max="1" width="10.88671875" style="306" bestFit="1" customWidth="1"/>
    <col min="2" max="2" width="59" style="306" customWidth="1"/>
    <col min="3" max="3" width="18" style="306" customWidth="1"/>
    <col min="4" max="4" width="22.109375" style="306" customWidth="1"/>
    <col min="5" max="16384" width="9.109375" style="306"/>
  </cols>
  <sheetData>
    <row r="1" spans="1:4">
      <c r="A1" s="17" t="s">
        <v>188</v>
      </c>
      <c r="B1" s="16" t="str">
        <f>Info!C2</f>
        <v>სს "ვითიბი ბანკი ჯორჯია"</v>
      </c>
    </row>
    <row r="2" spans="1:4" s="21" customFormat="1" ht="15.75" customHeight="1">
      <c r="A2" s="21" t="s">
        <v>189</v>
      </c>
      <c r="B2" s="429">
        <f>'1. key ratios'!B2</f>
        <v>45107</v>
      </c>
    </row>
    <row r="3" spans="1:4" s="21" customFormat="1" ht="15.75" customHeight="1"/>
    <row r="4" spans="1:4" ht="14.4" thickBot="1">
      <c r="A4" s="307" t="s">
        <v>523</v>
      </c>
      <c r="B4" s="344" t="s">
        <v>524</v>
      </c>
    </row>
    <row r="5" spans="1:4" s="345" customFormat="1">
      <c r="A5" s="770" t="s">
        <v>525</v>
      </c>
      <c r="B5" s="771"/>
      <c r="C5" s="334" t="s">
        <v>526</v>
      </c>
      <c r="D5" s="335" t="s">
        <v>527</v>
      </c>
    </row>
    <row r="6" spans="1:4" s="346" customFormat="1">
      <c r="A6" s="336">
        <v>1</v>
      </c>
      <c r="B6" s="337" t="s">
        <v>528</v>
      </c>
      <c r="C6" s="337"/>
      <c r="D6" s="338"/>
    </row>
    <row r="7" spans="1:4" s="346" customFormat="1">
      <c r="A7" s="339" t="s">
        <v>529</v>
      </c>
      <c r="B7" s="340" t="s">
        <v>530</v>
      </c>
      <c r="C7" s="392">
        <v>4.4999999999999998E-2</v>
      </c>
      <c r="D7" s="651">
        <v>26057413.844821617</v>
      </c>
    </row>
    <row r="8" spans="1:4" s="346" customFormat="1">
      <c r="A8" s="339" t="s">
        <v>531</v>
      </c>
      <c r="B8" s="340" t="s">
        <v>532</v>
      </c>
      <c r="C8" s="393">
        <v>0.06</v>
      </c>
      <c r="D8" s="651">
        <v>34743218.459762156</v>
      </c>
    </row>
    <row r="9" spans="1:4" s="346" customFormat="1">
      <c r="A9" s="339" t="s">
        <v>533</v>
      </c>
      <c r="B9" s="340" t="s">
        <v>534</v>
      </c>
      <c r="C9" s="393">
        <v>0.08</v>
      </c>
      <c r="D9" s="651">
        <v>46324291.279682875</v>
      </c>
    </row>
    <row r="10" spans="1:4" s="346" customFormat="1">
      <c r="A10" s="336" t="s">
        <v>535</v>
      </c>
      <c r="B10" s="337" t="s">
        <v>536</v>
      </c>
      <c r="C10" s="394"/>
      <c r="D10" s="652"/>
    </row>
    <row r="11" spans="1:4" s="347" customFormat="1">
      <c r="A11" s="341" t="s">
        <v>537</v>
      </c>
      <c r="B11" s="342" t="s">
        <v>599</v>
      </c>
      <c r="C11" s="395">
        <v>2.5000000000000001E-2</v>
      </c>
      <c r="D11" s="653">
        <v>14476341.024900898</v>
      </c>
    </row>
    <row r="12" spans="1:4" s="347" customFormat="1">
      <c r="A12" s="341" t="s">
        <v>538</v>
      </c>
      <c r="B12" s="342" t="s">
        <v>539</v>
      </c>
      <c r="C12" s="395">
        <v>0</v>
      </c>
      <c r="D12" s="653">
        <v>0</v>
      </c>
    </row>
    <row r="13" spans="1:4" s="347" customFormat="1">
      <c r="A13" s="341" t="s">
        <v>540</v>
      </c>
      <c r="B13" s="342" t="s">
        <v>541</v>
      </c>
      <c r="C13" s="395"/>
      <c r="D13" s="653">
        <v>0</v>
      </c>
    </row>
    <row r="14" spans="1:4" s="346" customFormat="1">
      <c r="A14" s="336" t="s">
        <v>542</v>
      </c>
      <c r="B14" s="337" t="s">
        <v>597</v>
      </c>
      <c r="C14" s="396"/>
      <c r="D14" s="652"/>
    </row>
    <row r="15" spans="1:4" s="346" customFormat="1">
      <c r="A15" s="357" t="s">
        <v>545</v>
      </c>
      <c r="B15" s="342" t="s">
        <v>598</v>
      </c>
      <c r="C15" s="395">
        <v>3.8860574227068428E-2</v>
      </c>
      <c r="D15" s="651">
        <f>C15*'5. RWA'!$C$13</f>
        <v>22502356.997380689</v>
      </c>
    </row>
    <row r="16" spans="1:4" s="346" customFormat="1">
      <c r="A16" s="357" t="s">
        <v>546</v>
      </c>
      <c r="B16" s="342" t="s">
        <v>548</v>
      </c>
      <c r="C16" s="395">
        <v>5.2045411911252365E-2</v>
      </c>
      <c r="D16" s="651">
        <f>C16*'5. RWA'!$C$13</f>
        <v>30137085.26434914</v>
      </c>
    </row>
    <row r="17" spans="1:6" s="346" customFormat="1">
      <c r="A17" s="357" t="s">
        <v>547</v>
      </c>
      <c r="B17" s="342" t="s">
        <v>595</v>
      </c>
      <c r="C17" s="395">
        <v>6.9393882548336477E-2</v>
      </c>
      <c r="D17" s="651">
        <f>C17*'5. RWA'!$C$13</f>
        <v>40182780.35246551</v>
      </c>
    </row>
    <row r="18" spans="1:6" s="345" customFormat="1">
      <c r="A18" s="772" t="s">
        <v>596</v>
      </c>
      <c r="B18" s="773"/>
      <c r="C18" s="397" t="s">
        <v>526</v>
      </c>
      <c r="D18" s="654" t="s">
        <v>527</v>
      </c>
    </row>
    <row r="19" spans="1:6" s="346" customFormat="1">
      <c r="A19" s="343">
        <v>4</v>
      </c>
      <c r="B19" s="342" t="s">
        <v>23</v>
      </c>
      <c r="C19" s="395">
        <f>SUM(C7,$C$11,C15)</f>
        <v>0.10886057422706844</v>
      </c>
      <c r="D19" s="651">
        <f>C19*'5. RWA'!$C$13</f>
        <v>63036111.867103204</v>
      </c>
    </row>
    <row r="20" spans="1:6" s="346" customFormat="1">
      <c r="A20" s="343">
        <v>5</v>
      </c>
      <c r="B20" s="342" t="s">
        <v>89</v>
      </c>
      <c r="C20" s="395">
        <f>SUM(C8,$C$11,C16)</f>
        <v>0.13704541191125236</v>
      </c>
      <c r="D20" s="651">
        <f>C20*'5. RWA'!$C$13</f>
        <v>79356644.749012187</v>
      </c>
    </row>
    <row r="21" spans="1:6" s="346" customFormat="1" ht="14.4" thickBot="1">
      <c r="A21" s="348" t="s">
        <v>543</v>
      </c>
      <c r="B21" s="349" t="s">
        <v>88</v>
      </c>
      <c r="C21" s="748">
        <f>SUM(C9,$C$11,C17)</f>
        <v>0.17439388254833649</v>
      </c>
      <c r="D21" s="655">
        <f>C21*'5. RWA'!$C$13</f>
        <v>100983412.6570493</v>
      </c>
    </row>
    <row r="22" spans="1:6">
      <c r="F22" s="307"/>
    </row>
    <row r="23" spans="1:6" ht="57.6" customHeight="1">
      <c r="B23" s="720" t="s">
        <v>600</v>
      </c>
      <c r="D23" s="722"/>
    </row>
    <row r="26" spans="1:6">
      <c r="D26" s="721"/>
    </row>
  </sheetData>
  <mergeCells count="2">
    <mergeCell ref="A5:B5"/>
    <mergeCell ref="A18:B18"/>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2"/>
  <sheetViews>
    <sheetView zoomScale="70" zoomScaleNormal="70" workbookViewId="0">
      <pane xSplit="1" ySplit="5" topLeftCell="B27" activePane="bottomRight" state="frozen"/>
      <selection pane="topRight" activeCell="B1" sqref="B1"/>
      <selection pane="bottomLeft" activeCell="A5" sqref="A5"/>
      <selection pane="bottomRight" activeCell="C6" sqref="C6:C52"/>
    </sheetView>
  </sheetViews>
  <sheetFormatPr defaultRowHeight="14.4"/>
  <cols>
    <col min="1" max="1" width="10.6640625" style="66" customWidth="1"/>
    <col min="2" max="2" width="91.88671875" style="66" customWidth="1"/>
    <col min="3" max="3" width="53.109375" style="66" customWidth="1"/>
    <col min="4" max="4" width="32.33203125" style="66" customWidth="1"/>
    <col min="5" max="5" width="9.44140625" customWidth="1"/>
  </cols>
  <sheetData>
    <row r="1" spans="1:6">
      <c r="A1" s="17" t="s">
        <v>188</v>
      </c>
      <c r="B1" s="19" t="str">
        <f>Info!C2</f>
        <v>სს "ვითიბი ბანკი ჯორჯია"</v>
      </c>
      <c r="E1" s="2"/>
      <c r="F1" s="2"/>
    </row>
    <row r="2" spans="1:6" s="21" customFormat="1" ht="15.75" customHeight="1">
      <c r="A2" s="21" t="s">
        <v>189</v>
      </c>
      <c r="B2" s="429">
        <f>'1. key ratios'!B2</f>
        <v>45107</v>
      </c>
    </row>
    <row r="3" spans="1:6" s="21" customFormat="1" ht="15.75" customHeight="1">
      <c r="A3" s="26"/>
    </row>
    <row r="4" spans="1:6" s="21" customFormat="1" ht="15.75" customHeight="1" thickBot="1">
      <c r="A4" s="21" t="s">
        <v>413</v>
      </c>
      <c r="B4" s="190" t="s">
        <v>268</v>
      </c>
      <c r="D4" s="192" t="s">
        <v>93</v>
      </c>
    </row>
    <row r="5" spans="1:6" ht="41.4">
      <c r="A5" s="140" t="s">
        <v>26</v>
      </c>
      <c r="B5" s="141" t="s">
        <v>231</v>
      </c>
      <c r="C5" s="142" t="s">
        <v>236</v>
      </c>
      <c r="D5" s="191" t="s">
        <v>269</v>
      </c>
    </row>
    <row r="6" spans="1:6">
      <c r="A6" s="595">
        <v>1</v>
      </c>
      <c r="B6" s="668" t="s">
        <v>154</v>
      </c>
      <c r="C6" s="656">
        <v>136677590</v>
      </c>
      <c r="D6" s="657"/>
      <c r="E6" s="8"/>
    </row>
    <row r="7" spans="1:6">
      <c r="A7" s="595">
        <v>2</v>
      </c>
      <c r="B7" s="82" t="s">
        <v>155</v>
      </c>
      <c r="C7" s="250">
        <v>351</v>
      </c>
      <c r="D7" s="658"/>
      <c r="E7" s="8"/>
    </row>
    <row r="8" spans="1:6">
      <c r="A8" s="595">
        <v>3</v>
      </c>
      <c r="B8" s="82" t="s">
        <v>156</v>
      </c>
      <c r="C8" s="250">
        <v>6432644</v>
      </c>
      <c r="D8" s="658"/>
      <c r="E8" s="8"/>
    </row>
    <row r="9" spans="1:6">
      <c r="A9" s="595">
        <v>4</v>
      </c>
      <c r="B9" s="82" t="s">
        <v>185</v>
      </c>
      <c r="C9" s="250"/>
      <c r="D9" s="658"/>
      <c r="E9" s="8"/>
    </row>
    <row r="10" spans="1:6">
      <c r="A10" s="595">
        <v>5.0999999999999996</v>
      </c>
      <c r="B10" s="82" t="s">
        <v>157</v>
      </c>
      <c r="C10" s="250">
        <v>0</v>
      </c>
      <c r="D10" s="658"/>
      <c r="E10" s="8"/>
    </row>
    <row r="11" spans="1:6">
      <c r="A11" s="595">
        <v>5.2</v>
      </c>
      <c r="B11" s="82" t="s">
        <v>1039</v>
      </c>
      <c r="C11" s="250">
        <v>0</v>
      </c>
      <c r="D11" s="658"/>
      <c r="E11" s="9"/>
    </row>
    <row r="12" spans="1:6">
      <c r="A12" s="595" t="s">
        <v>1040</v>
      </c>
      <c r="B12" s="669" t="s">
        <v>1041</v>
      </c>
      <c r="C12" s="250">
        <v>0</v>
      </c>
      <c r="D12" s="659" t="s">
        <v>1030</v>
      </c>
      <c r="E12" s="9"/>
    </row>
    <row r="13" spans="1:6">
      <c r="A13" s="595">
        <v>5</v>
      </c>
      <c r="B13" s="82" t="s">
        <v>1042</v>
      </c>
      <c r="C13" s="250">
        <v>0</v>
      </c>
      <c r="D13" s="658"/>
      <c r="E13" s="9"/>
    </row>
    <row r="14" spans="1:6">
      <c r="A14" s="595">
        <v>6.1</v>
      </c>
      <c r="B14" s="82" t="s">
        <v>158</v>
      </c>
      <c r="C14" s="251">
        <v>202569136</v>
      </c>
      <c r="D14" s="660"/>
      <c r="E14" s="9"/>
    </row>
    <row r="15" spans="1:6">
      <c r="A15" s="595">
        <v>6.2</v>
      </c>
      <c r="B15" s="83" t="s">
        <v>159</v>
      </c>
      <c r="C15" s="251">
        <v>-19288890</v>
      </c>
      <c r="D15" s="660"/>
      <c r="E15" s="8"/>
    </row>
    <row r="16" spans="1:6">
      <c r="A16" s="595" t="s">
        <v>484</v>
      </c>
      <c r="B16" s="84" t="s">
        <v>485</v>
      </c>
      <c r="C16" s="251">
        <v>2397579</v>
      </c>
      <c r="D16" s="659" t="s">
        <v>1030</v>
      </c>
      <c r="E16" s="8"/>
    </row>
    <row r="17" spans="1:5">
      <c r="A17" s="595" t="s">
        <v>484</v>
      </c>
      <c r="B17" s="84" t="s">
        <v>606</v>
      </c>
      <c r="C17" s="251">
        <v>0</v>
      </c>
      <c r="D17" s="658"/>
      <c r="E17" s="8"/>
    </row>
    <row r="18" spans="1:5">
      <c r="A18" s="595">
        <v>6</v>
      </c>
      <c r="B18" s="82" t="s">
        <v>160</v>
      </c>
      <c r="C18" s="661">
        <v>183280246</v>
      </c>
      <c r="D18" s="660"/>
      <c r="E18" s="8"/>
    </row>
    <row r="19" spans="1:5">
      <c r="A19" s="595">
        <v>7</v>
      </c>
      <c r="B19" s="82" t="s">
        <v>161</v>
      </c>
      <c r="C19" s="250">
        <v>1493112</v>
      </c>
      <c r="D19" s="658"/>
      <c r="E19" s="8"/>
    </row>
    <row r="20" spans="1:5">
      <c r="A20" s="595">
        <v>8</v>
      </c>
      <c r="B20" s="82" t="s">
        <v>162</v>
      </c>
      <c r="C20" s="250">
        <v>13232416.539999999</v>
      </c>
      <c r="D20" s="658"/>
      <c r="E20" s="8"/>
    </row>
    <row r="21" spans="1:5">
      <c r="A21" s="595">
        <v>9</v>
      </c>
      <c r="B21" s="82" t="s">
        <v>163</v>
      </c>
      <c r="C21" s="250">
        <v>54000</v>
      </c>
      <c r="D21" s="658"/>
      <c r="E21" s="8"/>
    </row>
    <row r="22" spans="1:5">
      <c r="A22" s="595">
        <v>9.1</v>
      </c>
      <c r="B22" s="84" t="s">
        <v>245</v>
      </c>
      <c r="C22" s="251"/>
      <c r="D22" s="658"/>
      <c r="E22" s="8"/>
    </row>
    <row r="23" spans="1:5">
      <c r="A23" s="595">
        <v>9.1999999999999993</v>
      </c>
      <c r="B23" s="84" t="s">
        <v>235</v>
      </c>
      <c r="C23" s="251"/>
      <c r="D23" s="658"/>
      <c r="E23" s="8"/>
    </row>
    <row r="24" spans="1:5">
      <c r="A24" s="595">
        <v>9.3000000000000007</v>
      </c>
      <c r="B24" s="84" t="s">
        <v>234</v>
      </c>
      <c r="C24" s="251"/>
      <c r="D24" s="658"/>
      <c r="E24" s="8"/>
    </row>
    <row r="25" spans="1:5">
      <c r="A25" s="595">
        <v>10</v>
      </c>
      <c r="B25" s="82" t="s">
        <v>164</v>
      </c>
      <c r="C25" s="250">
        <v>53181691</v>
      </c>
      <c r="D25" s="658"/>
      <c r="E25" s="7"/>
    </row>
    <row r="26" spans="1:5">
      <c r="A26" s="595">
        <v>10.1</v>
      </c>
      <c r="B26" s="84" t="s">
        <v>233</v>
      </c>
      <c r="C26" s="250">
        <v>18014945.640000001</v>
      </c>
      <c r="D26" s="659" t="s">
        <v>1031</v>
      </c>
      <c r="E26" s="8"/>
    </row>
    <row r="27" spans="1:5">
      <c r="A27" s="595">
        <v>11</v>
      </c>
      <c r="B27" s="85" t="s">
        <v>165</v>
      </c>
      <c r="C27" s="250">
        <v>19585544.181600001</v>
      </c>
      <c r="D27" s="662"/>
      <c r="E27" s="8"/>
    </row>
    <row r="28" spans="1:5">
      <c r="A28" s="595">
        <v>11.1</v>
      </c>
      <c r="B28" s="84" t="s">
        <v>1043</v>
      </c>
      <c r="C28" s="250">
        <v>0</v>
      </c>
      <c r="D28" s="659" t="s">
        <v>1031</v>
      </c>
      <c r="E28" s="8"/>
    </row>
    <row r="29" spans="1:5">
      <c r="A29" s="595">
        <v>12</v>
      </c>
      <c r="B29" s="87" t="s">
        <v>166</v>
      </c>
      <c r="C29" s="253">
        <v>413937594.7216</v>
      </c>
      <c r="D29" s="663"/>
      <c r="E29" s="8"/>
    </row>
    <row r="30" spans="1:5">
      <c r="A30" s="595">
        <v>13</v>
      </c>
      <c r="B30" s="82" t="s">
        <v>167</v>
      </c>
      <c r="C30" s="254">
        <v>277260</v>
      </c>
      <c r="D30" s="664"/>
      <c r="E30" s="8"/>
    </row>
    <row r="31" spans="1:5">
      <c r="A31" s="595">
        <v>14</v>
      </c>
      <c r="B31" s="82" t="s">
        <v>168</v>
      </c>
      <c r="C31" s="254">
        <v>14688704</v>
      </c>
      <c r="D31" s="658"/>
      <c r="E31" s="8"/>
    </row>
    <row r="32" spans="1:5">
      <c r="A32" s="595">
        <v>15</v>
      </c>
      <c r="B32" s="82" t="s">
        <v>169</v>
      </c>
      <c r="C32" s="254">
        <v>3485945</v>
      </c>
      <c r="D32" s="658"/>
      <c r="E32" s="8"/>
    </row>
    <row r="33" spans="1:5">
      <c r="A33" s="595">
        <v>16</v>
      </c>
      <c r="B33" s="82" t="s">
        <v>170</v>
      </c>
      <c r="C33" s="254">
        <v>3654496</v>
      </c>
      <c r="D33" s="658"/>
      <c r="E33" s="8"/>
    </row>
    <row r="34" spans="1:5">
      <c r="A34" s="595">
        <v>17</v>
      </c>
      <c r="B34" s="82" t="s">
        <v>171</v>
      </c>
      <c r="C34" s="254">
        <v>0</v>
      </c>
      <c r="D34" s="658"/>
      <c r="E34" s="8"/>
    </row>
    <row r="35" spans="1:5">
      <c r="A35" s="595">
        <v>18</v>
      </c>
      <c r="B35" s="82" t="s">
        <v>172</v>
      </c>
      <c r="C35" s="254">
        <v>0</v>
      </c>
      <c r="D35" s="658"/>
      <c r="E35" s="8"/>
    </row>
    <row r="36" spans="1:5">
      <c r="A36" s="595">
        <v>19</v>
      </c>
      <c r="B36" s="82" t="s">
        <v>173</v>
      </c>
      <c r="C36" s="254">
        <v>11672570</v>
      </c>
      <c r="D36" s="658"/>
      <c r="E36" s="8"/>
    </row>
    <row r="37" spans="1:5">
      <c r="A37" s="595">
        <v>20</v>
      </c>
      <c r="B37" s="82" t="s">
        <v>95</v>
      </c>
      <c r="C37" s="254">
        <v>16242554.4</v>
      </c>
      <c r="D37" s="658"/>
      <c r="E37" s="7"/>
    </row>
    <row r="38" spans="1:5">
      <c r="A38" s="595">
        <v>20.100000000000001</v>
      </c>
      <c r="B38" s="86" t="s">
        <v>1044</v>
      </c>
      <c r="C38" s="665">
        <v>49011.047600000165</v>
      </c>
      <c r="D38" s="659" t="s">
        <v>1030</v>
      </c>
      <c r="E38" s="8"/>
    </row>
    <row r="39" spans="1:5">
      <c r="A39" s="595">
        <v>21</v>
      </c>
      <c r="B39" s="85" t="s">
        <v>174</v>
      </c>
      <c r="C39" s="252">
        <v>81624813.348800004</v>
      </c>
      <c r="D39" s="662"/>
      <c r="E39" s="8"/>
    </row>
    <row r="40" spans="1:5">
      <c r="A40" s="595">
        <v>21.1</v>
      </c>
      <c r="B40" s="86" t="s">
        <v>1045</v>
      </c>
      <c r="C40" s="254">
        <v>70715870.67904</v>
      </c>
      <c r="D40" s="659" t="s">
        <v>1032</v>
      </c>
      <c r="E40" s="8"/>
    </row>
    <row r="41" spans="1:5" ht="27.6">
      <c r="A41" s="595">
        <v>21.2</v>
      </c>
      <c r="B41" s="670" t="s">
        <v>53</v>
      </c>
      <c r="C41" s="254">
        <v>0</v>
      </c>
      <c r="D41" s="659" t="s">
        <v>1033</v>
      </c>
      <c r="E41" s="8"/>
    </row>
    <row r="42" spans="1:5">
      <c r="A42" s="595">
        <v>22</v>
      </c>
      <c r="B42" s="87" t="s">
        <v>175</v>
      </c>
      <c r="C42" s="253">
        <v>131646342.74880001</v>
      </c>
      <c r="D42" s="663"/>
      <c r="E42" s="8"/>
    </row>
    <row r="43" spans="1:5">
      <c r="A43" s="595">
        <v>23</v>
      </c>
      <c r="B43" s="85" t="s">
        <v>176</v>
      </c>
      <c r="C43" s="250">
        <v>209008277</v>
      </c>
      <c r="D43" s="659" t="s">
        <v>1034</v>
      </c>
      <c r="E43" s="8"/>
    </row>
    <row r="44" spans="1:5">
      <c r="A44" s="595">
        <v>24</v>
      </c>
      <c r="B44" s="85" t="s">
        <v>177</v>
      </c>
      <c r="C44" s="250">
        <v>51151300</v>
      </c>
      <c r="D44" s="659" t="s">
        <v>1035</v>
      </c>
      <c r="E44" s="8"/>
    </row>
    <row r="45" spans="1:5">
      <c r="A45" s="595">
        <v>25</v>
      </c>
      <c r="B45" s="85" t="s">
        <v>232</v>
      </c>
      <c r="C45" s="250"/>
      <c r="D45" s="658"/>
      <c r="E45" s="7"/>
    </row>
    <row r="46" spans="1:5">
      <c r="A46" s="595">
        <v>26</v>
      </c>
      <c r="B46" s="85" t="s">
        <v>179</v>
      </c>
      <c r="C46" s="250"/>
      <c r="D46" s="658"/>
    </row>
    <row r="47" spans="1:5">
      <c r="A47" s="595">
        <v>27</v>
      </c>
      <c r="B47" s="85" t="s">
        <v>180</v>
      </c>
      <c r="C47" s="250">
        <v>0</v>
      </c>
      <c r="D47" s="658"/>
    </row>
    <row r="48" spans="1:5">
      <c r="A48" s="595">
        <v>28</v>
      </c>
      <c r="B48" s="85" t="s">
        <v>181</v>
      </c>
      <c r="C48" s="250">
        <v>10343599</v>
      </c>
      <c r="D48" s="659" t="s">
        <v>1036</v>
      </c>
    </row>
    <row r="49" spans="1:4">
      <c r="A49" s="595">
        <v>29</v>
      </c>
      <c r="B49" s="85" t="s">
        <v>35</v>
      </c>
      <c r="C49" s="250">
        <v>11788076</v>
      </c>
      <c r="D49" s="658"/>
    </row>
    <row r="50" spans="1:4">
      <c r="A50" s="671">
        <v>29.1</v>
      </c>
      <c r="B50" s="85" t="s">
        <v>31</v>
      </c>
      <c r="C50" s="665">
        <v>11788076</v>
      </c>
      <c r="D50" s="659" t="s">
        <v>1037</v>
      </c>
    </row>
    <row r="51" spans="1:4">
      <c r="A51" s="671">
        <v>29.2</v>
      </c>
      <c r="B51" s="85" t="s">
        <v>35</v>
      </c>
      <c r="C51" s="665">
        <v>-11788076</v>
      </c>
      <c r="D51" s="659" t="s">
        <v>1038</v>
      </c>
    </row>
    <row r="52" spans="1:4" ht="15" thickBot="1">
      <c r="A52" s="138">
        <v>30</v>
      </c>
      <c r="B52" s="139" t="s">
        <v>182</v>
      </c>
      <c r="C52" s="666">
        <v>282291252</v>
      </c>
      <c r="D52" s="667"/>
    </row>
  </sheetData>
  <pageMargins left="0.7" right="0.7" top="0.75" bottom="0.75" header="0.3" footer="0.3"/>
  <pageSetup paperSize="9" scale="58"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60" zoomScaleNormal="60" workbookViewId="0">
      <pane xSplit="2" ySplit="7" topLeftCell="C8" activePane="bottomRight" state="frozen"/>
      <selection pane="topRight" activeCell="C1" sqref="C1"/>
      <selection pane="bottomLeft" activeCell="A8" sqref="A8"/>
      <selection pane="bottomRight" activeCell="C8" sqref="C8:S21"/>
    </sheetView>
  </sheetViews>
  <sheetFormatPr defaultColWidth="9.109375" defaultRowHeight="13.8"/>
  <cols>
    <col min="1" max="1" width="10.5546875" style="2" bestFit="1" customWidth="1"/>
    <col min="2" max="2" width="95" style="2" customWidth="1"/>
    <col min="3" max="3" width="12.33203125" style="2" bestFit="1" customWidth="1"/>
    <col min="4" max="4" width="13.44140625" style="2" bestFit="1" customWidth="1"/>
    <col min="5" max="5" width="10.88671875" style="2" bestFit="1" customWidth="1"/>
    <col min="6" max="6" width="13.44140625" style="2" bestFit="1" customWidth="1"/>
    <col min="7" max="7" width="11.5546875" style="2" bestFit="1" customWidth="1"/>
    <col min="8" max="8" width="13.44140625" style="2" bestFit="1" customWidth="1"/>
    <col min="9" max="9" width="9.5546875" style="2" bestFit="1" customWidth="1"/>
    <col min="10" max="10" width="13.44140625" style="2" bestFit="1" customWidth="1"/>
    <col min="11" max="11" width="9.5546875" style="2" bestFit="1" customWidth="1"/>
    <col min="12" max="14" width="13.44140625" style="2" bestFit="1" customWidth="1"/>
    <col min="15" max="15" width="9.5546875" style="2" bestFit="1" customWidth="1"/>
    <col min="16" max="16" width="13.44140625" style="2" bestFit="1" customWidth="1"/>
    <col min="17" max="17" width="9.6640625" style="2" bestFit="1" customWidth="1"/>
    <col min="18" max="18" width="13.44140625" style="2" bestFit="1" customWidth="1"/>
    <col min="19" max="19" width="31.6640625" style="2" bestFit="1" customWidth="1"/>
    <col min="20" max="16384" width="9.109375" style="13"/>
  </cols>
  <sheetData>
    <row r="1" spans="1:19">
      <c r="A1" s="2" t="s">
        <v>188</v>
      </c>
      <c r="B1" s="306" t="str">
        <f>Info!C2</f>
        <v>სს "ვითიბი ბანკი ჯორჯია"</v>
      </c>
    </row>
    <row r="2" spans="1:19">
      <c r="A2" s="2" t="s">
        <v>189</v>
      </c>
      <c r="B2" s="429">
        <f>'1. key ratios'!B2</f>
        <v>45107</v>
      </c>
    </row>
    <row r="4" spans="1:19" ht="28.2" thickBot="1">
      <c r="A4" s="65" t="s">
        <v>414</v>
      </c>
      <c r="B4" s="281" t="s">
        <v>455</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442</v>
      </c>
      <c r="P5" s="113" t="s">
        <v>443</v>
      </c>
      <c r="Q5" s="113" t="s">
        <v>444</v>
      </c>
      <c r="R5" s="273" t="s">
        <v>445</v>
      </c>
      <c r="S5" s="114" t="s">
        <v>446</v>
      </c>
    </row>
    <row r="6" spans="1:19" ht="46.5" customHeight="1">
      <c r="A6" s="144"/>
      <c r="B6" s="778" t="s">
        <v>447</v>
      </c>
      <c r="C6" s="776">
        <v>0</v>
      </c>
      <c r="D6" s="777"/>
      <c r="E6" s="776">
        <v>0.2</v>
      </c>
      <c r="F6" s="777"/>
      <c r="G6" s="776">
        <v>0.35</v>
      </c>
      <c r="H6" s="777"/>
      <c r="I6" s="776">
        <v>0.5</v>
      </c>
      <c r="J6" s="777"/>
      <c r="K6" s="776">
        <v>0.75</v>
      </c>
      <c r="L6" s="777"/>
      <c r="M6" s="776">
        <v>1</v>
      </c>
      <c r="N6" s="777"/>
      <c r="O6" s="776">
        <v>1.5</v>
      </c>
      <c r="P6" s="777"/>
      <c r="Q6" s="776">
        <v>2.5</v>
      </c>
      <c r="R6" s="777"/>
      <c r="S6" s="774" t="s">
        <v>250</v>
      </c>
    </row>
    <row r="7" spans="1:19">
      <c r="A7" s="144"/>
      <c r="B7" s="779"/>
      <c r="C7" s="280" t="s">
        <v>440</v>
      </c>
      <c r="D7" s="280" t="s">
        <v>441</v>
      </c>
      <c r="E7" s="280" t="s">
        <v>440</v>
      </c>
      <c r="F7" s="280" t="s">
        <v>441</v>
      </c>
      <c r="G7" s="280" t="s">
        <v>440</v>
      </c>
      <c r="H7" s="280" t="s">
        <v>441</v>
      </c>
      <c r="I7" s="280" t="s">
        <v>440</v>
      </c>
      <c r="J7" s="280" t="s">
        <v>441</v>
      </c>
      <c r="K7" s="280" t="s">
        <v>440</v>
      </c>
      <c r="L7" s="280" t="s">
        <v>441</v>
      </c>
      <c r="M7" s="280" t="s">
        <v>440</v>
      </c>
      <c r="N7" s="280" t="s">
        <v>441</v>
      </c>
      <c r="O7" s="280" t="s">
        <v>440</v>
      </c>
      <c r="P7" s="280" t="s">
        <v>441</v>
      </c>
      <c r="Q7" s="280" t="s">
        <v>440</v>
      </c>
      <c r="R7" s="280" t="s">
        <v>441</v>
      </c>
      <c r="S7" s="775"/>
    </row>
    <row r="8" spans="1:19" s="148" customFormat="1">
      <c r="A8" s="117">
        <v>1</v>
      </c>
      <c r="B8" s="166" t="s">
        <v>216</v>
      </c>
      <c r="C8" s="716">
        <v>351</v>
      </c>
      <c r="D8" s="716"/>
      <c r="E8" s="716">
        <v>0</v>
      </c>
      <c r="F8" s="716"/>
      <c r="G8" s="716">
        <v>0</v>
      </c>
      <c r="H8" s="716"/>
      <c r="I8" s="716">
        <v>0</v>
      </c>
      <c r="J8" s="716"/>
      <c r="K8" s="716">
        <v>0</v>
      </c>
      <c r="L8" s="716"/>
      <c r="M8" s="716">
        <v>0</v>
      </c>
      <c r="N8" s="716"/>
      <c r="O8" s="716">
        <v>0</v>
      </c>
      <c r="P8" s="716"/>
      <c r="Q8" s="716">
        <v>0</v>
      </c>
      <c r="R8" s="716"/>
      <c r="S8" s="717">
        <v>0</v>
      </c>
    </row>
    <row r="9" spans="1:19" s="148" customFormat="1">
      <c r="A9" s="117">
        <v>2</v>
      </c>
      <c r="B9" s="166" t="s">
        <v>217</v>
      </c>
      <c r="C9" s="716">
        <v>0</v>
      </c>
      <c r="D9" s="716"/>
      <c r="E9" s="716">
        <v>0</v>
      </c>
      <c r="F9" s="716"/>
      <c r="G9" s="716">
        <v>0</v>
      </c>
      <c r="H9" s="716"/>
      <c r="I9" s="716">
        <v>0</v>
      </c>
      <c r="J9" s="716"/>
      <c r="K9" s="716">
        <v>0</v>
      </c>
      <c r="L9" s="716"/>
      <c r="M9" s="716">
        <v>0</v>
      </c>
      <c r="N9" s="716"/>
      <c r="O9" s="716">
        <v>0</v>
      </c>
      <c r="P9" s="716"/>
      <c r="Q9" s="716">
        <v>0</v>
      </c>
      <c r="R9" s="716"/>
      <c r="S9" s="717">
        <v>0</v>
      </c>
    </row>
    <row r="10" spans="1:19" s="148" customFormat="1">
      <c r="A10" s="117">
        <v>3</v>
      </c>
      <c r="B10" s="166" t="s">
        <v>218</v>
      </c>
      <c r="C10" s="716">
        <v>0</v>
      </c>
      <c r="D10" s="716"/>
      <c r="E10" s="716">
        <v>0</v>
      </c>
      <c r="F10" s="716"/>
      <c r="G10" s="716">
        <v>0</v>
      </c>
      <c r="H10" s="716"/>
      <c r="I10" s="716">
        <v>0</v>
      </c>
      <c r="J10" s="716"/>
      <c r="K10" s="716">
        <v>0</v>
      </c>
      <c r="L10" s="716"/>
      <c r="M10" s="716">
        <v>0</v>
      </c>
      <c r="N10" s="716"/>
      <c r="O10" s="716">
        <v>0</v>
      </c>
      <c r="P10" s="716"/>
      <c r="Q10" s="716">
        <v>0</v>
      </c>
      <c r="R10" s="716"/>
      <c r="S10" s="717">
        <v>0</v>
      </c>
    </row>
    <row r="11" spans="1:19" s="148" customFormat="1">
      <c r="A11" s="117">
        <v>4</v>
      </c>
      <c r="B11" s="166" t="s">
        <v>219</v>
      </c>
      <c r="C11" s="716">
        <v>0</v>
      </c>
      <c r="D11" s="716"/>
      <c r="E11" s="716">
        <v>0</v>
      </c>
      <c r="F11" s="716"/>
      <c r="G11" s="716">
        <v>0</v>
      </c>
      <c r="H11" s="716"/>
      <c r="I11" s="716">
        <v>0</v>
      </c>
      <c r="J11" s="716"/>
      <c r="K11" s="716">
        <v>0</v>
      </c>
      <c r="L11" s="716"/>
      <c r="M11" s="716">
        <v>0</v>
      </c>
      <c r="N11" s="716"/>
      <c r="O11" s="716">
        <v>0</v>
      </c>
      <c r="P11" s="716"/>
      <c r="Q11" s="716">
        <v>0</v>
      </c>
      <c r="R11" s="716"/>
      <c r="S11" s="717">
        <v>0</v>
      </c>
    </row>
    <row r="12" spans="1:19" s="148" customFormat="1">
      <c r="A12" s="117">
        <v>5</v>
      </c>
      <c r="B12" s="166" t="s">
        <v>220</v>
      </c>
      <c r="C12" s="716">
        <v>0</v>
      </c>
      <c r="D12" s="716"/>
      <c r="E12" s="716">
        <v>0</v>
      </c>
      <c r="F12" s="716"/>
      <c r="G12" s="716">
        <v>0</v>
      </c>
      <c r="H12" s="716"/>
      <c r="I12" s="716">
        <v>0</v>
      </c>
      <c r="J12" s="716"/>
      <c r="K12" s="716">
        <v>0</v>
      </c>
      <c r="L12" s="716"/>
      <c r="M12" s="716">
        <v>0</v>
      </c>
      <c r="N12" s="716"/>
      <c r="O12" s="716">
        <v>0</v>
      </c>
      <c r="P12" s="716"/>
      <c r="Q12" s="716">
        <v>0</v>
      </c>
      <c r="R12" s="716"/>
      <c r="S12" s="717">
        <v>0</v>
      </c>
    </row>
    <row r="13" spans="1:19" s="148" customFormat="1">
      <c r="A13" s="117">
        <v>6</v>
      </c>
      <c r="B13" s="166" t="s">
        <v>221</v>
      </c>
      <c r="C13" s="716">
        <v>0</v>
      </c>
      <c r="D13" s="716"/>
      <c r="E13" s="716">
        <v>6318179.4797999999</v>
      </c>
      <c r="F13" s="716"/>
      <c r="G13" s="716">
        <v>0</v>
      </c>
      <c r="H13" s="716"/>
      <c r="I13" s="716">
        <v>755.3435000001482</v>
      </c>
      <c r="J13" s="716"/>
      <c r="K13" s="716">
        <v>0</v>
      </c>
      <c r="L13" s="716"/>
      <c r="M13" s="716">
        <v>113709.1767</v>
      </c>
      <c r="N13" s="716">
        <v>0</v>
      </c>
      <c r="O13" s="716">
        <v>0</v>
      </c>
      <c r="P13" s="716"/>
      <c r="Q13" s="716">
        <v>0</v>
      </c>
      <c r="R13" s="716"/>
      <c r="S13" s="717">
        <v>1377722.74441</v>
      </c>
    </row>
    <row r="14" spans="1:19" s="148" customFormat="1">
      <c r="A14" s="117">
        <v>7</v>
      </c>
      <c r="B14" s="166" t="s">
        <v>73</v>
      </c>
      <c r="C14" s="716">
        <v>0</v>
      </c>
      <c r="D14" s="716">
        <v>0</v>
      </c>
      <c r="E14" s="716">
        <v>0</v>
      </c>
      <c r="F14" s="716">
        <v>0</v>
      </c>
      <c r="G14" s="716">
        <v>0</v>
      </c>
      <c r="H14" s="716"/>
      <c r="I14" s="716">
        <v>0</v>
      </c>
      <c r="J14" s="716">
        <v>0</v>
      </c>
      <c r="K14" s="716">
        <v>0</v>
      </c>
      <c r="L14" s="716"/>
      <c r="M14" s="716">
        <v>108703858.60026999</v>
      </c>
      <c r="N14" s="716">
        <v>12359454.692165</v>
      </c>
      <c r="O14" s="716">
        <v>0</v>
      </c>
      <c r="P14" s="716">
        <v>0</v>
      </c>
      <c r="Q14" s="716">
        <v>0</v>
      </c>
      <c r="R14" s="716">
        <v>0</v>
      </c>
      <c r="S14" s="717">
        <v>121063313.29243499</v>
      </c>
    </row>
    <row r="15" spans="1:19" s="148" customFormat="1">
      <c r="A15" s="117">
        <v>8</v>
      </c>
      <c r="B15" s="166" t="s">
        <v>74</v>
      </c>
      <c r="C15" s="716">
        <v>0</v>
      </c>
      <c r="D15" s="716"/>
      <c r="E15" s="716">
        <v>0</v>
      </c>
      <c r="F15" s="716"/>
      <c r="G15" s="716">
        <v>0</v>
      </c>
      <c r="H15" s="716"/>
      <c r="I15" s="716">
        <v>0</v>
      </c>
      <c r="J15" s="716"/>
      <c r="K15" s="716">
        <v>0</v>
      </c>
      <c r="L15" s="716">
        <v>0</v>
      </c>
      <c r="M15" s="716">
        <v>0</v>
      </c>
      <c r="N15" s="716">
        <v>0</v>
      </c>
      <c r="O15" s="716">
        <v>0</v>
      </c>
      <c r="P15" s="716">
        <v>0</v>
      </c>
      <c r="Q15" s="716">
        <v>0</v>
      </c>
      <c r="R15" s="716"/>
      <c r="S15" s="717">
        <v>0</v>
      </c>
    </row>
    <row r="16" spans="1:19" s="148" customFormat="1">
      <c r="A16" s="117">
        <v>9</v>
      </c>
      <c r="B16" s="166" t="s">
        <v>75</v>
      </c>
      <c r="C16" s="716">
        <v>0</v>
      </c>
      <c r="D16" s="716"/>
      <c r="E16" s="716">
        <v>0</v>
      </c>
      <c r="F16" s="716"/>
      <c r="G16" s="716">
        <v>6467682.2726699999</v>
      </c>
      <c r="H16" s="716">
        <v>8467.3349999999991</v>
      </c>
      <c r="I16" s="716">
        <v>0</v>
      </c>
      <c r="J16" s="716"/>
      <c r="K16" s="716">
        <v>0</v>
      </c>
      <c r="L16" s="716"/>
      <c r="M16" s="716">
        <v>0</v>
      </c>
      <c r="N16" s="716"/>
      <c r="O16" s="716">
        <v>0</v>
      </c>
      <c r="P16" s="716"/>
      <c r="Q16" s="716">
        <v>0</v>
      </c>
      <c r="R16" s="716"/>
      <c r="S16" s="717">
        <v>2266652.3626844999</v>
      </c>
    </row>
    <row r="17" spans="1:19" s="148" customFormat="1">
      <c r="A17" s="117">
        <v>10</v>
      </c>
      <c r="B17" s="166" t="s">
        <v>69</v>
      </c>
      <c r="C17" s="716">
        <v>0</v>
      </c>
      <c r="D17" s="716"/>
      <c r="E17" s="716">
        <v>0</v>
      </c>
      <c r="F17" s="716"/>
      <c r="G17" s="716">
        <v>0</v>
      </c>
      <c r="H17" s="716"/>
      <c r="I17" s="716">
        <v>2554309.5536600002</v>
      </c>
      <c r="J17" s="716"/>
      <c r="K17" s="716">
        <v>0</v>
      </c>
      <c r="L17" s="716"/>
      <c r="M17" s="716">
        <v>22457865.606230002</v>
      </c>
      <c r="N17" s="716"/>
      <c r="O17" s="716">
        <v>46987220.466910005</v>
      </c>
      <c r="P17" s="716"/>
      <c r="Q17" s="716">
        <v>0</v>
      </c>
      <c r="R17" s="716"/>
      <c r="S17" s="717">
        <v>94215851.083425015</v>
      </c>
    </row>
    <row r="18" spans="1:19" s="148" customFormat="1">
      <c r="A18" s="117">
        <v>11</v>
      </c>
      <c r="B18" s="166" t="s">
        <v>70</v>
      </c>
      <c r="C18" s="716">
        <v>0</v>
      </c>
      <c r="D18" s="716"/>
      <c r="E18" s="716">
        <v>0</v>
      </c>
      <c r="F18" s="716"/>
      <c r="G18" s="716">
        <v>0</v>
      </c>
      <c r="H18" s="716"/>
      <c r="I18" s="716">
        <v>0</v>
      </c>
      <c r="J18" s="716"/>
      <c r="K18" s="716">
        <v>0</v>
      </c>
      <c r="L18" s="716"/>
      <c r="M18" s="716">
        <v>0</v>
      </c>
      <c r="N18" s="716"/>
      <c r="O18" s="716">
        <v>0</v>
      </c>
      <c r="P18" s="716"/>
      <c r="Q18" s="716">
        <v>0</v>
      </c>
      <c r="R18" s="716"/>
      <c r="S18" s="717">
        <v>0</v>
      </c>
    </row>
    <row r="19" spans="1:19" s="148" customFormat="1">
      <c r="A19" s="117">
        <v>12</v>
      </c>
      <c r="B19" s="166" t="s">
        <v>71</v>
      </c>
      <c r="C19" s="716">
        <v>0</v>
      </c>
      <c r="D19" s="716"/>
      <c r="E19" s="716">
        <v>0</v>
      </c>
      <c r="F19" s="716"/>
      <c r="G19" s="716">
        <v>0</v>
      </c>
      <c r="H19" s="716"/>
      <c r="I19" s="716">
        <v>0</v>
      </c>
      <c r="J19" s="716"/>
      <c r="K19" s="716">
        <v>0</v>
      </c>
      <c r="L19" s="716"/>
      <c r="M19" s="716">
        <v>0</v>
      </c>
      <c r="N19" s="716"/>
      <c r="O19" s="716">
        <v>0</v>
      </c>
      <c r="P19" s="716"/>
      <c r="Q19" s="716">
        <v>0</v>
      </c>
      <c r="R19" s="716"/>
      <c r="S19" s="717">
        <v>0</v>
      </c>
    </row>
    <row r="20" spans="1:19" s="148" customFormat="1">
      <c r="A20" s="117">
        <v>13</v>
      </c>
      <c r="B20" s="166" t="s">
        <v>72</v>
      </c>
      <c r="C20" s="716">
        <v>0</v>
      </c>
      <c r="D20" s="716"/>
      <c r="E20" s="716">
        <v>0</v>
      </c>
      <c r="F20" s="716"/>
      <c r="G20" s="716">
        <v>0</v>
      </c>
      <c r="H20" s="716"/>
      <c r="I20" s="716">
        <v>0</v>
      </c>
      <c r="J20" s="716"/>
      <c r="K20" s="716">
        <v>0</v>
      </c>
      <c r="L20" s="716"/>
      <c r="M20" s="716">
        <v>0</v>
      </c>
      <c r="N20" s="716"/>
      <c r="O20" s="716">
        <v>0</v>
      </c>
      <c r="P20" s="716"/>
      <c r="Q20" s="716">
        <v>0</v>
      </c>
      <c r="R20" s="716"/>
      <c r="S20" s="717">
        <v>0</v>
      </c>
    </row>
    <row r="21" spans="1:19" s="148" customFormat="1">
      <c r="A21" s="117">
        <v>14</v>
      </c>
      <c r="B21" s="166" t="s">
        <v>248</v>
      </c>
      <c r="C21" s="716">
        <v>136677590</v>
      </c>
      <c r="D21" s="716"/>
      <c r="E21" s="716">
        <v>0</v>
      </c>
      <c r="F21" s="716"/>
      <c r="G21" s="716">
        <v>0</v>
      </c>
      <c r="H21" s="716"/>
      <c r="I21" s="716">
        <v>0</v>
      </c>
      <c r="J21" s="716"/>
      <c r="K21" s="716">
        <v>0</v>
      </c>
      <c r="L21" s="716"/>
      <c r="M21" s="716">
        <v>68080394.3354</v>
      </c>
      <c r="N21" s="716"/>
      <c r="O21" s="716">
        <v>0</v>
      </c>
      <c r="P21" s="716"/>
      <c r="Q21" s="716">
        <v>0</v>
      </c>
      <c r="R21" s="716"/>
      <c r="S21" s="717">
        <v>68080394.3354</v>
      </c>
    </row>
    <row r="22" spans="1:19" ht="14.4" thickBot="1">
      <c r="A22" s="99"/>
      <c r="B22" s="150" t="s">
        <v>68</v>
      </c>
      <c r="C22" s="718">
        <f>SUM(C8:C21)</f>
        <v>136677941</v>
      </c>
      <c r="D22" s="718">
        <f t="shared" ref="D22:S22" si="0">SUM(D8:D21)</f>
        <v>0</v>
      </c>
      <c r="E22" s="718">
        <f t="shared" si="0"/>
        <v>6318179.4797999999</v>
      </c>
      <c r="F22" s="718">
        <f t="shared" si="0"/>
        <v>0</v>
      </c>
      <c r="G22" s="718">
        <f t="shared" si="0"/>
        <v>6467682.2726699999</v>
      </c>
      <c r="H22" s="718">
        <f t="shared" si="0"/>
        <v>8467.3349999999991</v>
      </c>
      <c r="I22" s="718">
        <f t="shared" si="0"/>
        <v>2555064.8971600002</v>
      </c>
      <c r="J22" s="718">
        <f t="shared" si="0"/>
        <v>0</v>
      </c>
      <c r="K22" s="718">
        <f t="shared" si="0"/>
        <v>0</v>
      </c>
      <c r="L22" s="718">
        <f t="shared" si="0"/>
        <v>0</v>
      </c>
      <c r="M22" s="718">
        <f t="shared" si="0"/>
        <v>199355827.71859998</v>
      </c>
      <c r="N22" s="718">
        <f t="shared" si="0"/>
        <v>12359454.692165</v>
      </c>
      <c r="O22" s="718">
        <f t="shared" si="0"/>
        <v>46987220.466910005</v>
      </c>
      <c r="P22" s="718">
        <f t="shared" si="0"/>
        <v>0</v>
      </c>
      <c r="Q22" s="718">
        <f t="shared" si="0"/>
        <v>0</v>
      </c>
      <c r="R22" s="718">
        <f t="shared" si="0"/>
        <v>0</v>
      </c>
      <c r="S22" s="719">
        <f t="shared" si="0"/>
        <v>287003933.81835449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70" zoomScaleNormal="70" workbookViewId="0">
      <pane xSplit="2" ySplit="6" topLeftCell="T9" activePane="bottomRight" state="frozen"/>
      <selection pane="topRight" activeCell="C1" sqref="C1"/>
      <selection pane="bottomLeft" activeCell="A6" sqref="A6"/>
      <selection pane="bottomRight" activeCell="V7" sqref="V7:V21"/>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188</v>
      </c>
      <c r="B1" s="306" t="str">
        <f>Info!C2</f>
        <v>სს "ვითიბი ბანკი ჯორჯია"</v>
      </c>
    </row>
    <row r="2" spans="1:22">
      <c r="A2" s="2" t="s">
        <v>189</v>
      </c>
      <c r="B2" s="429">
        <f>'1. key ratios'!B2</f>
        <v>45107</v>
      </c>
    </row>
    <row r="4" spans="1:22" ht="28.2" thickBot="1">
      <c r="A4" s="2" t="s">
        <v>415</v>
      </c>
      <c r="B4" s="282" t="s">
        <v>456</v>
      </c>
      <c r="V4" s="192" t="s">
        <v>93</v>
      </c>
    </row>
    <row r="5" spans="1:22">
      <c r="A5" s="97"/>
      <c r="B5" s="98"/>
      <c r="C5" s="780" t="s">
        <v>198</v>
      </c>
      <c r="D5" s="781"/>
      <c r="E5" s="781"/>
      <c r="F5" s="781"/>
      <c r="G5" s="781"/>
      <c r="H5" s="781"/>
      <c r="I5" s="781"/>
      <c r="J5" s="781"/>
      <c r="K5" s="781"/>
      <c r="L5" s="782"/>
      <c r="M5" s="780" t="s">
        <v>199</v>
      </c>
      <c r="N5" s="781"/>
      <c r="O5" s="781"/>
      <c r="P5" s="781"/>
      <c r="Q5" s="781"/>
      <c r="R5" s="781"/>
      <c r="S5" s="782"/>
      <c r="T5" s="785" t="s">
        <v>454</v>
      </c>
      <c r="U5" s="785" t="s">
        <v>453</v>
      </c>
      <c r="V5" s="783" t="s">
        <v>200</v>
      </c>
    </row>
    <row r="6" spans="1:22" s="65" customFormat="1" ht="151.80000000000001">
      <c r="A6" s="115"/>
      <c r="B6" s="168"/>
      <c r="C6" s="95" t="s">
        <v>201</v>
      </c>
      <c r="D6" s="94" t="s">
        <v>202</v>
      </c>
      <c r="E6" s="91" t="s">
        <v>203</v>
      </c>
      <c r="F6" s="283" t="s">
        <v>448</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786"/>
      <c r="U6" s="786"/>
      <c r="V6" s="784"/>
    </row>
    <row r="7" spans="1:22" s="148" customFormat="1">
      <c r="A7" s="149">
        <v>1</v>
      </c>
      <c r="B7" s="147" t="s">
        <v>216</v>
      </c>
      <c r="C7" s="257"/>
      <c r="D7" s="255">
        <v>0</v>
      </c>
      <c r="E7" s="255"/>
      <c r="F7" s="255"/>
      <c r="G7" s="255"/>
      <c r="H7" s="255"/>
      <c r="I7" s="255"/>
      <c r="J7" s="255">
        <v>0</v>
      </c>
      <c r="K7" s="255"/>
      <c r="L7" s="258"/>
      <c r="M7" s="257"/>
      <c r="N7" s="255"/>
      <c r="O7" s="255"/>
      <c r="P7" s="255"/>
      <c r="Q7" s="255"/>
      <c r="R7" s="255"/>
      <c r="S7" s="258"/>
      <c r="T7" s="277">
        <v>0</v>
      </c>
      <c r="U7" s="277"/>
      <c r="V7" s="259">
        <f>SUM(C7:S7)</f>
        <v>0</v>
      </c>
    </row>
    <row r="8" spans="1:22" s="148" customFormat="1">
      <c r="A8" s="149">
        <v>2</v>
      </c>
      <c r="B8" s="147" t="s">
        <v>217</v>
      </c>
      <c r="C8" s="257"/>
      <c r="D8" s="255">
        <v>0</v>
      </c>
      <c r="E8" s="255"/>
      <c r="F8" s="255"/>
      <c r="G8" s="255"/>
      <c r="H8" s="255"/>
      <c r="I8" s="255"/>
      <c r="J8" s="255">
        <v>0</v>
      </c>
      <c r="K8" s="255"/>
      <c r="L8" s="258"/>
      <c r="M8" s="257"/>
      <c r="N8" s="255"/>
      <c r="O8" s="255"/>
      <c r="P8" s="255"/>
      <c r="Q8" s="255"/>
      <c r="R8" s="255"/>
      <c r="S8" s="258"/>
      <c r="T8" s="276">
        <v>0</v>
      </c>
      <c r="U8" s="276"/>
      <c r="V8" s="259">
        <f t="shared" ref="V8:V20" si="0">SUM(C8:S8)</f>
        <v>0</v>
      </c>
    </row>
    <row r="9" spans="1:22" s="148" customFormat="1">
      <c r="A9" s="149">
        <v>3</v>
      </c>
      <c r="B9" s="147" t="s">
        <v>218</v>
      </c>
      <c r="C9" s="257"/>
      <c r="D9" s="255">
        <v>0</v>
      </c>
      <c r="E9" s="255"/>
      <c r="F9" s="255"/>
      <c r="G9" s="255"/>
      <c r="H9" s="255"/>
      <c r="I9" s="255"/>
      <c r="J9" s="255">
        <v>0</v>
      </c>
      <c r="K9" s="255"/>
      <c r="L9" s="258"/>
      <c r="M9" s="257"/>
      <c r="N9" s="255"/>
      <c r="O9" s="255"/>
      <c r="P9" s="255"/>
      <c r="Q9" s="255"/>
      <c r="R9" s="255"/>
      <c r="S9" s="258"/>
      <c r="T9" s="276">
        <v>0</v>
      </c>
      <c r="U9" s="276"/>
      <c r="V9" s="259">
        <f>SUM(C9:S9)</f>
        <v>0</v>
      </c>
    </row>
    <row r="10" spans="1:22" s="148" customFormat="1">
      <c r="A10" s="149">
        <v>4</v>
      </c>
      <c r="B10" s="147" t="s">
        <v>219</v>
      </c>
      <c r="C10" s="257"/>
      <c r="D10" s="255">
        <v>0</v>
      </c>
      <c r="E10" s="255"/>
      <c r="F10" s="255"/>
      <c r="G10" s="255"/>
      <c r="H10" s="255"/>
      <c r="I10" s="255"/>
      <c r="J10" s="255">
        <v>0</v>
      </c>
      <c r="K10" s="255"/>
      <c r="L10" s="258"/>
      <c r="M10" s="257"/>
      <c r="N10" s="255"/>
      <c r="O10" s="255"/>
      <c r="P10" s="255"/>
      <c r="Q10" s="255"/>
      <c r="R10" s="255"/>
      <c r="S10" s="258"/>
      <c r="T10" s="276">
        <v>0</v>
      </c>
      <c r="U10" s="276"/>
      <c r="V10" s="259">
        <f t="shared" si="0"/>
        <v>0</v>
      </c>
    </row>
    <row r="11" spans="1:22" s="148" customFormat="1">
      <c r="A11" s="149">
        <v>5</v>
      </c>
      <c r="B11" s="147" t="s">
        <v>220</v>
      </c>
      <c r="C11" s="257"/>
      <c r="D11" s="255">
        <v>0</v>
      </c>
      <c r="E11" s="255"/>
      <c r="F11" s="255"/>
      <c r="G11" s="255"/>
      <c r="H11" s="255"/>
      <c r="I11" s="255"/>
      <c r="J11" s="255">
        <v>0</v>
      </c>
      <c r="K11" s="255"/>
      <c r="L11" s="258"/>
      <c r="M11" s="257"/>
      <c r="N11" s="255"/>
      <c r="O11" s="255"/>
      <c r="P11" s="255"/>
      <c r="Q11" s="255"/>
      <c r="R11" s="255"/>
      <c r="S11" s="258"/>
      <c r="T11" s="276">
        <v>0</v>
      </c>
      <c r="U11" s="276"/>
      <c r="V11" s="259">
        <f t="shared" si="0"/>
        <v>0</v>
      </c>
    </row>
    <row r="12" spans="1:22" s="148" customFormat="1">
      <c r="A12" s="149">
        <v>6</v>
      </c>
      <c r="B12" s="147" t="s">
        <v>221</v>
      </c>
      <c r="C12" s="257"/>
      <c r="D12" s="255">
        <v>0</v>
      </c>
      <c r="E12" s="255"/>
      <c r="F12" s="255"/>
      <c r="G12" s="255"/>
      <c r="H12" s="255"/>
      <c r="I12" s="255"/>
      <c r="J12" s="255">
        <v>0</v>
      </c>
      <c r="K12" s="255"/>
      <c r="L12" s="258"/>
      <c r="M12" s="257"/>
      <c r="N12" s="255"/>
      <c r="O12" s="255"/>
      <c r="P12" s="255"/>
      <c r="Q12" s="255"/>
      <c r="R12" s="255"/>
      <c r="S12" s="258"/>
      <c r="T12" s="276">
        <v>0</v>
      </c>
      <c r="U12" s="276"/>
      <c r="V12" s="259">
        <f t="shared" si="0"/>
        <v>0</v>
      </c>
    </row>
    <row r="13" spans="1:22" s="148" customFormat="1">
      <c r="A13" s="149">
        <v>7</v>
      </c>
      <c r="B13" s="147" t="s">
        <v>73</v>
      </c>
      <c r="C13" s="257"/>
      <c r="D13" s="255">
        <v>1366423.8390949999</v>
      </c>
      <c r="E13" s="255"/>
      <c r="F13" s="255"/>
      <c r="G13" s="255"/>
      <c r="H13" s="255"/>
      <c r="I13" s="255"/>
      <c r="J13" s="255">
        <v>0</v>
      </c>
      <c r="K13" s="255"/>
      <c r="L13" s="258"/>
      <c r="M13" s="257"/>
      <c r="N13" s="255"/>
      <c r="O13" s="255"/>
      <c r="P13" s="255"/>
      <c r="Q13" s="255"/>
      <c r="R13" s="255"/>
      <c r="S13" s="258"/>
      <c r="T13" s="276">
        <v>31412.399999999907</v>
      </c>
      <c r="U13" s="276">
        <v>1335011.439095</v>
      </c>
      <c r="V13" s="259">
        <f t="shared" si="0"/>
        <v>1366423.8390949999</v>
      </c>
    </row>
    <row r="14" spans="1:22" s="148" customFormat="1">
      <c r="A14" s="149">
        <v>8</v>
      </c>
      <c r="B14" s="147" t="s">
        <v>74</v>
      </c>
      <c r="C14" s="257"/>
      <c r="D14" s="255">
        <v>0</v>
      </c>
      <c r="E14" s="255"/>
      <c r="F14" s="255"/>
      <c r="G14" s="255"/>
      <c r="H14" s="255"/>
      <c r="I14" s="255"/>
      <c r="J14" s="255">
        <v>0</v>
      </c>
      <c r="K14" s="255"/>
      <c r="L14" s="258"/>
      <c r="M14" s="257"/>
      <c r="N14" s="255"/>
      <c r="O14" s="255"/>
      <c r="P14" s="255"/>
      <c r="Q14" s="255"/>
      <c r="R14" s="255"/>
      <c r="S14" s="258"/>
      <c r="T14" s="276">
        <v>0</v>
      </c>
      <c r="U14" s="276">
        <v>0</v>
      </c>
      <c r="V14" s="259">
        <f t="shared" si="0"/>
        <v>0</v>
      </c>
    </row>
    <row r="15" spans="1:22" s="148" customFormat="1">
      <c r="A15" s="149">
        <v>9</v>
      </c>
      <c r="B15" s="147" t="s">
        <v>75</v>
      </c>
      <c r="C15" s="257"/>
      <c r="D15" s="255">
        <v>0</v>
      </c>
      <c r="E15" s="255"/>
      <c r="F15" s="255"/>
      <c r="G15" s="255"/>
      <c r="H15" s="255"/>
      <c r="I15" s="255"/>
      <c r="J15" s="255">
        <v>0</v>
      </c>
      <c r="K15" s="255"/>
      <c r="L15" s="258"/>
      <c r="M15" s="257"/>
      <c r="N15" s="255"/>
      <c r="O15" s="255"/>
      <c r="P15" s="255"/>
      <c r="Q15" s="255"/>
      <c r="R15" s="255"/>
      <c r="S15" s="258"/>
      <c r="T15" s="276">
        <v>0</v>
      </c>
      <c r="U15" s="276"/>
      <c r="V15" s="259">
        <f t="shared" si="0"/>
        <v>0</v>
      </c>
    </row>
    <row r="16" spans="1:22" s="148" customFormat="1">
      <c r="A16" s="149">
        <v>10</v>
      </c>
      <c r="B16" s="147" t="s">
        <v>69</v>
      </c>
      <c r="C16" s="257"/>
      <c r="D16" s="255">
        <v>730514.79510400002</v>
      </c>
      <c r="E16" s="255"/>
      <c r="F16" s="255"/>
      <c r="G16" s="255"/>
      <c r="H16" s="255"/>
      <c r="I16" s="255"/>
      <c r="J16" s="255">
        <v>0</v>
      </c>
      <c r="K16" s="255"/>
      <c r="L16" s="258"/>
      <c r="M16" s="257"/>
      <c r="N16" s="255"/>
      <c r="O16" s="255"/>
      <c r="P16" s="255"/>
      <c r="Q16" s="255"/>
      <c r="R16" s="255"/>
      <c r="S16" s="258"/>
      <c r="T16" s="276">
        <v>730514.79510400002</v>
      </c>
      <c r="U16" s="276"/>
      <c r="V16" s="259">
        <f t="shared" si="0"/>
        <v>730514.79510400002</v>
      </c>
    </row>
    <row r="17" spans="1:22" s="148" customFormat="1">
      <c r="A17" s="149">
        <v>11</v>
      </c>
      <c r="B17" s="147" t="s">
        <v>70</v>
      </c>
      <c r="C17" s="257"/>
      <c r="D17" s="255">
        <v>0</v>
      </c>
      <c r="E17" s="255"/>
      <c r="F17" s="255"/>
      <c r="G17" s="255"/>
      <c r="H17" s="255"/>
      <c r="I17" s="255"/>
      <c r="J17" s="255">
        <v>0</v>
      </c>
      <c r="K17" s="255"/>
      <c r="L17" s="258"/>
      <c r="M17" s="257"/>
      <c r="N17" s="255"/>
      <c r="O17" s="255"/>
      <c r="P17" s="255"/>
      <c r="Q17" s="255"/>
      <c r="R17" s="255"/>
      <c r="S17" s="258"/>
      <c r="T17" s="276">
        <v>0</v>
      </c>
      <c r="U17" s="276"/>
      <c r="V17" s="259">
        <f t="shared" si="0"/>
        <v>0</v>
      </c>
    </row>
    <row r="18" spans="1:22" s="148" customFormat="1">
      <c r="A18" s="149">
        <v>12</v>
      </c>
      <c r="B18" s="147" t="s">
        <v>71</v>
      </c>
      <c r="C18" s="257"/>
      <c r="D18" s="255">
        <v>0</v>
      </c>
      <c r="E18" s="255"/>
      <c r="F18" s="255"/>
      <c r="G18" s="255"/>
      <c r="H18" s="255"/>
      <c r="I18" s="255"/>
      <c r="J18" s="255">
        <v>0</v>
      </c>
      <c r="K18" s="255"/>
      <c r="L18" s="258"/>
      <c r="M18" s="257"/>
      <c r="N18" s="255"/>
      <c r="O18" s="255"/>
      <c r="P18" s="255"/>
      <c r="Q18" s="255"/>
      <c r="R18" s="255"/>
      <c r="S18" s="258"/>
      <c r="T18" s="276">
        <v>0</v>
      </c>
      <c r="U18" s="276"/>
      <c r="V18" s="259">
        <f t="shared" si="0"/>
        <v>0</v>
      </c>
    </row>
    <row r="19" spans="1:22" s="148" customFormat="1">
      <c r="A19" s="149">
        <v>13</v>
      </c>
      <c r="B19" s="147" t="s">
        <v>72</v>
      </c>
      <c r="C19" s="257"/>
      <c r="D19" s="255">
        <v>0</v>
      </c>
      <c r="E19" s="255"/>
      <c r="F19" s="255"/>
      <c r="G19" s="255"/>
      <c r="H19" s="255"/>
      <c r="I19" s="255"/>
      <c r="J19" s="255">
        <v>0</v>
      </c>
      <c r="K19" s="255"/>
      <c r="L19" s="258"/>
      <c r="M19" s="257"/>
      <c r="N19" s="255"/>
      <c r="O19" s="255"/>
      <c r="P19" s="255"/>
      <c r="Q19" s="255"/>
      <c r="R19" s="255"/>
      <c r="S19" s="258"/>
      <c r="T19" s="276">
        <v>0</v>
      </c>
      <c r="U19" s="276"/>
      <c r="V19" s="259">
        <f t="shared" si="0"/>
        <v>0</v>
      </c>
    </row>
    <row r="20" spans="1:22" s="148" customFormat="1">
      <c r="A20" s="149">
        <v>14</v>
      </c>
      <c r="B20" s="147" t="s">
        <v>248</v>
      </c>
      <c r="C20" s="257"/>
      <c r="D20" s="255">
        <v>0</v>
      </c>
      <c r="E20" s="255"/>
      <c r="F20" s="255"/>
      <c r="G20" s="255"/>
      <c r="H20" s="255"/>
      <c r="I20" s="255"/>
      <c r="J20" s="255">
        <v>0</v>
      </c>
      <c r="K20" s="255"/>
      <c r="L20" s="258"/>
      <c r="M20" s="257"/>
      <c r="N20" s="255"/>
      <c r="O20" s="255"/>
      <c r="P20" s="255"/>
      <c r="Q20" s="255"/>
      <c r="R20" s="255"/>
      <c r="S20" s="258"/>
      <c r="T20" s="276">
        <v>0</v>
      </c>
      <c r="U20" s="276"/>
      <c r="V20" s="259">
        <f t="shared" si="0"/>
        <v>0</v>
      </c>
    </row>
    <row r="21" spans="1:22" ht="14.4" thickBot="1">
      <c r="A21" s="99"/>
      <c r="B21" s="100" t="s">
        <v>68</v>
      </c>
      <c r="C21" s="260">
        <f>SUM(C7:C20)</f>
        <v>0</v>
      </c>
      <c r="D21" s="256">
        <f t="shared" ref="D21:V21" si="1">SUM(D7:D20)</f>
        <v>2096938.634199</v>
      </c>
      <c r="E21" s="256">
        <f t="shared" si="1"/>
        <v>0</v>
      </c>
      <c r="F21" s="256">
        <f t="shared" si="1"/>
        <v>0</v>
      </c>
      <c r="G21" s="256">
        <f t="shared" si="1"/>
        <v>0</v>
      </c>
      <c r="H21" s="256">
        <f t="shared" si="1"/>
        <v>0</v>
      </c>
      <c r="I21" s="256">
        <f t="shared" si="1"/>
        <v>0</v>
      </c>
      <c r="J21" s="256">
        <f t="shared" si="1"/>
        <v>0</v>
      </c>
      <c r="K21" s="256">
        <f t="shared" si="1"/>
        <v>0</v>
      </c>
      <c r="L21" s="261">
        <f t="shared" si="1"/>
        <v>0</v>
      </c>
      <c r="M21" s="260">
        <f t="shared" si="1"/>
        <v>0</v>
      </c>
      <c r="N21" s="256">
        <f t="shared" si="1"/>
        <v>0</v>
      </c>
      <c r="O21" s="256">
        <f t="shared" si="1"/>
        <v>0</v>
      </c>
      <c r="P21" s="256">
        <f t="shared" si="1"/>
        <v>0</v>
      </c>
      <c r="Q21" s="256">
        <f t="shared" si="1"/>
        <v>0</v>
      </c>
      <c r="R21" s="256">
        <f t="shared" si="1"/>
        <v>0</v>
      </c>
      <c r="S21" s="261">
        <f t="shared" si="1"/>
        <v>0</v>
      </c>
      <c r="T21" s="261">
        <f>SUM(T7:T20)</f>
        <v>761927.19510399993</v>
      </c>
      <c r="U21" s="261">
        <f t="shared" si="1"/>
        <v>1335011.439095</v>
      </c>
      <c r="V21" s="262">
        <f t="shared" si="1"/>
        <v>2096938.634199</v>
      </c>
    </row>
    <row r="24" spans="1:22">
      <c r="A24" s="18"/>
      <c r="B24" s="18"/>
      <c r="C24" s="69"/>
      <c r="D24" s="69"/>
      <c r="E24" s="69"/>
    </row>
    <row r="25" spans="1:22">
      <c r="A25" s="92"/>
      <c r="B25" s="92"/>
      <c r="C25" s="18"/>
      <c r="D25" s="69"/>
      <c r="E25" s="69"/>
    </row>
    <row r="26" spans="1:22">
      <c r="A26" s="92"/>
      <c r="B26" s="93"/>
      <c r="C26" s="18"/>
      <c r="D26" s="69"/>
      <c r="E26" s="69"/>
    </row>
    <row r="27" spans="1:22">
      <c r="A27" s="92"/>
      <c r="B27" s="92"/>
      <c r="C27" s="18"/>
      <c r="D27" s="69"/>
      <c r="E27" s="69"/>
    </row>
    <row r="28" spans="1:22">
      <c r="A28" s="92"/>
      <c r="B28" s="93"/>
      <c r="C28" s="18"/>
      <c r="D28" s="69"/>
      <c r="E28" s="69"/>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70" zoomScaleNormal="70" workbookViewId="0">
      <pane xSplit="1" ySplit="7" topLeftCell="B8" activePane="bottomRight" state="frozen"/>
      <selection activeCell="L18" sqref="L18"/>
      <selection pane="topRight" activeCell="L18" sqref="L18"/>
      <selection pane="bottomLeft" activeCell="L18" sqref="L18"/>
      <selection pane="bottomRight" activeCell="G24" sqref="G24"/>
    </sheetView>
  </sheetViews>
  <sheetFormatPr defaultColWidth="9.109375" defaultRowHeight="13.8"/>
  <cols>
    <col min="1" max="1" width="10.5546875" style="2" bestFit="1" customWidth="1"/>
    <col min="2" max="2" width="108" style="2" bestFit="1"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2" t="s">
        <v>188</v>
      </c>
      <c r="B1" s="306" t="str">
        <f>Info!C2</f>
        <v>სს "ვითიბი ბანკი ჯორჯია"</v>
      </c>
    </row>
    <row r="2" spans="1:9">
      <c r="A2" s="2" t="s">
        <v>189</v>
      </c>
      <c r="B2" s="429">
        <f>'1. key ratios'!B2</f>
        <v>45107</v>
      </c>
    </row>
    <row r="4" spans="1:9" ht="14.4" thickBot="1">
      <c r="A4" s="2" t="s">
        <v>416</v>
      </c>
      <c r="B4" s="279" t="s">
        <v>457</v>
      </c>
    </row>
    <row r="5" spans="1:9">
      <c r="A5" s="97"/>
      <c r="B5" s="145"/>
      <c r="C5" s="151" t="s">
        <v>0</v>
      </c>
      <c r="D5" s="151" t="s">
        <v>1</v>
      </c>
      <c r="E5" s="151" t="s">
        <v>2</v>
      </c>
      <c r="F5" s="151" t="s">
        <v>3</v>
      </c>
      <c r="G5" s="274" t="s">
        <v>4</v>
      </c>
      <c r="H5" s="152" t="s">
        <v>5</v>
      </c>
      <c r="I5" s="24"/>
    </row>
    <row r="6" spans="1:9" ht="15" customHeight="1">
      <c r="A6" s="144"/>
      <c r="B6" s="22"/>
      <c r="C6" s="787" t="s">
        <v>449</v>
      </c>
      <c r="D6" s="791" t="s">
        <v>470</v>
      </c>
      <c r="E6" s="792"/>
      <c r="F6" s="787" t="s">
        <v>476</v>
      </c>
      <c r="G6" s="787" t="s">
        <v>477</v>
      </c>
      <c r="H6" s="789" t="s">
        <v>451</v>
      </c>
      <c r="I6" s="24"/>
    </row>
    <row r="7" spans="1:9" ht="69">
      <c r="A7" s="144"/>
      <c r="B7" s="22"/>
      <c r="C7" s="788"/>
      <c r="D7" s="278" t="s">
        <v>452</v>
      </c>
      <c r="E7" s="278" t="s">
        <v>450</v>
      </c>
      <c r="F7" s="788"/>
      <c r="G7" s="788"/>
      <c r="H7" s="790"/>
      <c r="I7" s="24"/>
    </row>
    <row r="8" spans="1:9">
      <c r="A8" s="88">
        <v>1</v>
      </c>
      <c r="B8" s="71" t="s">
        <v>216</v>
      </c>
      <c r="C8" s="263">
        <v>351</v>
      </c>
      <c r="D8" s="264">
        <v>0</v>
      </c>
      <c r="E8" s="263">
        <v>0</v>
      </c>
      <c r="F8" s="263">
        <v>0</v>
      </c>
      <c r="G8" s="275">
        <v>0</v>
      </c>
      <c r="H8" s="284">
        <f>IFERROR(G8/(C8+E8),0)</f>
        <v>0</v>
      </c>
    </row>
    <row r="9" spans="1:9" ht="15" customHeight="1">
      <c r="A9" s="88">
        <v>2</v>
      </c>
      <c r="B9" s="71" t="s">
        <v>217</v>
      </c>
      <c r="C9" s="263">
        <v>0</v>
      </c>
      <c r="D9" s="264">
        <v>0</v>
      </c>
      <c r="E9" s="263">
        <v>0</v>
      </c>
      <c r="F9" s="263">
        <v>0</v>
      </c>
      <c r="G9" s="275">
        <v>0</v>
      </c>
      <c r="H9" s="284">
        <f t="shared" ref="H9:H21" si="0">IFERROR(G9/(C9+E9),0)</f>
        <v>0</v>
      </c>
    </row>
    <row r="10" spans="1:9">
      <c r="A10" s="88">
        <v>3</v>
      </c>
      <c r="B10" s="71" t="s">
        <v>218</v>
      </c>
      <c r="C10" s="263">
        <v>0</v>
      </c>
      <c r="D10" s="264">
        <v>0</v>
      </c>
      <c r="E10" s="263">
        <v>0</v>
      </c>
      <c r="F10" s="263">
        <v>0</v>
      </c>
      <c r="G10" s="275">
        <v>0</v>
      </c>
      <c r="H10" s="284">
        <f t="shared" si="0"/>
        <v>0</v>
      </c>
    </row>
    <row r="11" spans="1:9">
      <c r="A11" s="88">
        <v>4</v>
      </c>
      <c r="B11" s="71" t="s">
        <v>219</v>
      </c>
      <c r="C11" s="263">
        <v>0</v>
      </c>
      <c r="D11" s="264">
        <v>0</v>
      </c>
      <c r="E11" s="263">
        <v>0</v>
      </c>
      <c r="F11" s="263">
        <v>0</v>
      </c>
      <c r="G11" s="275">
        <v>0</v>
      </c>
      <c r="H11" s="284">
        <f t="shared" si="0"/>
        <v>0</v>
      </c>
    </row>
    <row r="12" spans="1:9">
      <c r="A12" s="88">
        <v>5</v>
      </c>
      <c r="B12" s="71" t="s">
        <v>220</v>
      </c>
      <c r="C12" s="263">
        <v>0</v>
      </c>
      <c r="D12" s="264">
        <v>0</v>
      </c>
      <c r="E12" s="263">
        <v>0</v>
      </c>
      <c r="F12" s="263">
        <v>0</v>
      </c>
      <c r="G12" s="275">
        <v>0</v>
      </c>
      <c r="H12" s="284">
        <f t="shared" si="0"/>
        <v>0</v>
      </c>
    </row>
    <row r="13" spans="1:9">
      <c r="A13" s="88">
        <v>6</v>
      </c>
      <c r="B13" s="71" t="s">
        <v>221</v>
      </c>
      <c r="C13" s="263">
        <v>6432644</v>
      </c>
      <c r="D13" s="264">
        <v>0</v>
      </c>
      <c r="E13" s="263">
        <v>0</v>
      </c>
      <c r="F13" s="263">
        <v>1377722.74441</v>
      </c>
      <c r="G13" s="275">
        <v>1377722.74441</v>
      </c>
      <c r="H13" s="284">
        <f t="shared" si="0"/>
        <v>0.21417674356143446</v>
      </c>
    </row>
    <row r="14" spans="1:9">
      <c r="A14" s="88">
        <v>7</v>
      </c>
      <c r="B14" s="71" t="s">
        <v>73</v>
      </c>
      <c r="C14" s="263">
        <v>108703858.60026999</v>
      </c>
      <c r="D14" s="264">
        <v>24614909.384330001</v>
      </c>
      <c r="E14" s="263">
        <v>12359454.692165</v>
      </c>
      <c r="F14" s="264">
        <v>121063313.29243499</v>
      </c>
      <c r="G14" s="318">
        <v>119696889.45333998</v>
      </c>
      <c r="H14" s="284">
        <f t="shared" si="0"/>
        <v>0.98871314684908429</v>
      </c>
    </row>
    <row r="15" spans="1:9">
      <c r="A15" s="88">
        <v>8</v>
      </c>
      <c r="B15" s="71" t="s">
        <v>74</v>
      </c>
      <c r="C15" s="263">
        <v>0</v>
      </c>
      <c r="D15" s="264">
        <v>0</v>
      </c>
      <c r="E15" s="263">
        <v>0</v>
      </c>
      <c r="F15" s="263">
        <v>0</v>
      </c>
      <c r="G15" s="264">
        <v>0</v>
      </c>
      <c r="H15" s="284">
        <f t="shared" si="0"/>
        <v>0</v>
      </c>
    </row>
    <row r="16" spans="1:9">
      <c r="A16" s="88">
        <v>9</v>
      </c>
      <c r="B16" s="71" t="s">
        <v>75</v>
      </c>
      <c r="C16" s="263">
        <v>6467682.2726699999</v>
      </c>
      <c r="D16" s="264">
        <v>16934.669999999998</v>
      </c>
      <c r="E16" s="263">
        <v>8467.3349999999991</v>
      </c>
      <c r="F16" s="264">
        <v>2266652.3626844995</v>
      </c>
      <c r="G16" s="318">
        <v>2266652.3626844995</v>
      </c>
      <c r="H16" s="284">
        <f t="shared" si="0"/>
        <v>0.34999999999999992</v>
      </c>
    </row>
    <row r="17" spans="1:8">
      <c r="A17" s="88">
        <v>10</v>
      </c>
      <c r="B17" s="71" t="s">
        <v>69</v>
      </c>
      <c r="C17" s="263">
        <v>71999395.626800001</v>
      </c>
      <c r="D17" s="264">
        <v>0</v>
      </c>
      <c r="E17" s="263">
        <v>0</v>
      </c>
      <c r="F17" s="264">
        <v>94215851.083425</v>
      </c>
      <c r="G17" s="318">
        <v>93485336.288321003</v>
      </c>
      <c r="H17" s="284">
        <f t="shared" si="0"/>
        <v>1.298418347466286</v>
      </c>
    </row>
    <row r="18" spans="1:8">
      <c r="A18" s="88">
        <v>11</v>
      </c>
      <c r="B18" s="71" t="s">
        <v>70</v>
      </c>
      <c r="C18" s="263">
        <v>0</v>
      </c>
      <c r="D18" s="264">
        <v>0</v>
      </c>
      <c r="E18" s="263">
        <v>0</v>
      </c>
      <c r="F18" s="264">
        <v>0</v>
      </c>
      <c r="G18" s="318">
        <v>0</v>
      </c>
      <c r="H18" s="284">
        <f t="shared" si="0"/>
        <v>0</v>
      </c>
    </row>
    <row r="19" spans="1:8">
      <c r="A19" s="88">
        <v>12</v>
      </c>
      <c r="B19" s="71" t="s">
        <v>71</v>
      </c>
      <c r="C19" s="263">
        <v>0</v>
      </c>
      <c r="D19" s="264">
        <v>0</v>
      </c>
      <c r="E19" s="263">
        <v>0</v>
      </c>
      <c r="F19" s="264">
        <v>0</v>
      </c>
      <c r="G19" s="318">
        <v>0</v>
      </c>
      <c r="H19" s="284">
        <f t="shared" si="0"/>
        <v>0</v>
      </c>
    </row>
    <row r="20" spans="1:8">
      <c r="A20" s="88">
        <v>13</v>
      </c>
      <c r="B20" s="71" t="s">
        <v>72</v>
      </c>
      <c r="C20" s="263">
        <v>0</v>
      </c>
      <c r="D20" s="264">
        <v>0</v>
      </c>
      <c r="E20" s="263">
        <v>0</v>
      </c>
      <c r="F20" s="264">
        <v>0</v>
      </c>
      <c r="G20" s="318">
        <v>0</v>
      </c>
      <c r="H20" s="284">
        <f t="shared" si="0"/>
        <v>0</v>
      </c>
    </row>
    <row r="21" spans="1:8">
      <c r="A21" s="88">
        <v>14</v>
      </c>
      <c r="B21" s="71" t="s">
        <v>248</v>
      </c>
      <c r="C21" s="263">
        <v>204757984.33540002</v>
      </c>
      <c r="D21" s="264">
        <v>0</v>
      </c>
      <c r="E21" s="263">
        <v>0</v>
      </c>
      <c r="F21" s="264">
        <v>68080394.3354</v>
      </c>
      <c r="G21" s="318">
        <v>68080394.3354</v>
      </c>
      <c r="H21" s="284">
        <f t="shared" si="0"/>
        <v>0.33249201273578749</v>
      </c>
    </row>
    <row r="22" spans="1:8" ht="14.4" thickBot="1">
      <c r="A22" s="146"/>
      <c r="B22" s="153" t="s">
        <v>68</v>
      </c>
      <c r="C22" s="256">
        <f>SUM(C8:C21)</f>
        <v>398361915.83513999</v>
      </c>
      <c r="D22" s="256">
        <f>SUM(D8:D21)</f>
        <v>24631844.054330003</v>
      </c>
      <c r="E22" s="256">
        <f>SUM(E8:E21)</f>
        <v>12367922.027165001</v>
      </c>
      <c r="F22" s="256">
        <f>SUM(F8:F21)</f>
        <v>287003933.81835449</v>
      </c>
      <c r="G22" s="256">
        <f>SUM(G8:G21)</f>
        <v>284906995.18415546</v>
      </c>
      <c r="H22" s="285">
        <f>G22/(C22+E22)</f>
        <v>0.69366033075899647</v>
      </c>
    </row>
    <row r="23" spans="1:8">
      <c r="G23" s="921">
        <f>G22-'5. RWA'!C6</f>
        <v>0</v>
      </c>
    </row>
    <row r="28" spans="1:8" ht="10.5" customHeight="1"/>
  </sheetData>
  <mergeCells count="5">
    <mergeCell ref="C6:C7"/>
    <mergeCell ref="F6:F7"/>
    <mergeCell ref="G6:G7"/>
    <mergeCell ref="H6:H7"/>
    <mergeCell ref="D6:E6"/>
  </mergeCells>
  <pageMargins left="0.7" right="0.7" top="0.75" bottom="0.75" header="0.3" footer="0.3"/>
  <pageSetup scale="5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70" zoomScaleNormal="7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09375" defaultRowHeight="13.8"/>
  <cols>
    <col min="1" max="1" width="10.5546875" style="306" bestFit="1" customWidth="1"/>
    <col min="2" max="2" width="104.109375" style="306" customWidth="1"/>
    <col min="3" max="9" width="12.6640625" style="306" customWidth="1"/>
    <col min="10" max="10" width="13.109375" style="306" bestFit="1" customWidth="1"/>
    <col min="11" max="11" width="12.6640625" style="306" customWidth="1"/>
    <col min="12" max="16384" width="9.109375" style="306"/>
  </cols>
  <sheetData>
    <row r="1" spans="1:11">
      <c r="A1" s="306" t="s">
        <v>188</v>
      </c>
      <c r="B1" s="306" t="str">
        <f>Info!C2</f>
        <v>სს "ვითიბი ბანკი ჯორჯია"</v>
      </c>
    </row>
    <row r="2" spans="1:11">
      <c r="A2" s="306" t="s">
        <v>189</v>
      </c>
      <c r="B2" s="710">
        <f>'1. key ratios'!B2</f>
        <v>45107</v>
      </c>
      <c r="C2" s="307"/>
      <c r="D2" s="307"/>
    </row>
    <row r="3" spans="1:11">
      <c r="B3" s="307"/>
      <c r="C3" s="307"/>
      <c r="D3" s="307"/>
    </row>
    <row r="4" spans="1:11" ht="14.4" thickBot="1">
      <c r="A4" s="306" t="s">
        <v>518</v>
      </c>
      <c r="B4" s="279" t="s">
        <v>517</v>
      </c>
      <c r="C4" s="307"/>
      <c r="D4" s="307"/>
    </row>
    <row r="5" spans="1:11" ht="30" customHeight="1">
      <c r="A5" s="796"/>
      <c r="B5" s="797"/>
      <c r="C5" s="798" t="s">
        <v>550</v>
      </c>
      <c r="D5" s="798"/>
      <c r="E5" s="798"/>
      <c r="F5" s="798" t="s">
        <v>551</v>
      </c>
      <c r="G5" s="798"/>
      <c r="H5" s="798"/>
      <c r="I5" s="798" t="s">
        <v>552</v>
      </c>
      <c r="J5" s="798"/>
      <c r="K5" s="799"/>
    </row>
    <row r="6" spans="1:11">
      <c r="A6" s="304"/>
      <c r="B6" s="305"/>
      <c r="C6" s="308" t="s">
        <v>27</v>
      </c>
      <c r="D6" s="308" t="s">
        <v>96</v>
      </c>
      <c r="E6" s="308" t="s">
        <v>68</v>
      </c>
      <c r="F6" s="308" t="s">
        <v>27</v>
      </c>
      <c r="G6" s="308" t="s">
        <v>96</v>
      </c>
      <c r="H6" s="308" t="s">
        <v>68</v>
      </c>
      <c r="I6" s="308" t="s">
        <v>27</v>
      </c>
      <c r="J6" s="308" t="s">
        <v>96</v>
      </c>
      <c r="K6" s="310" t="s">
        <v>68</v>
      </c>
    </row>
    <row r="7" spans="1:11">
      <c r="A7" s="311" t="s">
        <v>488</v>
      </c>
      <c r="B7" s="303"/>
      <c r="C7" s="303"/>
      <c r="D7" s="303"/>
      <c r="E7" s="303"/>
      <c r="F7" s="303"/>
      <c r="G7" s="303"/>
      <c r="H7" s="303"/>
      <c r="I7" s="303"/>
      <c r="J7" s="303"/>
      <c r="K7" s="312"/>
    </row>
    <row r="8" spans="1:11">
      <c r="A8" s="302">
        <v>1</v>
      </c>
      <c r="B8" s="291" t="s">
        <v>488</v>
      </c>
      <c r="C8" s="615"/>
      <c r="D8" s="615"/>
      <c r="E8" s="615"/>
      <c r="F8" s="616">
        <v>47838128.412857153</v>
      </c>
      <c r="G8" s="616">
        <v>38280535.949196711</v>
      </c>
      <c r="H8" s="616">
        <v>86118664.362053826</v>
      </c>
      <c r="I8" s="616">
        <v>47838128.412857153</v>
      </c>
      <c r="J8" s="616">
        <v>35687060.29618682</v>
      </c>
      <c r="K8" s="617">
        <v>83525188.709043935</v>
      </c>
    </row>
    <row r="9" spans="1:11">
      <c r="A9" s="311" t="s">
        <v>489</v>
      </c>
      <c r="B9" s="303"/>
      <c r="C9" s="618"/>
      <c r="D9" s="618"/>
      <c r="E9" s="618"/>
      <c r="F9" s="618"/>
      <c r="G9" s="618"/>
      <c r="H9" s="618"/>
      <c r="I9" s="618"/>
      <c r="J9" s="618"/>
      <c r="K9" s="619"/>
    </row>
    <row r="10" spans="1:11">
      <c r="A10" s="313">
        <v>2</v>
      </c>
      <c r="B10" s="292" t="s">
        <v>490</v>
      </c>
      <c r="C10" s="455">
        <v>3769899.1161538479</v>
      </c>
      <c r="D10" s="620">
        <v>12227083.371099135</v>
      </c>
      <c r="E10" s="620">
        <v>15996982.487252956</v>
      </c>
      <c r="F10" s="620">
        <v>663178.05917692313</v>
      </c>
      <c r="G10" s="620">
        <v>109207.74882949457</v>
      </c>
      <c r="H10" s="620">
        <v>772385.80800641782</v>
      </c>
      <c r="I10" s="620">
        <v>164474.32929670333</v>
      </c>
      <c r="J10" s="620">
        <v>20998.150811967032</v>
      </c>
      <c r="K10" s="621">
        <v>185472.48010867028</v>
      </c>
    </row>
    <row r="11" spans="1:11">
      <c r="A11" s="313">
        <v>3</v>
      </c>
      <c r="B11" s="292" t="s">
        <v>491</v>
      </c>
      <c r="C11" s="455">
        <v>10864297.854285719</v>
      </c>
      <c r="D11" s="620">
        <v>120003831.59615391</v>
      </c>
      <c r="E11" s="620">
        <v>130868129.45043954</v>
      </c>
      <c r="F11" s="620">
        <v>4680739.8250181312</v>
      </c>
      <c r="G11" s="620">
        <v>2366990.7702587307</v>
      </c>
      <c r="H11" s="620">
        <v>7047730.5952768624</v>
      </c>
      <c r="I11" s="620">
        <v>2633753.1517527485</v>
      </c>
      <c r="J11" s="620">
        <v>1810762.7046936476</v>
      </c>
      <c r="K11" s="621">
        <v>4444515.8564463956</v>
      </c>
    </row>
    <row r="12" spans="1:11">
      <c r="A12" s="313">
        <v>4</v>
      </c>
      <c r="B12" s="292" t="s">
        <v>492</v>
      </c>
      <c r="C12" s="455">
        <v>0</v>
      </c>
      <c r="D12" s="620">
        <v>0</v>
      </c>
      <c r="E12" s="620">
        <v>0</v>
      </c>
      <c r="F12" s="620">
        <v>0</v>
      </c>
      <c r="G12" s="620">
        <v>0</v>
      </c>
      <c r="H12" s="620">
        <v>0</v>
      </c>
      <c r="I12" s="620">
        <v>0</v>
      </c>
      <c r="J12" s="620">
        <v>0</v>
      </c>
      <c r="K12" s="621">
        <v>0</v>
      </c>
    </row>
    <row r="13" spans="1:11">
      <c r="A13" s="313">
        <v>5</v>
      </c>
      <c r="B13" s="292" t="s">
        <v>493</v>
      </c>
      <c r="C13" s="455">
        <v>19796229.933076937</v>
      </c>
      <c r="D13" s="620">
        <v>47926660.691449478</v>
      </c>
      <c r="E13" s="620">
        <v>67722890.624526381</v>
      </c>
      <c r="F13" s="620">
        <v>5646114.6380785629</v>
      </c>
      <c r="G13" s="620">
        <v>10747175.537378188</v>
      </c>
      <c r="H13" s="620">
        <v>16393290.17545677</v>
      </c>
      <c r="I13" s="620">
        <v>1537702.2835824185</v>
      </c>
      <c r="J13" s="620">
        <v>3371022.3909661337</v>
      </c>
      <c r="K13" s="621">
        <v>4908724.6745485542</v>
      </c>
    </row>
    <row r="14" spans="1:11">
      <c r="A14" s="313">
        <v>6</v>
      </c>
      <c r="B14" s="292" t="s">
        <v>508</v>
      </c>
      <c r="C14" s="455">
        <v>0</v>
      </c>
      <c r="D14" s="620">
        <v>0</v>
      </c>
      <c r="E14" s="620">
        <v>0</v>
      </c>
      <c r="F14" s="620">
        <v>0</v>
      </c>
      <c r="G14" s="620">
        <v>0</v>
      </c>
      <c r="H14" s="620">
        <v>0</v>
      </c>
      <c r="I14" s="620">
        <v>0</v>
      </c>
      <c r="J14" s="620">
        <v>0</v>
      </c>
      <c r="K14" s="621">
        <v>0</v>
      </c>
    </row>
    <row r="15" spans="1:11">
      <c r="A15" s="313">
        <v>7</v>
      </c>
      <c r="B15" s="292" t="s">
        <v>495</v>
      </c>
      <c r="C15" s="455">
        <v>10471164.488739895</v>
      </c>
      <c r="D15" s="620">
        <v>24897513.644248243</v>
      </c>
      <c r="E15" s="620">
        <v>35368678.13298817</v>
      </c>
      <c r="F15" s="620">
        <v>1260740.053528022</v>
      </c>
      <c r="G15" s="620">
        <v>18559217.122347359</v>
      </c>
      <c r="H15" s="620">
        <v>19819957.175875384</v>
      </c>
      <c r="I15" s="620">
        <v>1260740.053528022</v>
      </c>
      <c r="J15" s="620">
        <v>18559217.122347359</v>
      </c>
      <c r="K15" s="621">
        <v>19819957.175875384</v>
      </c>
    </row>
    <row r="16" spans="1:11">
      <c r="A16" s="313">
        <v>8</v>
      </c>
      <c r="B16" s="293" t="s">
        <v>496</v>
      </c>
      <c r="C16" s="455">
        <v>44901591.392256387</v>
      </c>
      <c r="D16" s="620">
        <v>205055089.30295077</v>
      </c>
      <c r="E16" s="620">
        <v>249956680.69520715</v>
      </c>
      <c r="F16" s="620">
        <v>12250772.57580165</v>
      </c>
      <c r="G16" s="620">
        <v>31782591.178813796</v>
      </c>
      <c r="H16" s="620">
        <v>44033363.754615434</v>
      </c>
      <c r="I16" s="620">
        <v>5596669.8181598904</v>
      </c>
      <c r="J16" s="620">
        <v>23762000.368819118</v>
      </c>
      <c r="K16" s="621">
        <v>29358670.186979</v>
      </c>
    </row>
    <row r="17" spans="1:11">
      <c r="A17" s="311" t="s">
        <v>497</v>
      </c>
      <c r="B17" s="303"/>
      <c r="C17" s="618"/>
      <c r="D17" s="618"/>
      <c r="E17" s="618"/>
      <c r="F17" s="618"/>
      <c r="G17" s="618"/>
      <c r="H17" s="618"/>
      <c r="I17" s="618"/>
      <c r="J17" s="618"/>
      <c r="K17" s="619"/>
    </row>
    <row r="18" spans="1:11">
      <c r="A18" s="313">
        <v>9</v>
      </c>
      <c r="B18" s="292" t="s">
        <v>498</v>
      </c>
      <c r="C18" s="455">
        <v>0</v>
      </c>
      <c r="D18" s="620">
        <v>0</v>
      </c>
      <c r="E18" s="620">
        <v>0</v>
      </c>
      <c r="F18" s="620">
        <v>0</v>
      </c>
      <c r="G18" s="620">
        <v>0</v>
      </c>
      <c r="H18" s="620">
        <v>0</v>
      </c>
      <c r="I18" s="620">
        <v>0</v>
      </c>
      <c r="J18" s="620">
        <v>0</v>
      </c>
      <c r="K18" s="621">
        <v>0</v>
      </c>
    </row>
    <row r="19" spans="1:11">
      <c r="A19" s="313">
        <v>10</v>
      </c>
      <c r="B19" s="292" t="s">
        <v>499</v>
      </c>
      <c r="C19" s="455">
        <v>90989413.5895399</v>
      </c>
      <c r="D19" s="620">
        <v>117351976.03905986</v>
      </c>
      <c r="E19" s="620">
        <v>208341389.62859964</v>
      </c>
      <c r="F19" s="620">
        <v>1820129.622436583</v>
      </c>
      <c r="G19" s="620">
        <v>2239709.4099712102</v>
      </c>
      <c r="H19" s="620">
        <v>4059839.0324077965</v>
      </c>
      <c r="I19" s="620">
        <v>1820129.622436583</v>
      </c>
      <c r="J19" s="620">
        <v>5790523.5690865926</v>
      </c>
      <c r="K19" s="621">
        <v>7610653.1915231822</v>
      </c>
    </row>
    <row r="20" spans="1:11">
      <c r="A20" s="313">
        <v>11</v>
      </c>
      <c r="B20" s="292" t="s">
        <v>500</v>
      </c>
      <c r="C20" s="455">
        <v>8294475.0465890113</v>
      </c>
      <c r="D20" s="620">
        <v>6175032.5575291282</v>
      </c>
      <c r="E20" s="620">
        <v>14469507.604118142</v>
      </c>
      <c r="F20" s="620">
        <v>12486.209120879124</v>
      </c>
      <c r="G20" s="620">
        <v>0</v>
      </c>
      <c r="H20" s="620">
        <v>12486.209120879124</v>
      </c>
      <c r="I20" s="620">
        <v>12486.209120879124</v>
      </c>
      <c r="J20" s="620">
        <v>0</v>
      </c>
      <c r="K20" s="621">
        <v>12486.209120879124</v>
      </c>
    </row>
    <row r="21" spans="1:11" ht="14.4" thickBot="1">
      <c r="A21" s="211">
        <v>12</v>
      </c>
      <c r="B21" s="314" t="s">
        <v>501</v>
      </c>
      <c r="C21" s="622">
        <v>99283888.636128858</v>
      </c>
      <c r="D21" s="623">
        <v>123527008.59658897</v>
      </c>
      <c r="E21" s="622">
        <v>222810897.23271775</v>
      </c>
      <c r="F21" s="623">
        <v>1832615.8315574625</v>
      </c>
      <c r="G21" s="623">
        <v>2239709.4099712102</v>
      </c>
      <c r="H21" s="623">
        <v>4072325.2415286754</v>
      </c>
      <c r="I21" s="623">
        <v>1832615.8315574625</v>
      </c>
      <c r="J21" s="623">
        <v>5790523.5690865926</v>
      </c>
      <c r="K21" s="624">
        <v>7623139.4006440584</v>
      </c>
    </row>
    <row r="22" spans="1:11" ht="38.25" customHeight="1" thickBot="1">
      <c r="A22" s="300"/>
      <c r="B22" s="301"/>
      <c r="C22" s="452"/>
      <c r="D22" s="452"/>
      <c r="E22" s="452"/>
      <c r="F22" s="793" t="s">
        <v>502</v>
      </c>
      <c r="G22" s="794"/>
      <c r="H22" s="794"/>
      <c r="I22" s="793" t="s">
        <v>503</v>
      </c>
      <c r="J22" s="794"/>
      <c r="K22" s="795"/>
    </row>
    <row r="23" spans="1:11">
      <c r="A23" s="297">
        <v>13</v>
      </c>
      <c r="B23" s="294" t="s">
        <v>488</v>
      </c>
      <c r="C23" s="625"/>
      <c r="D23" s="625"/>
      <c r="E23" s="625"/>
      <c r="F23" s="626">
        <v>47838128.412857153</v>
      </c>
      <c r="G23" s="626">
        <v>38280535.949196711</v>
      </c>
      <c r="H23" s="626">
        <v>86118664.362053826</v>
      </c>
      <c r="I23" s="626">
        <v>47838128.412857153</v>
      </c>
      <c r="J23" s="626">
        <v>35687060.29618682</v>
      </c>
      <c r="K23" s="627">
        <v>83525188.709043935</v>
      </c>
    </row>
    <row r="24" spans="1:11" ht="14.4" thickBot="1">
      <c r="A24" s="298">
        <v>14</v>
      </c>
      <c r="B24" s="295" t="s">
        <v>504</v>
      </c>
      <c r="C24" s="628"/>
      <c r="D24" s="629"/>
      <c r="E24" s="630"/>
      <c r="F24" s="631">
        <v>10418156.744244188</v>
      </c>
      <c r="G24" s="631">
        <v>29542881.768842585</v>
      </c>
      <c r="H24" s="631">
        <v>39961038.513086759</v>
      </c>
      <c r="I24" s="631">
        <v>3764053.9866024279</v>
      </c>
      <c r="J24" s="631">
        <v>17971476.799732525</v>
      </c>
      <c r="K24" s="632">
        <v>21735530.786334939</v>
      </c>
    </row>
    <row r="25" spans="1:11" ht="14.4" thickBot="1">
      <c r="A25" s="299">
        <v>15</v>
      </c>
      <c r="B25" s="296" t="s">
        <v>505</v>
      </c>
      <c r="C25" s="633"/>
      <c r="D25" s="633"/>
      <c r="E25" s="633"/>
      <c r="F25" s="634">
        <f>F23/F24</f>
        <v>4.5918034818670499</v>
      </c>
      <c r="G25" s="634">
        <f t="shared" ref="G25:K25" si="0">G23/G24</f>
        <v>1.2957617421591314</v>
      </c>
      <c r="H25" s="634">
        <f t="shared" si="0"/>
        <v>2.1550657231756127</v>
      </c>
      <c r="I25" s="634">
        <f t="shared" si="0"/>
        <v>12.709203582926712</v>
      </c>
      <c r="J25" s="634">
        <f t="shared" si="0"/>
        <v>1.985761142162672</v>
      </c>
      <c r="K25" s="635">
        <f t="shared" si="0"/>
        <v>3.8427949853221879</v>
      </c>
    </row>
    <row r="26" spans="1:11">
      <c r="F26" s="713"/>
    </row>
    <row r="27" spans="1:11">
      <c r="F27" s="714"/>
      <c r="G27" s="714"/>
      <c r="H27" s="714"/>
      <c r="I27" s="714"/>
      <c r="J27" s="714"/>
      <c r="K27" s="714"/>
    </row>
    <row r="28" spans="1:11" ht="41.4">
      <c r="B28" s="23" t="s">
        <v>549</v>
      </c>
      <c r="F28" s="715"/>
      <c r="G28" s="715"/>
    </row>
  </sheetData>
  <mergeCells count="6">
    <mergeCell ref="F22:H22"/>
    <mergeCell ref="I22:K22"/>
    <mergeCell ref="A5:B5"/>
    <mergeCell ref="C5:E5"/>
    <mergeCell ref="F5:H5"/>
    <mergeCell ref="I5:K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zoomScale="70" zoomScaleNormal="70" workbookViewId="0">
      <pane xSplit="1" ySplit="5" topLeftCell="B6" activePane="bottomRight" state="frozen"/>
      <selection pane="topRight" activeCell="B1" sqref="B1"/>
      <selection pane="bottomLeft" activeCell="A5" sqref="A5"/>
      <selection pane="bottomRight" activeCell="B4" sqref="B4"/>
    </sheetView>
  </sheetViews>
  <sheetFormatPr defaultColWidth="9.109375" defaultRowHeight="13.8"/>
  <cols>
    <col min="1" max="1" width="10.5546875" style="66" bestFit="1" customWidth="1"/>
    <col min="2" max="2" width="95" style="66" customWidth="1"/>
    <col min="3" max="3" width="12.5546875" style="66" bestFit="1" customWidth="1"/>
    <col min="4" max="4" width="10" style="66" bestFit="1" customWidth="1"/>
    <col min="5" max="5" width="18.33203125" style="66" bestFit="1" customWidth="1"/>
    <col min="6" max="13" width="10.6640625" style="66" customWidth="1"/>
    <col min="14" max="14" width="31" style="66" bestFit="1" customWidth="1"/>
    <col min="15" max="16384" width="9.109375" style="13"/>
  </cols>
  <sheetData>
    <row r="1" spans="1:14">
      <c r="A1" s="5" t="s">
        <v>188</v>
      </c>
      <c r="B1" s="66" t="str">
        <f>Info!C2</f>
        <v>სს "ვითიბი ბანკი ჯორჯია"</v>
      </c>
    </row>
    <row r="2" spans="1:14" ht="14.25" customHeight="1">
      <c r="A2" s="66" t="s">
        <v>189</v>
      </c>
      <c r="B2" s="429">
        <f>'1. key ratios'!B2</f>
        <v>45107</v>
      </c>
    </row>
    <row r="3" spans="1:14" ht="14.25" customHeight="1"/>
    <row r="4" spans="1:14" ht="14.4" thickBot="1">
      <c r="A4" s="2" t="s">
        <v>417</v>
      </c>
      <c r="B4" s="90" t="s">
        <v>77</v>
      </c>
    </row>
    <row r="5" spans="1:14" s="25" customFormat="1">
      <c r="A5" s="162"/>
      <c r="B5" s="163"/>
      <c r="C5" s="164" t="s">
        <v>0</v>
      </c>
      <c r="D5" s="164" t="s">
        <v>1</v>
      </c>
      <c r="E5" s="164" t="s">
        <v>2</v>
      </c>
      <c r="F5" s="164" t="s">
        <v>3</v>
      </c>
      <c r="G5" s="164" t="s">
        <v>4</v>
      </c>
      <c r="H5" s="164" t="s">
        <v>5</v>
      </c>
      <c r="I5" s="164" t="s">
        <v>237</v>
      </c>
      <c r="J5" s="164" t="s">
        <v>238</v>
      </c>
      <c r="K5" s="164" t="s">
        <v>239</v>
      </c>
      <c r="L5" s="164" t="s">
        <v>240</v>
      </c>
      <c r="M5" s="164" t="s">
        <v>241</v>
      </c>
      <c r="N5" s="165" t="s">
        <v>242</v>
      </c>
    </row>
    <row r="6" spans="1:14" ht="41.4">
      <c r="A6" s="154"/>
      <c r="B6" s="102"/>
      <c r="C6" s="103" t="s">
        <v>87</v>
      </c>
      <c r="D6" s="104" t="s">
        <v>76</v>
      </c>
      <c r="E6" s="105" t="s">
        <v>86</v>
      </c>
      <c r="F6" s="106">
        <v>0</v>
      </c>
      <c r="G6" s="106">
        <v>0.2</v>
      </c>
      <c r="H6" s="106">
        <v>0.35</v>
      </c>
      <c r="I6" s="106">
        <v>0.5</v>
      </c>
      <c r="J6" s="106">
        <v>0.75</v>
      </c>
      <c r="K6" s="106">
        <v>1</v>
      </c>
      <c r="L6" s="106">
        <v>1.5</v>
      </c>
      <c r="M6" s="106">
        <v>2.5</v>
      </c>
      <c r="N6" s="155" t="s">
        <v>77</v>
      </c>
    </row>
    <row r="7" spans="1:14">
      <c r="A7" s="156">
        <v>1</v>
      </c>
      <c r="B7" s="107" t="s">
        <v>78</v>
      </c>
      <c r="C7" s="265">
        <f>SUM(C8:C13)</f>
        <v>0</v>
      </c>
      <c r="D7" s="102"/>
      <c r="E7" s="268">
        <f t="shared" ref="E7:M7" si="0">SUM(E8:E13)</f>
        <v>0</v>
      </c>
      <c r="F7" s="265">
        <f>SUM(F8:F13)</f>
        <v>0</v>
      </c>
      <c r="G7" s="265">
        <f t="shared" si="0"/>
        <v>0</v>
      </c>
      <c r="H7" s="265">
        <f t="shared" si="0"/>
        <v>0</v>
      </c>
      <c r="I7" s="265">
        <f t="shared" si="0"/>
        <v>0</v>
      </c>
      <c r="J7" s="265">
        <f t="shared" si="0"/>
        <v>0</v>
      </c>
      <c r="K7" s="265">
        <f t="shared" si="0"/>
        <v>0</v>
      </c>
      <c r="L7" s="265">
        <f t="shared" si="0"/>
        <v>0</v>
      </c>
      <c r="M7" s="265">
        <f t="shared" si="0"/>
        <v>0</v>
      </c>
      <c r="N7" s="157">
        <f>SUM(N8:N13)</f>
        <v>0</v>
      </c>
    </row>
    <row r="8" spans="1:14">
      <c r="A8" s="156">
        <v>1.1000000000000001</v>
      </c>
      <c r="B8" s="108" t="s">
        <v>79</v>
      </c>
      <c r="C8" s="266">
        <v>0</v>
      </c>
      <c r="D8" s="109">
        <v>0.02</v>
      </c>
      <c r="E8" s="268">
        <f>C8*D8</f>
        <v>0</v>
      </c>
      <c r="F8" s="266"/>
      <c r="G8" s="266"/>
      <c r="H8" s="266"/>
      <c r="I8" s="266"/>
      <c r="J8" s="266"/>
      <c r="K8" s="266">
        <v>0</v>
      </c>
      <c r="L8" s="266"/>
      <c r="M8" s="266"/>
      <c r="N8" s="157">
        <f>SUMPRODUCT($F$6:$M$6,F8:M8)</f>
        <v>0</v>
      </c>
    </row>
    <row r="9" spans="1:14">
      <c r="A9" s="156">
        <v>1.2</v>
      </c>
      <c r="B9" s="108" t="s">
        <v>80</v>
      </c>
      <c r="C9" s="266">
        <v>0</v>
      </c>
      <c r="D9" s="109">
        <v>0.05</v>
      </c>
      <c r="E9" s="268">
        <f>C9*D9</f>
        <v>0</v>
      </c>
      <c r="F9" s="266"/>
      <c r="G9" s="266"/>
      <c r="H9" s="266"/>
      <c r="I9" s="266"/>
      <c r="J9" s="266"/>
      <c r="K9" s="266">
        <v>0</v>
      </c>
      <c r="L9" s="266"/>
      <c r="M9" s="266"/>
      <c r="N9" s="157">
        <f t="shared" ref="N9:N12" si="1">SUMPRODUCT($F$6:$M$6,F9:M9)</f>
        <v>0</v>
      </c>
    </row>
    <row r="10" spans="1:14">
      <c r="A10" s="156">
        <v>1.3</v>
      </c>
      <c r="B10" s="108" t="s">
        <v>81</v>
      </c>
      <c r="C10" s="266">
        <v>0</v>
      </c>
      <c r="D10" s="109">
        <v>0.08</v>
      </c>
      <c r="E10" s="268">
        <f>C10*D10</f>
        <v>0</v>
      </c>
      <c r="F10" s="266"/>
      <c r="G10" s="266"/>
      <c r="H10" s="266"/>
      <c r="I10" s="266"/>
      <c r="J10" s="266"/>
      <c r="K10" s="266">
        <v>0</v>
      </c>
      <c r="L10" s="266"/>
      <c r="M10" s="266"/>
      <c r="N10" s="157">
        <f>SUMPRODUCT($F$6:$M$6,F10:M10)</f>
        <v>0</v>
      </c>
    </row>
    <row r="11" spans="1:14">
      <c r="A11" s="156">
        <v>1.4</v>
      </c>
      <c r="B11" s="108" t="s">
        <v>82</v>
      </c>
      <c r="C11" s="266">
        <v>0</v>
      </c>
      <c r="D11" s="109">
        <v>0.11</v>
      </c>
      <c r="E11" s="268">
        <f>C11*D11</f>
        <v>0</v>
      </c>
      <c r="F11" s="266"/>
      <c r="G11" s="266"/>
      <c r="H11" s="266"/>
      <c r="I11" s="266"/>
      <c r="J11" s="266"/>
      <c r="K11" s="266">
        <v>0</v>
      </c>
      <c r="L11" s="266"/>
      <c r="M11" s="266"/>
      <c r="N11" s="157">
        <f t="shared" si="1"/>
        <v>0</v>
      </c>
    </row>
    <row r="12" spans="1:14">
      <c r="A12" s="156">
        <v>1.5</v>
      </c>
      <c r="B12" s="108" t="s">
        <v>83</v>
      </c>
      <c r="C12" s="266">
        <v>0</v>
      </c>
      <c r="D12" s="109">
        <v>0.14000000000000001</v>
      </c>
      <c r="E12" s="268">
        <f>C12*D12</f>
        <v>0</v>
      </c>
      <c r="F12" s="266"/>
      <c r="G12" s="266"/>
      <c r="H12" s="266"/>
      <c r="I12" s="266"/>
      <c r="J12" s="266"/>
      <c r="K12" s="266">
        <v>0</v>
      </c>
      <c r="L12" s="266"/>
      <c r="M12" s="266"/>
      <c r="N12" s="157">
        <f t="shared" si="1"/>
        <v>0</v>
      </c>
    </row>
    <row r="13" spans="1:14">
      <c r="A13" s="156">
        <v>1.6</v>
      </c>
      <c r="B13" s="110" t="s">
        <v>84</v>
      </c>
      <c r="C13" s="266">
        <v>0</v>
      </c>
      <c r="D13" s="111"/>
      <c r="E13" s="266"/>
      <c r="F13" s="266"/>
      <c r="G13" s="266"/>
      <c r="H13" s="266"/>
      <c r="I13" s="266"/>
      <c r="J13" s="266"/>
      <c r="K13" s="266"/>
      <c r="L13" s="266"/>
      <c r="M13" s="266"/>
      <c r="N13" s="157">
        <f>SUMPRODUCT($F$6:$M$6,F13:M13)</f>
        <v>0</v>
      </c>
    </row>
    <row r="14" spans="1:14">
      <c r="A14" s="156">
        <v>2</v>
      </c>
      <c r="B14" s="112" t="s">
        <v>85</v>
      </c>
      <c r="C14" s="265">
        <f>SUM(C15:C20)</f>
        <v>0</v>
      </c>
      <c r="D14" s="102"/>
      <c r="E14" s="268">
        <f t="shared" ref="E14:M14" si="2">SUM(E15:E20)</f>
        <v>0</v>
      </c>
      <c r="F14" s="266">
        <f t="shared" si="2"/>
        <v>0</v>
      </c>
      <c r="G14" s="266">
        <f t="shared" si="2"/>
        <v>0</v>
      </c>
      <c r="H14" s="266">
        <f t="shared" si="2"/>
        <v>0</v>
      </c>
      <c r="I14" s="266">
        <f t="shared" si="2"/>
        <v>0</v>
      </c>
      <c r="J14" s="266">
        <f t="shared" si="2"/>
        <v>0</v>
      </c>
      <c r="K14" s="266">
        <f t="shared" si="2"/>
        <v>0</v>
      </c>
      <c r="L14" s="266">
        <f t="shared" si="2"/>
        <v>0</v>
      </c>
      <c r="M14" s="266">
        <f t="shared" si="2"/>
        <v>0</v>
      </c>
      <c r="N14" s="157">
        <f>SUM(N15:N20)</f>
        <v>0</v>
      </c>
    </row>
    <row r="15" spans="1:14">
      <c r="A15" s="156">
        <v>2.1</v>
      </c>
      <c r="B15" s="110" t="s">
        <v>79</v>
      </c>
      <c r="C15" s="266"/>
      <c r="D15" s="109">
        <v>5.0000000000000001E-3</v>
      </c>
      <c r="E15" s="268">
        <f>C15*D15</f>
        <v>0</v>
      </c>
      <c r="F15" s="266"/>
      <c r="G15" s="266"/>
      <c r="H15" s="266"/>
      <c r="I15" s="266"/>
      <c r="J15" s="266"/>
      <c r="K15" s="266"/>
      <c r="L15" s="266"/>
      <c r="M15" s="266"/>
      <c r="N15" s="157">
        <f>SUMPRODUCT($F$6:$M$6,F15:M15)</f>
        <v>0</v>
      </c>
    </row>
    <row r="16" spans="1:14">
      <c r="A16" s="156">
        <v>2.2000000000000002</v>
      </c>
      <c r="B16" s="110" t="s">
        <v>80</v>
      </c>
      <c r="C16" s="266"/>
      <c r="D16" s="109">
        <v>0.01</v>
      </c>
      <c r="E16" s="268">
        <f>C16*D16</f>
        <v>0</v>
      </c>
      <c r="F16" s="266"/>
      <c r="G16" s="266"/>
      <c r="H16" s="266"/>
      <c r="I16" s="266"/>
      <c r="J16" s="266"/>
      <c r="K16" s="266"/>
      <c r="L16" s="266"/>
      <c r="M16" s="266"/>
      <c r="N16" s="157">
        <f t="shared" ref="N16:N20" si="3">SUMPRODUCT($F$6:$M$6,F16:M16)</f>
        <v>0</v>
      </c>
    </row>
    <row r="17" spans="1:14">
      <c r="A17" s="156">
        <v>2.2999999999999998</v>
      </c>
      <c r="B17" s="110" t="s">
        <v>81</v>
      </c>
      <c r="C17" s="266"/>
      <c r="D17" s="109">
        <v>0.02</v>
      </c>
      <c r="E17" s="268">
        <f>C17*D17</f>
        <v>0</v>
      </c>
      <c r="F17" s="266"/>
      <c r="G17" s="266"/>
      <c r="H17" s="266"/>
      <c r="I17" s="266"/>
      <c r="J17" s="266"/>
      <c r="K17" s="266"/>
      <c r="L17" s="266"/>
      <c r="M17" s="266"/>
      <c r="N17" s="157">
        <f t="shared" si="3"/>
        <v>0</v>
      </c>
    </row>
    <row r="18" spans="1:14">
      <c r="A18" s="156">
        <v>2.4</v>
      </c>
      <c r="B18" s="110" t="s">
        <v>82</v>
      </c>
      <c r="C18" s="266"/>
      <c r="D18" s="109">
        <v>0.03</v>
      </c>
      <c r="E18" s="268">
        <f>C18*D18</f>
        <v>0</v>
      </c>
      <c r="F18" s="266"/>
      <c r="G18" s="266"/>
      <c r="H18" s="266"/>
      <c r="I18" s="266"/>
      <c r="J18" s="266"/>
      <c r="K18" s="266"/>
      <c r="L18" s="266"/>
      <c r="M18" s="266"/>
      <c r="N18" s="157">
        <f t="shared" si="3"/>
        <v>0</v>
      </c>
    </row>
    <row r="19" spans="1:14">
      <c r="A19" s="156">
        <v>2.5</v>
      </c>
      <c r="B19" s="110" t="s">
        <v>83</v>
      </c>
      <c r="C19" s="266"/>
      <c r="D19" s="109">
        <v>0.04</v>
      </c>
      <c r="E19" s="268">
        <f>C19*D19</f>
        <v>0</v>
      </c>
      <c r="F19" s="266"/>
      <c r="G19" s="266"/>
      <c r="H19" s="266"/>
      <c r="I19" s="266"/>
      <c r="J19" s="266"/>
      <c r="K19" s="266"/>
      <c r="L19" s="266"/>
      <c r="M19" s="266"/>
      <c r="N19" s="157">
        <f t="shared" si="3"/>
        <v>0</v>
      </c>
    </row>
    <row r="20" spans="1:14">
      <c r="A20" s="156">
        <v>2.6</v>
      </c>
      <c r="B20" s="110" t="s">
        <v>84</v>
      </c>
      <c r="C20" s="266"/>
      <c r="D20" s="111"/>
      <c r="E20" s="269"/>
      <c r="F20" s="266"/>
      <c r="G20" s="266"/>
      <c r="H20" s="266"/>
      <c r="I20" s="266"/>
      <c r="J20" s="266"/>
      <c r="K20" s="266"/>
      <c r="L20" s="266"/>
      <c r="M20" s="266"/>
      <c r="N20" s="157">
        <f t="shared" si="3"/>
        <v>0</v>
      </c>
    </row>
    <row r="21" spans="1:14" ht="14.4" thickBot="1">
      <c r="A21" s="158">
        <v>3</v>
      </c>
      <c r="B21" s="159" t="s">
        <v>68</v>
      </c>
      <c r="C21" s="267">
        <f>C14+C7</f>
        <v>0</v>
      </c>
      <c r="D21" s="160"/>
      <c r="E21" s="270">
        <f>E14+E7</f>
        <v>0</v>
      </c>
      <c r="F21" s="271">
        <f>F7+F14</f>
        <v>0</v>
      </c>
      <c r="G21" s="271">
        <f t="shared" ref="G21:L21" si="4">G7+G14</f>
        <v>0</v>
      </c>
      <c r="H21" s="271">
        <f t="shared" si="4"/>
        <v>0</v>
      </c>
      <c r="I21" s="271">
        <f t="shared" si="4"/>
        <v>0</v>
      </c>
      <c r="J21" s="271">
        <f t="shared" si="4"/>
        <v>0</v>
      </c>
      <c r="K21" s="271">
        <f t="shared" si="4"/>
        <v>0</v>
      </c>
      <c r="L21" s="271">
        <f t="shared" si="4"/>
        <v>0</v>
      </c>
      <c r="M21" s="271">
        <f>M7+M14</f>
        <v>0</v>
      </c>
      <c r="N21" s="161">
        <f>N14+N7</f>
        <v>0</v>
      </c>
    </row>
    <row r="22" spans="1:14">
      <c r="E22" s="272"/>
      <c r="F22" s="272"/>
      <c r="G22" s="272"/>
      <c r="H22" s="272"/>
      <c r="I22" s="272"/>
      <c r="J22" s="272"/>
      <c r="K22" s="272"/>
      <c r="L22" s="272"/>
      <c r="M22" s="272"/>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scale="46"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3"/>
  <sheetViews>
    <sheetView topLeftCell="A22" zoomScale="70" zoomScaleNormal="70" workbookViewId="0">
      <selection activeCell="C38" sqref="C6:C38"/>
    </sheetView>
  </sheetViews>
  <sheetFormatPr defaultRowHeight="14.4"/>
  <cols>
    <col min="1" max="1" width="11.44140625" customWidth="1"/>
    <col min="2" max="2" width="76.88671875" style="4" customWidth="1"/>
    <col min="3" max="3" width="22.88671875" customWidth="1"/>
  </cols>
  <sheetData>
    <row r="1" spans="1:3">
      <c r="A1" s="306" t="s">
        <v>188</v>
      </c>
      <c r="B1" t="str">
        <f>Info!C2</f>
        <v>სს "ვითიბი ბანკი ჯორჯია"</v>
      </c>
    </row>
    <row r="2" spans="1:3">
      <c r="A2" s="306" t="s">
        <v>189</v>
      </c>
      <c r="B2" s="429">
        <f>'1. key ratios'!B2</f>
        <v>45107</v>
      </c>
    </row>
    <row r="3" spans="1:3">
      <c r="A3" s="306"/>
      <c r="B3"/>
    </row>
    <row r="4" spans="1:3">
      <c r="A4" s="306" t="s">
        <v>594</v>
      </c>
      <c r="B4" t="s">
        <v>553</v>
      </c>
    </row>
    <row r="5" spans="1:3">
      <c r="A5" s="367"/>
      <c r="B5" s="367" t="s">
        <v>554</v>
      </c>
      <c r="C5" s="379"/>
    </row>
    <row r="6" spans="1:3">
      <c r="A6" s="368">
        <v>1</v>
      </c>
      <c r="B6" s="380" t="s">
        <v>604</v>
      </c>
      <c r="C6" s="381">
        <v>416376861.47513998</v>
      </c>
    </row>
    <row r="7" spans="1:3">
      <c r="A7" s="368">
        <v>2</v>
      </c>
      <c r="B7" s="380" t="s">
        <v>555</v>
      </c>
      <c r="C7" s="381">
        <v>-29803021.640000001</v>
      </c>
    </row>
    <row r="8" spans="1:3">
      <c r="A8" s="369">
        <v>3</v>
      </c>
      <c r="B8" s="382" t="s">
        <v>556</v>
      </c>
      <c r="C8" s="383">
        <v>386573839.83513999</v>
      </c>
    </row>
    <row r="9" spans="1:3">
      <c r="A9" s="370"/>
      <c r="B9" s="370" t="s">
        <v>557</v>
      </c>
      <c r="C9" s="384"/>
    </row>
    <row r="10" spans="1:3">
      <c r="A10" s="371">
        <v>4</v>
      </c>
      <c r="B10" s="385" t="s">
        <v>558</v>
      </c>
      <c r="C10" s="381"/>
    </row>
    <row r="11" spans="1:3">
      <c r="A11" s="371">
        <v>5</v>
      </c>
      <c r="B11" s="386" t="s">
        <v>559</v>
      </c>
      <c r="C11" s="381"/>
    </row>
    <row r="12" spans="1:3">
      <c r="A12" s="371" t="s">
        <v>560</v>
      </c>
      <c r="B12" s="380" t="s">
        <v>561</v>
      </c>
      <c r="C12" s="383">
        <v>0</v>
      </c>
    </row>
    <row r="13" spans="1:3">
      <c r="A13" s="372">
        <v>6</v>
      </c>
      <c r="B13" s="387" t="s">
        <v>562</v>
      </c>
      <c r="C13" s="381"/>
    </row>
    <row r="14" spans="1:3">
      <c r="A14" s="372">
        <v>7</v>
      </c>
      <c r="B14" s="388" t="s">
        <v>563</v>
      </c>
      <c r="C14" s="381"/>
    </row>
    <row r="15" spans="1:3">
      <c r="A15" s="373">
        <v>8</v>
      </c>
      <c r="B15" s="380" t="s">
        <v>564</v>
      </c>
      <c r="C15" s="381"/>
    </row>
    <row r="16" spans="1:3" ht="22.8">
      <c r="A16" s="372">
        <v>9</v>
      </c>
      <c r="B16" s="388" t="s">
        <v>565</v>
      </c>
      <c r="C16" s="381"/>
    </row>
    <row r="17" spans="1:3">
      <c r="A17" s="372">
        <v>10</v>
      </c>
      <c r="B17" s="388" t="s">
        <v>566</v>
      </c>
      <c r="C17" s="381"/>
    </row>
    <row r="18" spans="1:3">
      <c r="A18" s="374">
        <v>11</v>
      </c>
      <c r="B18" s="389" t="s">
        <v>567</v>
      </c>
      <c r="C18" s="383">
        <v>0</v>
      </c>
    </row>
    <row r="19" spans="1:3">
      <c r="A19" s="370"/>
      <c r="B19" s="370" t="s">
        <v>568</v>
      </c>
      <c r="C19" s="390"/>
    </row>
    <row r="20" spans="1:3">
      <c r="A20" s="372">
        <v>12</v>
      </c>
      <c r="B20" s="385" t="s">
        <v>569</v>
      </c>
      <c r="C20" s="381"/>
    </row>
    <row r="21" spans="1:3">
      <c r="A21" s="372">
        <v>13</v>
      </c>
      <c r="B21" s="385" t="s">
        <v>570</v>
      </c>
      <c r="C21" s="381"/>
    </row>
    <row r="22" spans="1:3">
      <c r="A22" s="372">
        <v>14</v>
      </c>
      <c r="B22" s="385" t="s">
        <v>571</v>
      </c>
      <c r="C22" s="381"/>
    </row>
    <row r="23" spans="1:3" ht="22.8">
      <c r="A23" s="372" t="s">
        <v>572</v>
      </c>
      <c r="B23" s="385" t="s">
        <v>573</v>
      </c>
      <c r="C23" s="381"/>
    </row>
    <row r="24" spans="1:3">
      <c r="A24" s="372">
        <v>15</v>
      </c>
      <c r="B24" s="385" t="s">
        <v>574</v>
      </c>
      <c r="C24" s="381"/>
    </row>
    <row r="25" spans="1:3">
      <c r="A25" s="372" t="s">
        <v>575</v>
      </c>
      <c r="B25" s="380" t="s">
        <v>576</v>
      </c>
      <c r="C25" s="381"/>
    </row>
    <row r="26" spans="1:3">
      <c r="A26" s="374">
        <v>16</v>
      </c>
      <c r="B26" s="389" t="s">
        <v>577</v>
      </c>
      <c r="C26" s="383">
        <v>0</v>
      </c>
    </row>
    <row r="27" spans="1:3">
      <c r="A27" s="370"/>
      <c r="B27" s="370" t="s">
        <v>578</v>
      </c>
      <c r="C27" s="384"/>
    </row>
    <row r="28" spans="1:3">
      <c r="A28" s="371">
        <v>17</v>
      </c>
      <c r="B28" s="380" t="s">
        <v>579</v>
      </c>
      <c r="C28" s="381">
        <v>24631844.054329999</v>
      </c>
    </row>
    <row r="29" spans="1:3">
      <c r="A29" s="371">
        <v>18</v>
      </c>
      <c r="B29" s="380" t="s">
        <v>580</v>
      </c>
      <c r="C29" s="381">
        <v>-12263922.027164999</v>
      </c>
    </row>
    <row r="30" spans="1:3">
      <c r="A30" s="374">
        <v>19</v>
      </c>
      <c r="B30" s="389" t="s">
        <v>581</v>
      </c>
      <c r="C30" s="383">
        <v>12367922.027164999</v>
      </c>
    </row>
    <row r="31" spans="1:3">
      <c r="A31" s="375"/>
      <c r="B31" s="370" t="s">
        <v>582</v>
      </c>
      <c r="C31" s="384"/>
    </row>
    <row r="32" spans="1:3">
      <c r="A32" s="371" t="s">
        <v>583</v>
      </c>
      <c r="B32" s="385" t="s">
        <v>584</v>
      </c>
      <c r="C32" s="391"/>
    </row>
    <row r="33" spans="1:3">
      <c r="A33" s="371" t="s">
        <v>585</v>
      </c>
      <c r="B33" s="386" t="s">
        <v>586</v>
      </c>
      <c r="C33" s="391"/>
    </row>
    <row r="34" spans="1:3">
      <c r="A34" s="370"/>
      <c r="B34" s="370" t="s">
        <v>587</v>
      </c>
      <c r="C34" s="384"/>
    </row>
    <row r="35" spans="1:3">
      <c r="A35" s="374">
        <v>20</v>
      </c>
      <c r="B35" s="389" t="s">
        <v>89</v>
      </c>
      <c r="C35" s="383">
        <v>252488230.36000001</v>
      </c>
    </row>
    <row r="36" spans="1:3">
      <c r="A36" s="374">
        <v>21</v>
      </c>
      <c r="B36" s="389" t="s">
        <v>588</v>
      </c>
      <c r="C36" s="383">
        <v>398941761.86230499</v>
      </c>
    </row>
    <row r="37" spans="1:3">
      <c r="A37" s="376"/>
      <c r="B37" s="376" t="s">
        <v>553</v>
      </c>
      <c r="C37" s="384"/>
    </row>
    <row r="38" spans="1:3">
      <c r="A38" s="374">
        <v>22</v>
      </c>
      <c r="B38" s="389" t="s">
        <v>553</v>
      </c>
      <c r="C38" s="672">
        <f>C35/C36</f>
        <v>0.63289495985919497</v>
      </c>
    </row>
    <row r="39" spans="1:3">
      <c r="A39" s="376"/>
      <c r="B39" s="376" t="s">
        <v>589</v>
      </c>
      <c r="C39" s="384"/>
    </row>
    <row r="40" spans="1:3">
      <c r="A40" s="377" t="s">
        <v>590</v>
      </c>
      <c r="B40" s="385" t="s">
        <v>591</v>
      </c>
      <c r="C40" s="391"/>
    </row>
    <row r="41" spans="1:3">
      <c r="A41" s="378" t="s">
        <v>592</v>
      </c>
      <c r="B41" s="386" t="s">
        <v>593</v>
      </c>
      <c r="C41" s="391"/>
    </row>
    <row r="43" spans="1:3">
      <c r="B43" s="399" t="s">
        <v>605</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42"/>
  <sheetViews>
    <sheetView zoomScale="60" zoomScaleNormal="60" workbookViewId="0">
      <pane xSplit="2" ySplit="6" topLeftCell="C28" activePane="bottomRight" state="frozen"/>
      <selection pane="topRight" activeCell="C1" sqref="C1"/>
      <selection pane="bottomLeft" activeCell="A7" sqref="A7"/>
      <selection pane="bottomRight" activeCell="C8" sqref="C8:G37"/>
    </sheetView>
  </sheetViews>
  <sheetFormatPr defaultRowHeight="14.4"/>
  <cols>
    <col min="1" max="1" width="9.88671875" style="306" bestFit="1" customWidth="1"/>
    <col min="2" max="2" width="82.5546875" style="23" customWidth="1"/>
    <col min="3" max="7" width="17.5546875" style="306" customWidth="1"/>
  </cols>
  <sheetData>
    <row r="1" spans="1:7">
      <c r="A1" s="306" t="s">
        <v>188</v>
      </c>
      <c r="B1" s="306" t="str">
        <f>Info!C2</f>
        <v>სს "ვითიბი ბანკი ჯორჯია"</v>
      </c>
    </row>
    <row r="2" spans="1:7">
      <c r="A2" s="306" t="s">
        <v>189</v>
      </c>
      <c r="B2" s="429">
        <f>'1. key ratios'!B2</f>
        <v>45107</v>
      </c>
    </row>
    <row r="3" spans="1:7">
      <c r="B3" s="429"/>
    </row>
    <row r="4" spans="1:7" ht="15" thickBot="1">
      <c r="A4" s="306" t="s">
        <v>653</v>
      </c>
      <c r="B4" s="430" t="s">
        <v>618</v>
      </c>
    </row>
    <row r="5" spans="1:7">
      <c r="A5" s="431"/>
      <c r="B5" s="432"/>
      <c r="C5" s="800" t="s">
        <v>619</v>
      </c>
      <c r="D5" s="800"/>
      <c r="E5" s="800"/>
      <c r="F5" s="800"/>
      <c r="G5" s="801" t="s">
        <v>620</v>
      </c>
    </row>
    <row r="6" spans="1:7">
      <c r="A6" s="433"/>
      <c r="B6" s="434"/>
      <c r="C6" s="435" t="s">
        <v>621</v>
      </c>
      <c r="D6" s="436" t="s">
        <v>622</v>
      </c>
      <c r="E6" s="436" t="s">
        <v>623</v>
      </c>
      <c r="F6" s="436" t="s">
        <v>624</v>
      </c>
      <c r="G6" s="802"/>
    </row>
    <row r="7" spans="1:7">
      <c r="A7" s="437"/>
      <c r="B7" s="438" t="s">
        <v>625</v>
      </c>
      <c r="C7" s="439"/>
      <c r="D7" s="439"/>
      <c r="E7" s="439"/>
      <c r="F7" s="439"/>
      <c r="G7" s="440"/>
    </row>
    <row r="8" spans="1:7">
      <c r="A8" s="441">
        <v>1</v>
      </c>
      <c r="B8" s="442" t="s">
        <v>626</v>
      </c>
      <c r="C8" s="443">
        <v>252488230.36000001</v>
      </c>
      <c r="D8" s="443">
        <v>0</v>
      </c>
      <c r="E8" s="443">
        <v>0</v>
      </c>
      <c r="F8" s="443">
        <v>84516441.169039994</v>
      </c>
      <c r="G8" s="444">
        <v>337004671.52904004</v>
      </c>
    </row>
    <row r="9" spans="1:7">
      <c r="A9" s="441">
        <v>2</v>
      </c>
      <c r="B9" s="445" t="s">
        <v>88</v>
      </c>
      <c r="C9" s="443">
        <v>252488230.36000001</v>
      </c>
      <c r="D9" s="443"/>
      <c r="E9" s="443"/>
      <c r="F9" s="443">
        <v>70715870.67904</v>
      </c>
      <c r="G9" s="444">
        <v>323204101.03904003</v>
      </c>
    </row>
    <row r="10" spans="1:7">
      <c r="A10" s="441">
        <v>3</v>
      </c>
      <c r="B10" s="445" t="s">
        <v>627</v>
      </c>
      <c r="C10" s="446"/>
      <c r="D10" s="446"/>
      <c r="E10" s="446"/>
      <c r="F10" s="443">
        <v>13800570.489999998</v>
      </c>
      <c r="G10" s="444">
        <v>13800570.489999998</v>
      </c>
    </row>
    <row r="11" spans="1:7" ht="27.6">
      <c r="A11" s="441">
        <v>4</v>
      </c>
      <c r="B11" s="442" t="s">
        <v>628</v>
      </c>
      <c r="C11" s="443">
        <v>3534804.1899999995</v>
      </c>
      <c r="D11" s="443">
        <v>261770</v>
      </c>
      <c r="E11" s="443">
        <v>0</v>
      </c>
      <c r="F11" s="443">
        <v>0</v>
      </c>
      <c r="G11" s="444">
        <v>3606626.7074999996</v>
      </c>
    </row>
    <row r="12" spans="1:7">
      <c r="A12" s="441">
        <v>5</v>
      </c>
      <c r="B12" s="445" t="s">
        <v>629</v>
      </c>
      <c r="C12" s="443">
        <v>3534540.2499999995</v>
      </c>
      <c r="D12" s="447">
        <v>261770</v>
      </c>
      <c r="E12" s="443">
        <v>0</v>
      </c>
      <c r="F12" s="443">
        <v>0</v>
      </c>
      <c r="G12" s="444">
        <v>3606494.7374999993</v>
      </c>
    </row>
    <row r="13" spans="1:7">
      <c r="A13" s="441">
        <v>6</v>
      </c>
      <c r="B13" s="445" t="s">
        <v>630</v>
      </c>
      <c r="C13" s="443">
        <v>263.94</v>
      </c>
      <c r="D13" s="447">
        <v>0</v>
      </c>
      <c r="E13" s="443">
        <v>0</v>
      </c>
      <c r="F13" s="443">
        <v>0</v>
      </c>
      <c r="G13" s="444">
        <v>131.97</v>
      </c>
    </row>
    <row r="14" spans="1:7">
      <c r="A14" s="441">
        <v>7</v>
      </c>
      <c r="B14" s="442" t="s">
        <v>631</v>
      </c>
      <c r="C14" s="443">
        <v>14917731.379000003</v>
      </c>
      <c r="D14" s="443">
        <v>10744381.214000002</v>
      </c>
      <c r="E14" s="443">
        <v>399368.39</v>
      </c>
      <c r="F14" s="443">
        <v>0</v>
      </c>
      <c r="G14" s="444">
        <v>7552086.0050000008</v>
      </c>
    </row>
    <row r="15" spans="1:7" ht="55.2">
      <c r="A15" s="441">
        <v>8</v>
      </c>
      <c r="B15" s="445" t="s">
        <v>632</v>
      </c>
      <c r="C15" s="443">
        <v>14603073.550000003</v>
      </c>
      <c r="D15" s="447">
        <v>101730.07</v>
      </c>
      <c r="E15" s="443">
        <v>399368.39</v>
      </c>
      <c r="F15" s="443">
        <v>0</v>
      </c>
      <c r="G15" s="444">
        <v>7552086.0050000008</v>
      </c>
    </row>
    <row r="16" spans="1:7" ht="27.6">
      <c r="A16" s="441">
        <v>9</v>
      </c>
      <c r="B16" s="445" t="s">
        <v>633</v>
      </c>
      <c r="C16" s="443">
        <v>314657.82899999991</v>
      </c>
      <c r="D16" s="447">
        <v>10642651.144000001</v>
      </c>
      <c r="E16" s="443">
        <v>0</v>
      </c>
      <c r="F16" s="443">
        <v>0</v>
      </c>
      <c r="G16" s="444">
        <v>0</v>
      </c>
    </row>
    <row r="17" spans="1:7">
      <c r="A17" s="441">
        <v>10</v>
      </c>
      <c r="B17" s="442" t="s">
        <v>634</v>
      </c>
      <c r="C17" s="443"/>
      <c r="D17" s="447"/>
      <c r="E17" s="443"/>
      <c r="F17" s="443"/>
      <c r="G17" s="444">
        <v>0</v>
      </c>
    </row>
    <row r="18" spans="1:7">
      <c r="A18" s="441">
        <v>11</v>
      </c>
      <c r="B18" s="442" t="s">
        <v>95</v>
      </c>
      <c r="C18" s="443">
        <v>15768193.222899999</v>
      </c>
      <c r="D18" s="447">
        <v>1328979.3067000003</v>
      </c>
      <c r="E18" s="443">
        <v>22933.63</v>
      </c>
      <c r="F18" s="443">
        <v>108419.3993</v>
      </c>
      <c r="G18" s="444">
        <v>0</v>
      </c>
    </row>
    <row r="19" spans="1:7">
      <c r="A19" s="441">
        <v>12</v>
      </c>
      <c r="B19" s="445" t="s">
        <v>635</v>
      </c>
      <c r="C19" s="446"/>
      <c r="D19" s="447">
        <v>0</v>
      </c>
      <c r="E19" s="443">
        <v>0</v>
      </c>
      <c r="F19" s="443">
        <v>0</v>
      </c>
      <c r="G19" s="444">
        <v>0</v>
      </c>
    </row>
    <row r="20" spans="1:7" ht="27.6">
      <c r="A20" s="441">
        <v>13</v>
      </c>
      <c r="B20" s="445" t="s">
        <v>636</v>
      </c>
      <c r="C20" s="443">
        <v>15768193.222899999</v>
      </c>
      <c r="D20" s="443">
        <v>1328979.3067000003</v>
      </c>
      <c r="E20" s="443">
        <v>22933.63</v>
      </c>
      <c r="F20" s="443">
        <v>108419.3993</v>
      </c>
      <c r="G20" s="444">
        <v>0</v>
      </c>
    </row>
    <row r="21" spans="1:7">
      <c r="A21" s="448">
        <v>14</v>
      </c>
      <c r="B21" s="449" t="s">
        <v>637</v>
      </c>
      <c r="C21" s="446"/>
      <c r="D21" s="446"/>
      <c r="E21" s="446"/>
      <c r="F21" s="446"/>
      <c r="G21" s="698">
        <v>348163384.24154001</v>
      </c>
    </row>
    <row r="22" spans="1:7">
      <c r="A22" s="450"/>
      <c r="B22" s="468" t="s">
        <v>638</v>
      </c>
      <c r="C22" s="451"/>
      <c r="D22" s="452"/>
      <c r="E22" s="451"/>
      <c r="F22" s="451"/>
      <c r="G22" s="453"/>
    </row>
    <row r="23" spans="1:7">
      <c r="A23" s="441">
        <v>15</v>
      </c>
      <c r="B23" s="442" t="s">
        <v>488</v>
      </c>
      <c r="C23" s="454">
        <v>136677941.0284</v>
      </c>
      <c r="D23" s="455">
        <v>0</v>
      </c>
      <c r="E23" s="454">
        <v>0</v>
      </c>
      <c r="F23" s="454">
        <v>0</v>
      </c>
      <c r="G23" s="444">
        <v>0</v>
      </c>
    </row>
    <row r="24" spans="1:7">
      <c r="A24" s="441">
        <v>16</v>
      </c>
      <c r="B24" s="442" t="s">
        <v>639</v>
      </c>
      <c r="C24" s="443">
        <v>0</v>
      </c>
      <c r="D24" s="447">
        <v>24244890.567796003</v>
      </c>
      <c r="E24" s="443">
        <v>13066578.141725002</v>
      </c>
      <c r="F24" s="443">
        <v>88951879.112188995</v>
      </c>
      <c r="G24" s="444">
        <v>93393887.369888678</v>
      </c>
    </row>
    <row r="25" spans="1:7" ht="27.6">
      <c r="A25" s="441">
        <v>17</v>
      </c>
      <c r="B25" s="445" t="s">
        <v>640</v>
      </c>
      <c r="C25" s="443">
        <v>0</v>
      </c>
      <c r="D25" s="447">
        <v>0</v>
      </c>
      <c r="E25" s="443">
        <v>0</v>
      </c>
      <c r="F25" s="443">
        <v>0</v>
      </c>
      <c r="G25" s="444">
        <v>0</v>
      </c>
    </row>
    <row r="26" spans="1:7" ht="27.6">
      <c r="A26" s="441">
        <v>18</v>
      </c>
      <c r="B26" s="445" t="s">
        <v>641</v>
      </c>
      <c r="C26" s="443">
        <v>0</v>
      </c>
      <c r="D26" s="447">
        <v>111384.18210000001</v>
      </c>
      <c r="E26" s="443">
        <v>0</v>
      </c>
      <c r="F26" s="443">
        <v>344127.47039999999</v>
      </c>
      <c r="G26" s="444">
        <v>360835.09771499998</v>
      </c>
    </row>
    <row r="27" spans="1:7">
      <c r="A27" s="441">
        <v>19</v>
      </c>
      <c r="B27" s="445" t="s">
        <v>642</v>
      </c>
      <c r="C27" s="443">
        <v>0</v>
      </c>
      <c r="D27" s="447">
        <v>23905970.327265002</v>
      </c>
      <c r="E27" s="443">
        <v>12896910.078737002</v>
      </c>
      <c r="F27" s="443">
        <v>84139431.839031994</v>
      </c>
      <c r="G27" s="444">
        <v>89922776.72075583</v>
      </c>
    </row>
    <row r="28" spans="1:7">
      <c r="A28" s="441">
        <v>20</v>
      </c>
      <c r="B28" s="456" t="s">
        <v>643</v>
      </c>
      <c r="C28" s="443">
        <v>0</v>
      </c>
      <c r="D28" s="447">
        <v>0</v>
      </c>
      <c r="E28" s="443">
        <v>0</v>
      </c>
      <c r="F28" s="443">
        <v>0</v>
      </c>
      <c r="G28" s="444">
        <v>0</v>
      </c>
    </row>
    <row r="29" spans="1:7">
      <c r="A29" s="441">
        <v>21</v>
      </c>
      <c r="B29" s="445" t="s">
        <v>644</v>
      </c>
      <c r="C29" s="443">
        <v>0</v>
      </c>
      <c r="D29" s="447">
        <v>227536.05843100001</v>
      </c>
      <c r="E29" s="443">
        <v>169668.06298800002</v>
      </c>
      <c r="F29" s="443">
        <v>4468319.8027569978</v>
      </c>
      <c r="G29" s="444">
        <v>3110275.5514178495</v>
      </c>
    </row>
    <row r="30" spans="1:7">
      <c r="A30" s="441">
        <v>22</v>
      </c>
      <c r="B30" s="456" t="s">
        <v>643</v>
      </c>
      <c r="C30" s="443">
        <v>0</v>
      </c>
      <c r="D30" s="447">
        <v>227536.05843100001</v>
      </c>
      <c r="E30" s="443">
        <v>169668.06298800002</v>
      </c>
      <c r="F30" s="443">
        <v>4468319.8027569978</v>
      </c>
      <c r="G30" s="444">
        <v>3110275.5514178495</v>
      </c>
    </row>
    <row r="31" spans="1:7" ht="27.6">
      <c r="A31" s="441">
        <v>23</v>
      </c>
      <c r="B31" s="445" t="s">
        <v>645</v>
      </c>
      <c r="C31" s="443">
        <v>0</v>
      </c>
      <c r="D31" s="447">
        <v>0</v>
      </c>
      <c r="E31" s="443">
        <v>0</v>
      </c>
      <c r="F31" s="443">
        <v>0</v>
      </c>
      <c r="G31" s="444">
        <v>0</v>
      </c>
    </row>
    <row r="32" spans="1:7">
      <c r="A32" s="441">
        <v>24</v>
      </c>
      <c r="B32" s="442" t="s">
        <v>646</v>
      </c>
      <c r="C32" s="443">
        <v>0</v>
      </c>
      <c r="D32" s="447">
        <v>0</v>
      </c>
      <c r="E32" s="443">
        <v>0</v>
      </c>
      <c r="F32" s="443">
        <v>0</v>
      </c>
      <c r="G32" s="444">
        <v>0</v>
      </c>
    </row>
    <row r="33" spans="1:7">
      <c r="A33" s="441">
        <v>25</v>
      </c>
      <c r="B33" s="442" t="s">
        <v>165</v>
      </c>
      <c r="C33" s="443">
        <v>51197830.3134</v>
      </c>
      <c r="D33" s="443">
        <v>10270072.434178</v>
      </c>
      <c r="E33" s="443">
        <v>18316856.999214999</v>
      </c>
      <c r="F33" s="443">
        <v>46763956.84288799</v>
      </c>
      <c r="G33" s="444">
        <v>111841953.89948502</v>
      </c>
    </row>
    <row r="34" spans="1:7">
      <c r="A34" s="441">
        <v>26</v>
      </c>
      <c r="B34" s="445" t="s">
        <v>647</v>
      </c>
      <c r="C34" s="446"/>
      <c r="D34" s="447">
        <v>0</v>
      </c>
      <c r="E34" s="443">
        <v>0</v>
      </c>
      <c r="F34" s="443">
        <v>0</v>
      </c>
      <c r="G34" s="444">
        <v>0</v>
      </c>
    </row>
    <row r="35" spans="1:7">
      <c r="A35" s="441">
        <v>27</v>
      </c>
      <c r="B35" s="445" t="s">
        <v>648</v>
      </c>
      <c r="C35" s="443">
        <v>51197830.3134</v>
      </c>
      <c r="D35" s="447">
        <v>10270072.434178</v>
      </c>
      <c r="E35" s="443">
        <v>18316856.999214999</v>
      </c>
      <c r="F35" s="443">
        <v>46763956.84288799</v>
      </c>
      <c r="G35" s="444">
        <v>111841953.89948502</v>
      </c>
    </row>
    <row r="36" spans="1:7">
      <c r="A36" s="441">
        <v>28</v>
      </c>
      <c r="B36" s="442" t="s">
        <v>649</v>
      </c>
      <c r="C36" s="443">
        <v>0</v>
      </c>
      <c r="D36" s="447">
        <v>1766596.25144</v>
      </c>
      <c r="E36" s="443">
        <v>1095040.83</v>
      </c>
      <c r="F36" s="443">
        <v>21807672.58289</v>
      </c>
      <c r="G36" s="444">
        <v>1511713.0814635002</v>
      </c>
    </row>
    <row r="37" spans="1:7">
      <c r="A37" s="448">
        <v>29</v>
      </c>
      <c r="B37" s="449" t="s">
        <v>650</v>
      </c>
      <c r="C37" s="446"/>
      <c r="D37" s="446"/>
      <c r="E37" s="446"/>
      <c r="F37" s="446"/>
      <c r="G37" s="698">
        <v>206747554.3508372</v>
      </c>
    </row>
    <row r="38" spans="1:7">
      <c r="A38" s="437"/>
      <c r="B38" s="457"/>
      <c r="C38" s="458"/>
      <c r="D38" s="458"/>
      <c r="E38" s="458"/>
      <c r="F38" s="458"/>
      <c r="G38" s="459"/>
    </row>
    <row r="39" spans="1:7" ht="15" thickBot="1">
      <c r="A39" s="460">
        <v>30</v>
      </c>
      <c r="B39" s="461" t="s">
        <v>618</v>
      </c>
      <c r="C39" s="315"/>
      <c r="D39" s="699"/>
      <c r="E39" s="699"/>
      <c r="F39" s="462"/>
      <c r="G39" s="463">
        <f>IFERROR(G21/G37,0)</f>
        <v>1.6840024315389448</v>
      </c>
    </row>
    <row r="42" spans="1:7" ht="41.4">
      <c r="B42" s="23" t="s">
        <v>651</v>
      </c>
    </row>
  </sheetData>
  <mergeCells count="2">
    <mergeCell ref="C5:F5"/>
    <mergeCell ref="G5:G6"/>
  </mergeCells>
  <pageMargins left="0.7" right="0.7" top="0.75" bottom="0.75" header="0.3" footer="0.3"/>
  <pageSetup scale="6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1"/>
  <sheetViews>
    <sheetView zoomScale="70" zoomScaleNormal="70" workbookViewId="0">
      <pane xSplit="1" ySplit="5" topLeftCell="B40" activePane="bottomRight" state="frozen"/>
      <selection pane="topRight" activeCell="B1" sqref="B1"/>
      <selection pane="bottomLeft" activeCell="A6" sqref="A6"/>
      <selection pane="bottomRight" activeCell="B62" sqref="B61:B62"/>
    </sheetView>
  </sheetViews>
  <sheetFormatPr defaultRowHeight="14.4"/>
  <cols>
    <col min="1" max="1" width="9.5546875" style="19" bestFit="1" customWidth="1"/>
    <col min="2" max="2" width="88.44140625" style="16" customWidth="1"/>
    <col min="3" max="3" width="14.33203125" style="16" bestFit="1" customWidth="1"/>
    <col min="4" max="7" width="14.33203125" style="2" bestFit="1" customWidth="1"/>
    <col min="8" max="13" width="6.6640625" customWidth="1"/>
  </cols>
  <sheetData>
    <row r="1" spans="1:8">
      <c r="A1" s="17" t="s">
        <v>188</v>
      </c>
      <c r="B1" s="398" t="str">
        <f>Info!C2</f>
        <v>სს "ვითიბი ბანკი ჯორჯია"</v>
      </c>
    </row>
    <row r="2" spans="1:8">
      <c r="A2" s="17" t="s">
        <v>189</v>
      </c>
      <c r="B2" s="416">
        <f>Info!D2</f>
        <v>45107</v>
      </c>
      <c r="C2" s="28"/>
      <c r="D2" s="18"/>
      <c r="E2" s="18"/>
      <c r="F2" s="18"/>
      <c r="G2" s="18"/>
      <c r="H2" s="1"/>
    </row>
    <row r="3" spans="1:8">
      <c r="A3" s="17"/>
      <c r="C3" s="28"/>
      <c r="D3" s="18"/>
      <c r="E3" s="18"/>
      <c r="F3" s="18"/>
      <c r="G3" s="18"/>
      <c r="H3" s="1"/>
    </row>
    <row r="4" spans="1:8" ht="15" thickBot="1">
      <c r="A4" s="67" t="s">
        <v>404</v>
      </c>
      <c r="B4" s="195" t="s">
        <v>223</v>
      </c>
      <c r="C4" s="196"/>
      <c r="D4" s="197"/>
      <c r="E4" s="197"/>
      <c r="F4" s="197"/>
      <c r="G4" s="197"/>
      <c r="H4" s="1"/>
    </row>
    <row r="5" spans="1:8">
      <c r="A5" s="287" t="s">
        <v>26</v>
      </c>
      <c r="B5" s="288"/>
      <c r="C5" s="417" t="str">
        <f>INT((MONTH($B$2))/3)&amp;"Q"&amp;"-"&amp;YEAR($B$2)</f>
        <v>2Q-2023</v>
      </c>
      <c r="D5" s="417" t="str">
        <f>IF(INT(MONTH($B$2))=3, "4"&amp;"Q"&amp;"-"&amp;YEAR($B$2)-1, IF(INT(MONTH($B$2))=6, "1"&amp;"Q"&amp;"-"&amp;YEAR($B$2), IF(INT(MONTH($B$2))=9, "2"&amp;"Q"&amp;"-"&amp;YEAR($B$2),IF(INT(MONTH($B$2))=12, "3"&amp;"Q"&amp;"-"&amp;YEAR($B$2), 0))))</f>
        <v>1Q-2023</v>
      </c>
      <c r="E5" s="417" t="str">
        <f>IF(INT(MONTH($B$2))=3, "3"&amp;"Q"&amp;"-"&amp;YEAR($B$2)-1, IF(INT(MONTH($B$2))=6, "4"&amp;"Q"&amp;"-"&amp;YEAR($B$2)-1, IF(INT(MONTH($B$2))=9, "1"&amp;"Q"&amp;"-"&amp;YEAR($B$2),IF(INT(MONTH($B$2))=12, "2"&amp;"Q"&amp;"-"&amp;YEAR($B$2), 0))))</f>
        <v>4Q-2022</v>
      </c>
      <c r="F5" s="417" t="str">
        <f>IF(INT(MONTH($B$2))=3, "2"&amp;"Q"&amp;"-"&amp;YEAR($B$2)-1, IF(INT(MONTH($B$2))=6, "3"&amp;"Q"&amp;"-"&amp;YEAR($B$2)-1, IF(INT(MONTH($B$2))=9, "4"&amp;"Q"&amp;"-"&amp;YEAR($B$2)-1,IF(INT(MONTH($B$2))=12, "1"&amp;"Q"&amp;"-"&amp;YEAR($B$2), 0))))</f>
        <v>3Q-2022</v>
      </c>
      <c r="G5" s="418" t="str">
        <f>IF(INT(MONTH($B$2))=3, "1"&amp;"Q"&amp;"-"&amp;YEAR($B$2)-1, IF(INT(MONTH($B$2))=6, "2"&amp;"Q"&amp;"-"&amp;YEAR($B$2)-1, IF(INT(MONTH($B$2))=9, "3"&amp;"Q"&amp;"-"&amp;YEAR($B$2)-1,IF(INT(MONTH($B$2))=12, "4"&amp;"Q"&amp;"-"&amp;YEAR($B$2)-1, 0))))</f>
        <v>2Q-2022</v>
      </c>
    </row>
    <row r="6" spans="1:8">
      <c r="A6" s="419"/>
      <c r="B6" s="420" t="s">
        <v>186</v>
      </c>
      <c r="C6" s="289"/>
      <c r="D6" s="289"/>
      <c r="E6" s="289"/>
      <c r="F6" s="289"/>
      <c r="G6" s="290"/>
    </row>
    <row r="7" spans="1:8">
      <c r="A7" s="419"/>
      <c r="B7" s="421" t="s">
        <v>190</v>
      </c>
      <c r="C7" s="289"/>
      <c r="D7" s="289"/>
      <c r="E7" s="289"/>
      <c r="F7" s="289"/>
      <c r="G7" s="290"/>
    </row>
    <row r="8" spans="1:8">
      <c r="A8" s="402">
        <v>1</v>
      </c>
      <c r="B8" s="403" t="s">
        <v>23</v>
      </c>
      <c r="C8" s="422">
        <v>201336930.36000001</v>
      </c>
      <c r="D8" s="422">
        <v>192167931.78999999</v>
      </c>
      <c r="E8" s="422">
        <v>174241274.31999999</v>
      </c>
      <c r="F8" s="422">
        <v>123068356.21000001</v>
      </c>
      <c r="G8" s="700">
        <v>97550117.25999999</v>
      </c>
    </row>
    <row r="9" spans="1:8">
      <c r="A9" s="402">
        <v>2</v>
      </c>
      <c r="B9" s="403" t="s">
        <v>89</v>
      </c>
      <c r="C9" s="422">
        <v>252488230.36000001</v>
      </c>
      <c r="D9" s="422">
        <v>248521231.78999999</v>
      </c>
      <c r="E9" s="422">
        <v>236750274.31999999</v>
      </c>
      <c r="F9" s="422">
        <v>206320756.21000001</v>
      </c>
      <c r="G9" s="700">
        <v>193618817.25999999</v>
      </c>
    </row>
    <row r="10" spans="1:8">
      <c r="A10" s="402">
        <v>3</v>
      </c>
      <c r="B10" s="403" t="s">
        <v>88</v>
      </c>
      <c r="C10" s="422">
        <v>325650691.08664</v>
      </c>
      <c r="D10" s="422">
        <v>329387663.72363997</v>
      </c>
      <c r="E10" s="422">
        <v>326927232.87329996</v>
      </c>
      <c r="F10" s="422">
        <v>335597489.98915482</v>
      </c>
      <c r="G10" s="700">
        <v>351715872.50590324</v>
      </c>
    </row>
    <row r="11" spans="1:8">
      <c r="A11" s="402">
        <v>4</v>
      </c>
      <c r="B11" s="403" t="s">
        <v>610</v>
      </c>
      <c r="C11" s="422">
        <v>63036111.867103204</v>
      </c>
      <c r="D11" s="422">
        <v>70306102.991828084</v>
      </c>
      <c r="E11" s="422">
        <v>68304667.254833221</v>
      </c>
      <c r="F11" s="422">
        <v>78866578.923875332</v>
      </c>
      <c r="G11" s="700">
        <v>83391364.626940504</v>
      </c>
    </row>
    <row r="12" spans="1:8">
      <c r="A12" s="402">
        <v>5</v>
      </c>
      <c r="B12" s="403" t="s">
        <v>611</v>
      </c>
      <c r="C12" s="422">
        <v>79356644.749012187</v>
      </c>
      <c r="D12" s="422">
        <v>88782812.072096914</v>
      </c>
      <c r="E12" s="422">
        <v>85915625.694332406</v>
      </c>
      <c r="F12" s="422">
        <v>99184694.542334527</v>
      </c>
      <c r="G12" s="700">
        <v>104972620.19246118</v>
      </c>
    </row>
    <row r="13" spans="1:8">
      <c r="A13" s="402">
        <v>6</v>
      </c>
      <c r="B13" s="403" t="s">
        <v>612</v>
      </c>
      <c r="C13" s="422">
        <v>100983412.6570493</v>
      </c>
      <c r="D13" s="422">
        <v>125546612.48540728</v>
      </c>
      <c r="E13" s="422">
        <v>130843309.83553016</v>
      </c>
      <c r="F13" s="422">
        <v>151075860.5501211</v>
      </c>
      <c r="G13" s="700">
        <v>159874396.44267264</v>
      </c>
    </row>
    <row r="14" spans="1:8">
      <c r="A14" s="419"/>
      <c r="B14" s="420" t="s">
        <v>614</v>
      </c>
      <c r="C14" s="289"/>
      <c r="D14" s="289"/>
      <c r="E14" s="289"/>
      <c r="F14" s="289"/>
      <c r="G14" s="289"/>
    </row>
    <row r="15" spans="1:8" ht="28.5" customHeight="1">
      <c r="A15" s="402">
        <v>7</v>
      </c>
      <c r="B15" s="403" t="s">
        <v>613</v>
      </c>
      <c r="C15" s="423">
        <v>579053640.99603593</v>
      </c>
      <c r="D15" s="423">
        <v>614531119.08097446</v>
      </c>
      <c r="E15" s="423">
        <v>622042906.07285404</v>
      </c>
      <c r="F15" s="423">
        <v>720058855.16812253</v>
      </c>
      <c r="G15" s="700">
        <v>750031042.29229617</v>
      </c>
    </row>
    <row r="16" spans="1:8">
      <c r="A16" s="419"/>
      <c r="B16" s="420" t="s">
        <v>617</v>
      </c>
      <c r="C16" s="289"/>
      <c r="D16" s="289"/>
      <c r="E16" s="289"/>
      <c r="F16" s="289"/>
      <c r="G16" s="289"/>
    </row>
    <row r="17" spans="1:7" s="3" customFormat="1">
      <c r="A17" s="402"/>
      <c r="B17" s="421" t="s">
        <v>601</v>
      </c>
      <c r="C17" s="289"/>
      <c r="D17" s="289"/>
      <c r="E17" s="289"/>
      <c r="F17" s="289"/>
      <c r="G17" s="289"/>
    </row>
    <row r="18" spans="1:7">
      <c r="A18" s="401">
        <v>8</v>
      </c>
      <c r="B18" s="424" t="s">
        <v>608</v>
      </c>
      <c r="C18" s="639">
        <f t="shared" ref="C18:C23" si="0">C8/$C$15</f>
        <v>0.34769996439997919</v>
      </c>
      <c r="D18" s="639">
        <v>0.31270659177908733</v>
      </c>
      <c r="E18" s="639">
        <v>0.280111343797871</v>
      </c>
      <c r="F18" s="639">
        <v>0.17091430141674385</v>
      </c>
      <c r="G18" s="639">
        <v>0.13547519978380596</v>
      </c>
    </row>
    <row r="19" spans="1:7" ht="15" customHeight="1">
      <c r="A19" s="401">
        <v>9</v>
      </c>
      <c r="B19" s="424" t="s">
        <v>607</v>
      </c>
      <c r="C19" s="639">
        <f t="shared" si="0"/>
        <v>0.43603599474081967</v>
      </c>
      <c r="D19" s="639">
        <v>0.40440788769437935</v>
      </c>
      <c r="E19" s="639">
        <v>0.3806011964908923</v>
      </c>
      <c r="F19" s="639">
        <v>0.28653318368236347</v>
      </c>
      <c r="G19" s="639">
        <v>0.26889304377041934</v>
      </c>
    </row>
    <row r="20" spans="1:7">
      <c r="A20" s="401">
        <v>10</v>
      </c>
      <c r="B20" s="424" t="s">
        <v>609</v>
      </c>
      <c r="C20" s="639">
        <f t="shared" si="0"/>
        <v>0.56238432509721381</v>
      </c>
      <c r="D20" s="639">
        <v>0.53599834653814782</v>
      </c>
      <c r="E20" s="639">
        <v>0.52557022945135889</v>
      </c>
      <c r="F20" s="639">
        <v>0.46606952692887588</v>
      </c>
      <c r="G20" s="639">
        <v>0.48845433950504374</v>
      </c>
    </row>
    <row r="21" spans="1:7">
      <c r="A21" s="401">
        <v>11</v>
      </c>
      <c r="B21" s="403" t="s">
        <v>610</v>
      </c>
      <c r="C21" s="639">
        <f t="shared" si="0"/>
        <v>0.10886057422706844</v>
      </c>
      <c r="D21" s="639">
        <v>0.11440609077205105</v>
      </c>
      <c r="E21" s="639">
        <v>0.10980700300251207</v>
      </c>
      <c r="F21" s="639">
        <v>0.10952796199619157</v>
      </c>
      <c r="G21" s="639">
        <v>0.11581187291623532</v>
      </c>
    </row>
    <row r="22" spans="1:7">
      <c r="A22" s="401">
        <v>12</v>
      </c>
      <c r="B22" s="403" t="s">
        <v>611</v>
      </c>
      <c r="C22" s="639">
        <f t="shared" si="0"/>
        <v>0.13704541191125236</v>
      </c>
      <c r="D22" s="639">
        <v>0.14447244299828263</v>
      </c>
      <c r="E22" s="639">
        <v>0.13811848805855512</v>
      </c>
      <c r="F22" s="639">
        <v>0.1377452604470456</v>
      </c>
      <c r="G22" s="639">
        <v>0.14578338900915497</v>
      </c>
    </row>
    <row r="23" spans="1:7">
      <c r="A23" s="401">
        <v>13</v>
      </c>
      <c r="B23" s="403" t="s">
        <v>612</v>
      </c>
      <c r="C23" s="639">
        <f t="shared" si="0"/>
        <v>0.17439388254833649</v>
      </c>
      <c r="D23" s="639">
        <v>0.20429659066437686</v>
      </c>
      <c r="E23" s="639">
        <v>0.21034450929049855</v>
      </c>
      <c r="F23" s="639">
        <v>0.20981043350247702</v>
      </c>
      <c r="G23" s="639">
        <v>0.22202962340535964</v>
      </c>
    </row>
    <row r="24" spans="1:7">
      <c r="A24" s="419"/>
      <c r="B24" s="420" t="s">
        <v>6</v>
      </c>
      <c r="C24" s="638"/>
      <c r="D24" s="638"/>
      <c r="E24" s="638"/>
      <c r="F24" s="638"/>
      <c r="G24" s="638"/>
    </row>
    <row r="25" spans="1:7" ht="15" customHeight="1">
      <c r="A25" s="425">
        <v>14</v>
      </c>
      <c r="B25" s="426" t="s">
        <v>7</v>
      </c>
      <c r="C25" s="640">
        <v>3.9136048989245276E-2</v>
      </c>
      <c r="D25" s="640">
        <v>3.9239801719732785E-2</v>
      </c>
      <c r="E25" s="640">
        <v>6.3035081225748191E-2</v>
      </c>
      <c r="F25" s="640">
        <v>7.7634809308243305E-2</v>
      </c>
      <c r="G25" s="640">
        <v>8.4395159284060689E-2</v>
      </c>
    </row>
    <row r="26" spans="1:7">
      <c r="A26" s="425">
        <v>15</v>
      </c>
      <c r="B26" s="426" t="s">
        <v>8</v>
      </c>
      <c r="C26" s="640">
        <v>2.564962645938243E-2</v>
      </c>
      <c r="D26" s="640">
        <v>2.670633494699777E-2</v>
      </c>
      <c r="E26" s="640">
        <v>3.2856185638226024E-2</v>
      </c>
      <c r="F26" s="640">
        <v>3.3402212845211866E-2</v>
      </c>
      <c r="G26" s="640">
        <v>3.4836944085148112E-2</v>
      </c>
    </row>
    <row r="27" spans="1:7">
      <c r="A27" s="425">
        <v>16</v>
      </c>
      <c r="B27" s="426" t="s">
        <v>9</v>
      </c>
      <c r="C27" s="640">
        <v>-2.169529067629062E-2</v>
      </c>
      <c r="D27" s="640">
        <v>-2.2022216355456127E-2</v>
      </c>
      <c r="E27" s="640">
        <v>-0.11559692850793706</v>
      </c>
      <c r="F27" s="640">
        <v>-0.13130846296029966</v>
      </c>
      <c r="G27" s="640">
        <v>-0.15649794619329424</v>
      </c>
    </row>
    <row r="28" spans="1:7">
      <c r="A28" s="425">
        <v>17</v>
      </c>
      <c r="B28" s="426" t="s">
        <v>224</v>
      </c>
      <c r="C28" s="640">
        <v>1.3486422529862851E-2</v>
      </c>
      <c r="D28" s="640">
        <v>1.2533466772735015E-2</v>
      </c>
      <c r="E28" s="640">
        <v>3.9127081638580509E-2</v>
      </c>
      <c r="F28" s="640">
        <v>4.4232596463031432E-2</v>
      </c>
      <c r="G28" s="640">
        <v>4.9558215198912577E-2</v>
      </c>
    </row>
    <row r="29" spans="1:7">
      <c r="A29" s="425">
        <v>18</v>
      </c>
      <c r="B29" s="426" t="s">
        <v>10</v>
      </c>
      <c r="C29" s="640">
        <v>7.0825375862007142E-2</v>
      </c>
      <c r="D29" s="640">
        <v>0.10304915402325415</v>
      </c>
      <c r="E29" s="640">
        <v>-6.0625746697740339E-2</v>
      </c>
      <c r="F29" s="640">
        <v>-0.10992833803176086</v>
      </c>
      <c r="G29" s="640">
        <v>-0.15465787943188825</v>
      </c>
    </row>
    <row r="30" spans="1:7">
      <c r="A30" s="425">
        <v>19</v>
      </c>
      <c r="B30" s="426" t="s">
        <v>11</v>
      </c>
      <c r="C30" s="640">
        <v>0.10929745020189671</v>
      </c>
      <c r="D30" s="640">
        <v>0.16258689595268488</v>
      </c>
      <c r="E30" s="640">
        <v>-0.18928870587373323</v>
      </c>
      <c r="F30" s="640">
        <v>-0.38465596238470484</v>
      </c>
      <c r="G30" s="640">
        <v>-0.63465599921697247</v>
      </c>
    </row>
    <row r="31" spans="1:7">
      <c r="A31" s="419"/>
      <c r="B31" s="420" t="s">
        <v>12</v>
      </c>
      <c r="C31" s="638"/>
      <c r="D31" s="638"/>
      <c r="E31" s="638"/>
      <c r="F31" s="638"/>
      <c r="G31" s="638"/>
    </row>
    <row r="32" spans="1:7">
      <c r="A32" s="425">
        <v>20</v>
      </c>
      <c r="B32" s="426" t="s">
        <v>13</v>
      </c>
      <c r="C32" s="640">
        <v>0.17969019722728147</v>
      </c>
      <c r="D32" s="640">
        <v>0.16460537794558727</v>
      </c>
      <c r="E32" s="640">
        <v>0.14369045381341716</v>
      </c>
      <c r="F32" s="640">
        <v>9.9947136602163519E-2</v>
      </c>
      <c r="G32" s="640">
        <v>9.5758209827775109E-2</v>
      </c>
    </row>
    <row r="33" spans="1:7" ht="15" customHeight="1">
      <c r="A33" s="425">
        <v>21</v>
      </c>
      <c r="B33" s="426" t="s">
        <v>14</v>
      </c>
      <c r="C33" s="640">
        <v>9.5221268061290443E-2</v>
      </c>
      <c r="D33" s="640">
        <v>8.9079291397833008E-2</v>
      </c>
      <c r="E33" s="640">
        <v>7.8625097987918072E-2</v>
      </c>
      <c r="F33" s="640">
        <v>6.1807935696612401E-2</v>
      </c>
      <c r="G33" s="640">
        <v>6.0275134930636284E-2</v>
      </c>
    </row>
    <row r="34" spans="1:7">
      <c r="A34" s="425">
        <v>22</v>
      </c>
      <c r="B34" s="426" t="s">
        <v>15</v>
      </c>
      <c r="C34" s="640">
        <v>0.56554904296970487</v>
      </c>
      <c r="D34" s="640">
        <v>0.57238374285292037</v>
      </c>
      <c r="E34" s="640">
        <v>0.5458272598687649</v>
      </c>
      <c r="F34" s="640">
        <v>0.56487382793667418</v>
      </c>
      <c r="G34" s="640">
        <v>0.60460694583327945</v>
      </c>
    </row>
    <row r="35" spans="1:7" ht="15" customHeight="1">
      <c r="A35" s="425">
        <v>23</v>
      </c>
      <c r="B35" s="426" t="s">
        <v>16</v>
      </c>
      <c r="C35" s="640">
        <v>0.40942069943244158</v>
      </c>
      <c r="D35" s="640">
        <v>0.3949484558699376</v>
      </c>
      <c r="E35" s="640">
        <v>0.41139065757592502</v>
      </c>
      <c r="F35" s="640">
        <v>0.43628267214717148</v>
      </c>
      <c r="G35" s="640">
        <v>0.46545933205483053</v>
      </c>
    </row>
    <row r="36" spans="1:7">
      <c r="A36" s="425">
        <v>24</v>
      </c>
      <c r="B36" s="426" t="s">
        <v>17</v>
      </c>
      <c r="C36" s="640">
        <v>-0.2003711101024041</v>
      </c>
      <c r="D36" s="640">
        <v>-0.14695758693704716</v>
      </c>
      <c r="E36" s="640">
        <v>-0.83676043120080723</v>
      </c>
      <c r="F36" s="640">
        <v>-0.81266548764717739</v>
      </c>
      <c r="G36" s="640">
        <v>-0.79963144119043283</v>
      </c>
    </row>
    <row r="37" spans="1:7" ht="15" customHeight="1">
      <c r="A37" s="419"/>
      <c r="B37" s="420" t="s">
        <v>18</v>
      </c>
      <c r="C37" s="638"/>
      <c r="D37" s="638"/>
      <c r="E37" s="638"/>
      <c r="F37" s="638"/>
      <c r="G37" s="638"/>
    </row>
    <row r="38" spans="1:7" ht="15" customHeight="1">
      <c r="A38" s="425">
        <v>25</v>
      </c>
      <c r="B38" s="426" t="s">
        <v>19</v>
      </c>
      <c r="C38" s="640">
        <v>0.32951991649475171</v>
      </c>
      <c r="D38" s="640">
        <v>0.2567366267956892</v>
      </c>
      <c r="E38" s="640">
        <v>0.22791638290306998</v>
      </c>
      <c r="F38" s="640">
        <v>0.17769890976607933</v>
      </c>
      <c r="G38" s="640">
        <v>0.13890320034068263</v>
      </c>
    </row>
    <row r="39" spans="1:7" ht="15" customHeight="1">
      <c r="A39" s="425">
        <v>26</v>
      </c>
      <c r="B39" s="426" t="s">
        <v>20</v>
      </c>
      <c r="C39" s="640">
        <v>0.82901225411972035</v>
      </c>
      <c r="D39" s="640">
        <v>0.8264716917454088</v>
      </c>
      <c r="E39" s="640">
        <v>0.8236972216262729</v>
      </c>
      <c r="F39" s="640">
        <v>0.85733926382005543</v>
      </c>
      <c r="G39" s="640">
        <v>0.91980449813592069</v>
      </c>
    </row>
    <row r="40" spans="1:7" ht="15" customHeight="1">
      <c r="A40" s="425">
        <v>27</v>
      </c>
      <c r="B40" s="427" t="s">
        <v>21</v>
      </c>
      <c r="C40" s="640">
        <v>4.3906736744275754E-2</v>
      </c>
      <c r="D40" s="640">
        <v>4.9140712377367501E-2</v>
      </c>
      <c r="E40" s="640">
        <v>5.1056201995231996E-2</v>
      </c>
      <c r="F40" s="640">
        <v>5.2112615909823246E-2</v>
      </c>
      <c r="G40" s="640">
        <v>1.9941291773219919E-2</v>
      </c>
    </row>
    <row r="41" spans="1:7" ht="15" customHeight="1">
      <c r="A41" s="428"/>
      <c r="B41" s="420" t="s">
        <v>522</v>
      </c>
      <c r="C41" s="638"/>
      <c r="D41" s="638"/>
      <c r="E41" s="638"/>
      <c r="F41" s="638"/>
      <c r="G41" s="638"/>
    </row>
    <row r="42" spans="1:7" ht="15" customHeight="1">
      <c r="A42" s="425">
        <v>28</v>
      </c>
      <c r="B42" s="467" t="s">
        <v>506</v>
      </c>
      <c r="C42" s="427">
        <v>134371369.78870001</v>
      </c>
      <c r="D42" s="427">
        <v>106294055</v>
      </c>
      <c r="E42" s="427">
        <v>99326713.538000003</v>
      </c>
      <c r="F42" s="427">
        <v>94006183.738099992</v>
      </c>
      <c r="G42" s="427">
        <v>72465351.318500012</v>
      </c>
    </row>
    <row r="43" spans="1:7">
      <c r="A43" s="425">
        <v>29</v>
      </c>
      <c r="B43" s="426" t="s">
        <v>507</v>
      </c>
      <c r="C43" s="427">
        <v>33342737.175284494</v>
      </c>
      <c r="D43" s="427">
        <v>40393399</v>
      </c>
      <c r="E43" s="427">
        <v>38373947.734166145</v>
      </c>
      <c r="F43" s="427">
        <v>44215640.588050902</v>
      </c>
      <c r="G43" s="427">
        <v>41457514.171200298</v>
      </c>
    </row>
    <row r="44" spans="1:7">
      <c r="A44" s="464">
        <v>30</v>
      </c>
      <c r="B44" s="465" t="s">
        <v>505</v>
      </c>
      <c r="C44" s="640">
        <f>C42/C43</f>
        <v>4.0300041679932503</v>
      </c>
      <c r="D44" s="640">
        <v>2.631470924246806</v>
      </c>
      <c r="E44" s="640">
        <v>2.5883892432981224</v>
      </c>
      <c r="F44" s="640">
        <v>2.1260844010819282</v>
      </c>
      <c r="G44" s="640">
        <v>1.747942508546261</v>
      </c>
    </row>
    <row r="45" spans="1:7">
      <c r="A45" s="464"/>
      <c r="B45" s="420" t="s">
        <v>618</v>
      </c>
      <c r="C45" s="638"/>
      <c r="D45" s="638"/>
      <c r="E45" s="638"/>
      <c r="F45" s="638"/>
      <c r="G45" s="638"/>
    </row>
    <row r="46" spans="1:7">
      <c r="A46" s="464">
        <v>31</v>
      </c>
      <c r="B46" s="465" t="s">
        <v>625</v>
      </c>
      <c r="C46" s="466">
        <v>348163384.24154007</v>
      </c>
      <c r="D46" s="466">
        <v>356775976.36613995</v>
      </c>
      <c r="E46" s="466">
        <v>356469174.88169992</v>
      </c>
      <c r="F46" s="466">
        <v>375259529.31752008</v>
      </c>
      <c r="G46" s="466">
        <v>378929003.44039506</v>
      </c>
    </row>
    <row r="47" spans="1:7">
      <c r="A47" s="464">
        <v>32</v>
      </c>
      <c r="B47" s="465" t="s">
        <v>638</v>
      </c>
      <c r="C47" s="466">
        <v>206747554.41234326</v>
      </c>
      <c r="D47" s="466">
        <v>229654932.88317424</v>
      </c>
      <c r="E47" s="466">
        <v>251401668.21025649</v>
      </c>
      <c r="F47" s="466">
        <v>260970387.62678415</v>
      </c>
      <c r="G47" s="466">
        <v>275184712.78868794</v>
      </c>
    </row>
    <row r="48" spans="1:7" ht="15" thickBot="1">
      <c r="A48" s="118">
        <v>33</v>
      </c>
      <c r="B48" s="228" t="s">
        <v>652</v>
      </c>
      <c r="C48" s="725">
        <f>C46/C47</f>
        <v>1.6840024310379653</v>
      </c>
      <c r="D48" s="641">
        <v>1.5535306465532459</v>
      </c>
      <c r="E48" s="641">
        <v>1.4179268475799118</v>
      </c>
      <c r="F48" s="641">
        <v>1.4379391191853605</v>
      </c>
      <c r="G48" s="641">
        <v>1.3769987424096901</v>
      </c>
    </row>
    <row r="49" spans="1:7">
      <c r="A49" s="20"/>
      <c r="C49" s="724"/>
    </row>
    <row r="50" spans="1:7" ht="41.4">
      <c r="B50" s="23" t="s">
        <v>600</v>
      </c>
    </row>
    <row r="51" spans="1:7" ht="69">
      <c r="B51" s="333" t="s">
        <v>521</v>
      </c>
      <c r="D51" s="306"/>
      <c r="E51" s="306"/>
      <c r="F51" s="306"/>
      <c r="G51" s="306"/>
    </row>
  </sheetData>
  <pageMargins left="0.7" right="0.7" top="0.75" bottom="0.75" header="0.3" footer="0.3"/>
  <pageSetup paperSize="9" scale="5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70" zoomScaleNormal="70" workbookViewId="0">
      <selection activeCell="C8" sqref="C8:G21"/>
    </sheetView>
  </sheetViews>
  <sheetFormatPr defaultColWidth="9.109375" defaultRowHeight="12"/>
  <cols>
    <col min="1" max="1" width="11.88671875" style="473" bestFit="1" customWidth="1"/>
    <col min="2" max="2" width="96.44140625" style="473" customWidth="1"/>
    <col min="3" max="3" width="18.88671875" style="473" bestFit="1" customWidth="1"/>
    <col min="4" max="5" width="19" style="473" bestFit="1" customWidth="1"/>
    <col min="6" max="6" width="18.5546875" style="473" bestFit="1" customWidth="1"/>
    <col min="7" max="7" width="30.44140625" style="473" customWidth="1"/>
    <col min="8" max="8" width="18.6640625" style="473" customWidth="1"/>
    <col min="9" max="16384" width="9.109375" style="473"/>
  </cols>
  <sheetData>
    <row r="1" spans="1:8" ht="13.8">
      <c r="A1" s="472" t="s">
        <v>188</v>
      </c>
      <c r="B1" s="398" t="str">
        <f>Info!C2</f>
        <v>სს "ვითიბი ბანკი ჯორჯია"</v>
      </c>
    </row>
    <row r="2" spans="1:8">
      <c r="A2" s="474" t="s">
        <v>189</v>
      </c>
      <c r="B2" s="476">
        <f>'1. key ratios'!B2</f>
        <v>45107</v>
      </c>
    </row>
    <row r="3" spans="1:8">
      <c r="A3" s="475" t="s">
        <v>658</v>
      </c>
    </row>
    <row r="5" spans="1:8">
      <c r="A5" s="803" t="s">
        <v>659</v>
      </c>
      <c r="B5" s="804"/>
      <c r="C5" s="809" t="s">
        <v>660</v>
      </c>
      <c r="D5" s="810"/>
      <c r="E5" s="810"/>
      <c r="F5" s="810"/>
      <c r="G5" s="810"/>
      <c r="H5" s="811"/>
    </row>
    <row r="6" spans="1:8">
      <c r="A6" s="805"/>
      <c r="B6" s="806"/>
      <c r="C6" s="812"/>
      <c r="D6" s="813"/>
      <c r="E6" s="813"/>
      <c r="F6" s="813"/>
      <c r="G6" s="813"/>
      <c r="H6" s="814"/>
    </row>
    <row r="7" spans="1:8" ht="24">
      <c r="A7" s="807"/>
      <c r="B7" s="808"/>
      <c r="C7" s="477" t="s">
        <v>661</v>
      </c>
      <c r="D7" s="477" t="s">
        <v>662</v>
      </c>
      <c r="E7" s="477" t="s">
        <v>663</v>
      </c>
      <c r="F7" s="477" t="s">
        <v>664</v>
      </c>
      <c r="G7" s="585" t="s">
        <v>935</v>
      </c>
      <c r="H7" s="477" t="s">
        <v>68</v>
      </c>
    </row>
    <row r="8" spans="1:8">
      <c r="A8" s="478">
        <v>1</v>
      </c>
      <c r="B8" s="479" t="s">
        <v>216</v>
      </c>
      <c r="C8" s="673">
        <v>351</v>
      </c>
      <c r="D8" s="673">
        <v>0.36000000000001364</v>
      </c>
      <c r="E8" s="673">
        <v>0</v>
      </c>
      <c r="F8" s="673">
        <v>0</v>
      </c>
      <c r="G8" s="673"/>
      <c r="H8" s="673">
        <f>SUM(C8:G8)</f>
        <v>351.36</v>
      </c>
    </row>
    <row r="9" spans="1:8" ht="22.5" customHeight="1">
      <c r="A9" s="478">
        <v>2</v>
      </c>
      <c r="B9" s="479" t="s">
        <v>217</v>
      </c>
      <c r="C9" s="673"/>
      <c r="D9" s="673"/>
      <c r="E9" s="673"/>
      <c r="F9" s="673"/>
      <c r="G9" s="673"/>
      <c r="H9" s="673">
        <f t="shared" ref="H9:H21" si="0">SUM(C9:G9)</f>
        <v>0</v>
      </c>
    </row>
    <row r="10" spans="1:8">
      <c r="A10" s="478">
        <v>3</v>
      </c>
      <c r="B10" s="479" t="s">
        <v>218</v>
      </c>
      <c r="C10" s="673"/>
      <c r="D10" s="673"/>
      <c r="E10" s="673"/>
      <c r="F10" s="673"/>
      <c r="G10" s="673"/>
      <c r="H10" s="673">
        <f t="shared" si="0"/>
        <v>0</v>
      </c>
    </row>
    <row r="11" spans="1:8">
      <c r="A11" s="478">
        <v>4</v>
      </c>
      <c r="B11" s="479" t="s">
        <v>219</v>
      </c>
      <c r="C11" s="673"/>
      <c r="D11" s="673"/>
      <c r="E11" s="673"/>
      <c r="F11" s="673"/>
      <c r="G11" s="673"/>
      <c r="H11" s="673">
        <f t="shared" si="0"/>
        <v>0</v>
      </c>
    </row>
    <row r="12" spans="1:8">
      <c r="A12" s="478">
        <v>5</v>
      </c>
      <c r="B12" s="479" t="s">
        <v>220</v>
      </c>
      <c r="C12" s="673"/>
      <c r="D12" s="673"/>
      <c r="E12" s="673"/>
      <c r="F12" s="673"/>
      <c r="G12" s="673"/>
      <c r="H12" s="673">
        <f t="shared" si="0"/>
        <v>0</v>
      </c>
    </row>
    <row r="13" spans="1:8">
      <c r="A13" s="478">
        <v>6</v>
      </c>
      <c r="B13" s="479" t="s">
        <v>221</v>
      </c>
      <c r="C13" s="673">
        <v>6321259.9300000006</v>
      </c>
      <c r="D13" s="673">
        <v>111384.18</v>
      </c>
      <c r="E13" s="673">
        <v>0</v>
      </c>
      <c r="F13" s="673">
        <v>0</v>
      </c>
      <c r="G13" s="673"/>
      <c r="H13" s="673">
        <f t="shared" si="0"/>
        <v>6432644.1100000003</v>
      </c>
    </row>
    <row r="14" spans="1:8">
      <c r="A14" s="478">
        <v>7</v>
      </c>
      <c r="B14" s="479" t="s">
        <v>73</v>
      </c>
      <c r="C14" s="673">
        <v>0</v>
      </c>
      <c r="D14" s="673">
        <v>22979480.8915</v>
      </c>
      <c r="E14" s="673">
        <v>82492191.025099918</v>
      </c>
      <c r="F14" s="673">
        <v>44793024.221499994</v>
      </c>
      <c r="G14" s="673">
        <v>30438558.100499999</v>
      </c>
      <c r="H14" s="673">
        <f t="shared" si="0"/>
        <v>180703254.2385999</v>
      </c>
    </row>
    <row r="15" spans="1:8">
      <c r="A15" s="478">
        <v>8</v>
      </c>
      <c r="B15" s="481" t="s">
        <v>74</v>
      </c>
      <c r="C15" s="673">
        <v>0</v>
      </c>
      <c r="D15" s="673">
        <v>0</v>
      </c>
      <c r="E15" s="673">
        <v>0</v>
      </c>
      <c r="F15" s="673">
        <v>0</v>
      </c>
      <c r="G15" s="673">
        <v>0</v>
      </c>
      <c r="H15" s="673">
        <f t="shared" si="0"/>
        <v>0</v>
      </c>
    </row>
    <row r="16" spans="1:8">
      <c r="A16" s="478">
        <v>9</v>
      </c>
      <c r="B16" s="479" t="s">
        <v>75</v>
      </c>
      <c r="C16" s="673">
        <v>0</v>
      </c>
      <c r="D16" s="673">
        <v>26050.17</v>
      </c>
      <c r="E16" s="673">
        <v>437421.45610000001</v>
      </c>
      <c r="F16" s="673">
        <v>6004210.6463000001</v>
      </c>
      <c r="G16" s="673">
        <v>0</v>
      </c>
      <c r="H16" s="673">
        <f t="shared" si="0"/>
        <v>6467682.2724000001</v>
      </c>
    </row>
    <row r="17" spans="1:8">
      <c r="A17" s="478">
        <v>10</v>
      </c>
      <c r="B17" s="589" t="s">
        <v>686</v>
      </c>
      <c r="C17" s="673">
        <v>0</v>
      </c>
      <c r="D17" s="673">
        <v>1004524.16</v>
      </c>
      <c r="E17" s="673">
        <v>26144313.8783</v>
      </c>
      <c r="F17" s="673">
        <v>14411999.4882</v>
      </c>
      <c r="G17" s="673">
        <v>30438558.100499999</v>
      </c>
      <c r="H17" s="673">
        <f t="shared" si="0"/>
        <v>71999395.627000004</v>
      </c>
    </row>
    <row r="18" spans="1:8">
      <c r="A18" s="478">
        <v>11</v>
      </c>
      <c r="B18" s="479" t="s">
        <v>70</v>
      </c>
      <c r="C18" s="673">
        <v>0</v>
      </c>
      <c r="D18" s="673">
        <v>0</v>
      </c>
      <c r="E18" s="673">
        <v>0</v>
      </c>
      <c r="F18" s="673">
        <v>0</v>
      </c>
      <c r="G18" s="673">
        <v>0</v>
      </c>
      <c r="H18" s="673">
        <f t="shared" si="0"/>
        <v>0</v>
      </c>
    </row>
    <row r="19" spans="1:8">
      <c r="A19" s="478">
        <v>12</v>
      </c>
      <c r="B19" s="479" t="s">
        <v>71</v>
      </c>
      <c r="C19" s="673"/>
      <c r="D19" s="673"/>
      <c r="E19" s="673"/>
      <c r="F19" s="673"/>
      <c r="G19" s="673"/>
      <c r="H19" s="673">
        <f t="shared" si="0"/>
        <v>0</v>
      </c>
    </row>
    <row r="20" spans="1:8">
      <c r="A20" s="482">
        <v>13</v>
      </c>
      <c r="B20" s="481" t="s">
        <v>72</v>
      </c>
      <c r="C20" s="673"/>
      <c r="D20" s="673"/>
      <c r="E20" s="673"/>
      <c r="F20" s="673"/>
      <c r="G20" s="673"/>
      <c r="H20" s="673">
        <f t="shared" si="0"/>
        <v>0</v>
      </c>
    </row>
    <row r="21" spans="1:8">
      <c r="A21" s="478">
        <v>14</v>
      </c>
      <c r="B21" s="479" t="s">
        <v>665</v>
      </c>
      <c r="C21" s="673">
        <v>136677590</v>
      </c>
      <c r="D21" s="673">
        <v>17558931.563000008</v>
      </c>
      <c r="E21" s="673">
        <v>2037004.7324000001</v>
      </c>
      <c r="F21" s="673">
        <v>0</v>
      </c>
      <c r="G21" s="673">
        <v>48484458.039999999</v>
      </c>
      <c r="H21" s="673">
        <f t="shared" si="0"/>
        <v>204757984.33540002</v>
      </c>
    </row>
    <row r="22" spans="1:8">
      <c r="A22" s="483">
        <v>15</v>
      </c>
      <c r="B22" s="480" t="s">
        <v>68</v>
      </c>
      <c r="C22" s="673">
        <f>SUM(C18:C21)+SUM(C8:C16)</f>
        <v>142999200.93000001</v>
      </c>
      <c r="D22" s="673">
        <f t="shared" ref="D22:G22" si="1">SUM(D18:D21)+SUM(D8:D16)</f>
        <v>40675847.164500013</v>
      </c>
      <c r="E22" s="673">
        <f t="shared" si="1"/>
        <v>84966617.21359992</v>
      </c>
      <c r="F22" s="673">
        <f t="shared" si="1"/>
        <v>50797234.867799997</v>
      </c>
      <c r="G22" s="673">
        <f t="shared" si="1"/>
        <v>78923016.140499994</v>
      </c>
      <c r="H22" s="673">
        <f>SUM(H18:H21)+SUM(H8:H16)</f>
        <v>398361916.31639993</v>
      </c>
    </row>
    <row r="26" spans="1:8" ht="36">
      <c r="B26" s="588" t="s">
        <v>934</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25" right="0.25" top="0.75" bottom="0.75" header="0.3" footer="0.3"/>
  <pageSetup paperSize="9"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zoomScale="70" zoomScaleNormal="70" workbookViewId="0">
      <selection activeCell="C8" sqref="C8:H22"/>
    </sheetView>
  </sheetViews>
  <sheetFormatPr defaultColWidth="9.109375" defaultRowHeight="12"/>
  <cols>
    <col min="1" max="1" width="11.88671875" style="484" bestFit="1" customWidth="1"/>
    <col min="2" max="2" width="114.6640625" style="473" customWidth="1"/>
    <col min="3" max="3" width="22.44140625" style="473" customWidth="1"/>
    <col min="4" max="4" width="19.44140625" style="473" customWidth="1"/>
    <col min="5" max="5" width="17.6640625" style="496" customWidth="1"/>
    <col min="6" max="6" width="16.33203125" style="496" customWidth="1"/>
    <col min="7" max="7" width="14.88671875" style="496" customWidth="1"/>
    <col min="8" max="8" width="17.33203125" style="473" customWidth="1"/>
    <col min="9" max="9" width="41.44140625" style="473" customWidth="1"/>
    <col min="10" max="10" width="12.44140625" style="473" bestFit="1" customWidth="1"/>
    <col min="11" max="16384" width="9.109375" style="473"/>
  </cols>
  <sheetData>
    <row r="1" spans="1:9" ht="13.8">
      <c r="A1" s="472" t="s">
        <v>188</v>
      </c>
      <c r="B1" s="398" t="str">
        <f>Info!C2</f>
        <v>სს "ვითიბი ბანკი ჯორჯია"</v>
      </c>
      <c r="E1" s="473"/>
      <c r="F1" s="473"/>
      <c r="G1" s="473"/>
    </row>
    <row r="2" spans="1:9">
      <c r="A2" s="474" t="s">
        <v>189</v>
      </c>
      <c r="B2" s="476">
        <f>'1. key ratios'!B2</f>
        <v>45107</v>
      </c>
      <c r="E2" s="473"/>
      <c r="F2" s="473"/>
      <c r="G2" s="473"/>
    </row>
    <row r="3" spans="1:9">
      <c r="A3" s="475" t="s">
        <v>666</v>
      </c>
      <c r="E3" s="473"/>
      <c r="F3" s="473"/>
      <c r="G3" s="473"/>
    </row>
    <row r="4" spans="1:9">
      <c r="C4" s="485" t="s">
        <v>667</v>
      </c>
      <c r="D4" s="485" t="s">
        <v>668</v>
      </c>
      <c r="E4" s="485" t="s">
        <v>669</v>
      </c>
      <c r="F4" s="485" t="s">
        <v>670</v>
      </c>
      <c r="G4" s="485" t="s">
        <v>671</v>
      </c>
      <c r="H4" s="485" t="s">
        <v>672</v>
      </c>
      <c r="I4" s="485" t="s">
        <v>673</v>
      </c>
    </row>
    <row r="5" spans="1:9" ht="33.9" customHeight="1">
      <c r="A5" s="803" t="s">
        <v>676</v>
      </c>
      <c r="B5" s="804"/>
      <c r="C5" s="817" t="s">
        <v>677</v>
      </c>
      <c r="D5" s="817"/>
      <c r="E5" s="817" t="s">
        <v>678</v>
      </c>
      <c r="F5" s="817" t="s">
        <v>679</v>
      </c>
      <c r="G5" s="815" t="s">
        <v>680</v>
      </c>
      <c r="H5" s="815" t="s">
        <v>681</v>
      </c>
      <c r="I5" s="486" t="s">
        <v>682</v>
      </c>
    </row>
    <row r="6" spans="1:9" ht="36">
      <c r="A6" s="807"/>
      <c r="B6" s="808"/>
      <c r="C6" s="534" t="s">
        <v>683</v>
      </c>
      <c r="D6" s="534" t="s">
        <v>684</v>
      </c>
      <c r="E6" s="817"/>
      <c r="F6" s="817"/>
      <c r="G6" s="816"/>
      <c r="H6" s="816"/>
      <c r="I6" s="486" t="s">
        <v>685</v>
      </c>
    </row>
    <row r="7" spans="1:9">
      <c r="A7" s="487">
        <v>1</v>
      </c>
      <c r="B7" s="479" t="s">
        <v>216</v>
      </c>
      <c r="C7" s="674"/>
      <c r="D7" s="674">
        <v>351</v>
      </c>
      <c r="E7" s="675"/>
      <c r="F7" s="675"/>
      <c r="G7" s="675"/>
      <c r="H7" s="674"/>
      <c r="I7" s="676">
        <f t="shared" ref="I7:I23" si="0">C7+D7-E7-F7-G7</f>
        <v>351</v>
      </c>
    </row>
    <row r="8" spans="1:9">
      <c r="A8" s="487">
        <v>2</v>
      </c>
      <c r="B8" s="479" t="s">
        <v>217</v>
      </c>
      <c r="C8" s="674"/>
      <c r="D8" s="674"/>
      <c r="E8" s="675"/>
      <c r="F8" s="675"/>
      <c r="G8" s="675"/>
      <c r="H8" s="674"/>
      <c r="I8" s="676">
        <f t="shared" si="0"/>
        <v>0</v>
      </c>
    </row>
    <row r="9" spans="1:9">
      <c r="A9" s="487">
        <v>3</v>
      </c>
      <c r="B9" s="479" t="s">
        <v>218</v>
      </c>
      <c r="C9" s="674"/>
      <c r="D9" s="674"/>
      <c r="E9" s="675"/>
      <c r="F9" s="675"/>
      <c r="G9" s="675"/>
      <c r="H9" s="674"/>
      <c r="I9" s="676">
        <f t="shared" si="0"/>
        <v>0</v>
      </c>
    </row>
    <row r="10" spans="1:9">
      <c r="A10" s="487">
        <v>4</v>
      </c>
      <c r="B10" s="479" t="s">
        <v>219</v>
      </c>
      <c r="C10" s="674"/>
      <c r="D10" s="674"/>
      <c r="E10" s="675"/>
      <c r="F10" s="675"/>
      <c r="G10" s="675"/>
      <c r="H10" s="674"/>
      <c r="I10" s="676">
        <f t="shared" si="0"/>
        <v>0</v>
      </c>
    </row>
    <row r="11" spans="1:9">
      <c r="A11" s="487">
        <v>5</v>
      </c>
      <c r="B11" s="479" t="s">
        <v>220</v>
      </c>
      <c r="C11" s="674"/>
      <c r="D11" s="674"/>
      <c r="E11" s="675"/>
      <c r="F11" s="675"/>
      <c r="G11" s="675"/>
      <c r="H11" s="674"/>
      <c r="I11" s="676">
        <f t="shared" si="0"/>
        <v>0</v>
      </c>
    </row>
    <row r="12" spans="1:9">
      <c r="A12" s="487">
        <v>6</v>
      </c>
      <c r="B12" s="479" t="s">
        <v>221</v>
      </c>
      <c r="C12" s="674"/>
      <c r="D12" s="674">
        <v>6432644</v>
      </c>
      <c r="E12" s="675"/>
      <c r="F12" s="675"/>
      <c r="G12" s="675"/>
      <c r="H12" s="674"/>
      <c r="I12" s="676">
        <f t="shared" si="0"/>
        <v>6432644</v>
      </c>
    </row>
    <row r="13" spans="1:9">
      <c r="A13" s="487">
        <v>7</v>
      </c>
      <c r="B13" s="479" t="s">
        <v>73</v>
      </c>
      <c r="C13" s="674">
        <v>35643367.132299997</v>
      </c>
      <c r="D13" s="674">
        <v>161209005.1886</v>
      </c>
      <c r="E13" s="675">
        <v>16297237.807499999</v>
      </c>
      <c r="F13" s="675">
        <v>2279754.4246</v>
      </c>
      <c r="G13" s="675">
        <v>0</v>
      </c>
      <c r="H13" s="674">
        <v>0</v>
      </c>
      <c r="I13" s="676">
        <f t="shared" si="0"/>
        <v>178275380.08879998</v>
      </c>
    </row>
    <row r="14" spans="1:9">
      <c r="A14" s="487">
        <v>8</v>
      </c>
      <c r="B14" s="481" t="s">
        <v>74</v>
      </c>
      <c r="C14" s="674">
        <v>666889.47450000001</v>
      </c>
      <c r="D14" s="674">
        <v>0</v>
      </c>
      <c r="E14" s="675">
        <v>518769.76079999999</v>
      </c>
      <c r="F14" s="675">
        <v>0</v>
      </c>
      <c r="G14" s="675">
        <v>0</v>
      </c>
      <c r="H14" s="674">
        <v>0</v>
      </c>
      <c r="I14" s="676">
        <f t="shared" si="0"/>
        <v>148119.71370000002</v>
      </c>
    </row>
    <row r="15" spans="1:9">
      <c r="A15" s="487">
        <v>9</v>
      </c>
      <c r="B15" s="479" t="s">
        <v>75</v>
      </c>
      <c r="C15" s="674">
        <v>89430.617199999993</v>
      </c>
      <c r="D15" s="674">
        <v>6453554.7111</v>
      </c>
      <c r="E15" s="675">
        <v>75303.055600000007</v>
      </c>
      <c r="F15" s="675">
        <v>117825.2098</v>
      </c>
      <c r="G15" s="675">
        <v>0</v>
      </c>
      <c r="H15" s="674">
        <v>0</v>
      </c>
      <c r="I15" s="676">
        <f t="shared" si="0"/>
        <v>6349857.0629000003</v>
      </c>
    </row>
    <row r="16" spans="1:9">
      <c r="A16" s="487">
        <v>10</v>
      </c>
      <c r="B16" s="589" t="s">
        <v>686</v>
      </c>
      <c r="C16" s="674">
        <v>36278600.256800003</v>
      </c>
      <c r="D16" s="674">
        <v>49950843.403700002</v>
      </c>
      <c r="E16" s="675">
        <v>14230048.0337</v>
      </c>
      <c r="F16" s="675">
        <v>598980.01340000005</v>
      </c>
      <c r="G16" s="675">
        <v>0</v>
      </c>
      <c r="H16" s="674">
        <v>0</v>
      </c>
      <c r="I16" s="676">
        <f t="shared" si="0"/>
        <v>71400415.613399997</v>
      </c>
    </row>
    <row r="17" spans="1:10">
      <c r="A17" s="487">
        <v>11</v>
      </c>
      <c r="B17" s="479" t="s">
        <v>70</v>
      </c>
      <c r="C17" s="674">
        <v>0</v>
      </c>
      <c r="D17" s="674">
        <v>0</v>
      </c>
      <c r="E17" s="675">
        <v>0</v>
      </c>
      <c r="F17" s="675">
        <v>0</v>
      </c>
      <c r="G17" s="675">
        <v>0</v>
      </c>
      <c r="H17" s="674">
        <v>0</v>
      </c>
      <c r="I17" s="676">
        <f t="shared" si="0"/>
        <v>0</v>
      </c>
    </row>
    <row r="18" spans="1:10">
      <c r="A18" s="487">
        <v>12</v>
      </c>
      <c r="B18" s="479" t="s">
        <v>71</v>
      </c>
      <c r="C18" s="674"/>
      <c r="D18" s="674"/>
      <c r="E18" s="675"/>
      <c r="F18" s="675"/>
      <c r="G18" s="675"/>
      <c r="H18" s="674"/>
      <c r="I18" s="676">
        <f t="shared" si="0"/>
        <v>0</v>
      </c>
    </row>
    <row r="19" spans="1:10">
      <c r="A19" s="491">
        <v>13</v>
      </c>
      <c r="B19" s="481" t="s">
        <v>72</v>
      </c>
      <c r="C19" s="674"/>
      <c r="D19" s="674"/>
      <c r="E19" s="675"/>
      <c r="F19" s="675"/>
      <c r="G19" s="675"/>
      <c r="H19" s="674"/>
      <c r="I19" s="676">
        <f t="shared" si="0"/>
        <v>0</v>
      </c>
    </row>
    <row r="20" spans="1:10">
      <c r="A20" s="487">
        <v>14</v>
      </c>
      <c r="B20" s="479" t="s">
        <v>665</v>
      </c>
      <c r="C20" s="674">
        <v>27558689.9652</v>
      </c>
      <c r="D20" s="674">
        <v>208998396.03479999</v>
      </c>
      <c r="E20" s="675">
        <v>13784156.024600001</v>
      </c>
      <c r="F20" s="675">
        <v>41673.047599999998</v>
      </c>
      <c r="G20" s="675"/>
      <c r="H20" s="674">
        <v>659014.40000000014</v>
      </c>
      <c r="I20" s="676">
        <f t="shared" si="0"/>
        <v>222731256.9278</v>
      </c>
    </row>
    <row r="21" spans="1:10" s="493" customFormat="1">
      <c r="A21" s="492">
        <v>15</v>
      </c>
      <c r="B21" s="480" t="s">
        <v>68</v>
      </c>
      <c r="C21" s="673">
        <v>63958377.189199999</v>
      </c>
      <c r="D21" s="673">
        <v>383093950.93449998</v>
      </c>
      <c r="E21" s="673">
        <v>30675466.648499995</v>
      </c>
      <c r="F21" s="673">
        <v>2439252.682</v>
      </c>
      <c r="G21" s="673">
        <v>0</v>
      </c>
      <c r="H21" s="673">
        <v>659014.40000000014</v>
      </c>
      <c r="I21" s="676">
        <f t="shared" si="0"/>
        <v>413937608.79319996</v>
      </c>
    </row>
    <row r="22" spans="1:10">
      <c r="A22" s="494">
        <v>16</v>
      </c>
      <c r="B22" s="495" t="s">
        <v>687</v>
      </c>
      <c r="C22" s="674">
        <v>36399687.223999999</v>
      </c>
      <c r="D22" s="674">
        <v>167662559.89970002</v>
      </c>
      <c r="E22" s="675">
        <v>16891310.623899996</v>
      </c>
      <c r="F22" s="675">
        <v>2397579.6343999999</v>
      </c>
      <c r="G22" s="675">
        <v>0</v>
      </c>
      <c r="H22" s="674">
        <v>0</v>
      </c>
      <c r="I22" s="676">
        <f t="shared" si="0"/>
        <v>184773356.86540002</v>
      </c>
    </row>
    <row r="23" spans="1:10">
      <c r="A23" s="494">
        <v>17</v>
      </c>
      <c r="B23" s="495" t="s">
        <v>688</v>
      </c>
      <c r="C23" s="674"/>
      <c r="D23" s="674">
        <v>0</v>
      </c>
      <c r="E23" s="675"/>
      <c r="F23" s="675">
        <v>0</v>
      </c>
      <c r="G23" s="675"/>
      <c r="H23" s="674"/>
      <c r="I23" s="676">
        <f t="shared" si="0"/>
        <v>0</v>
      </c>
      <c r="J23" s="704"/>
    </row>
    <row r="24" spans="1:10">
      <c r="C24" s="677"/>
      <c r="D24" s="677"/>
      <c r="E24" s="678"/>
      <c r="F24" s="678"/>
      <c r="G24" s="678"/>
      <c r="H24" s="677"/>
      <c r="I24" s="677"/>
    </row>
    <row r="25" spans="1:10">
      <c r="I25" s="703"/>
    </row>
    <row r="26" spans="1:10" ht="42.6" customHeight="1">
      <c r="B26" s="588" t="s">
        <v>934</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44"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opLeftCell="A4" zoomScale="70" zoomScaleNormal="70" workbookViewId="0">
      <selection activeCell="C7" sqref="C7:H33"/>
    </sheetView>
  </sheetViews>
  <sheetFormatPr defaultColWidth="9.109375" defaultRowHeight="12"/>
  <cols>
    <col min="1" max="1" width="11" style="473" bestFit="1" customWidth="1"/>
    <col min="2" max="2" width="93.44140625" style="473" customWidth="1"/>
    <col min="3" max="8" width="22" style="473" customWidth="1"/>
    <col min="9" max="9" width="42.33203125" style="473" bestFit="1" customWidth="1"/>
    <col min="10" max="16384" width="9.109375" style="473"/>
  </cols>
  <sheetData>
    <row r="1" spans="1:9" ht="13.8">
      <c r="A1" s="472" t="s">
        <v>188</v>
      </c>
      <c r="B1" s="398" t="str">
        <f>Info!C2</f>
        <v>სს "ვითიბი ბანკი ჯორჯია"</v>
      </c>
    </row>
    <row r="2" spans="1:9">
      <c r="A2" s="474" t="s">
        <v>189</v>
      </c>
      <c r="B2" s="476">
        <f>'1. key ratios'!B2</f>
        <v>45107</v>
      </c>
    </row>
    <row r="3" spans="1:9">
      <c r="A3" s="475" t="s">
        <v>689</v>
      </c>
    </row>
    <row r="4" spans="1:9">
      <c r="C4" s="485" t="s">
        <v>667</v>
      </c>
      <c r="D4" s="485" t="s">
        <v>668</v>
      </c>
      <c r="E4" s="485" t="s">
        <v>669</v>
      </c>
      <c r="F4" s="485" t="s">
        <v>670</v>
      </c>
      <c r="G4" s="485" t="s">
        <v>671</v>
      </c>
      <c r="H4" s="485" t="s">
        <v>672</v>
      </c>
      <c r="I4" s="485" t="s">
        <v>673</v>
      </c>
    </row>
    <row r="5" spans="1:9" ht="41.4" customHeight="1">
      <c r="A5" s="803" t="s">
        <v>945</v>
      </c>
      <c r="B5" s="804"/>
      <c r="C5" s="817" t="s">
        <v>677</v>
      </c>
      <c r="D5" s="817"/>
      <c r="E5" s="817" t="s">
        <v>678</v>
      </c>
      <c r="F5" s="817" t="s">
        <v>679</v>
      </c>
      <c r="G5" s="815" t="s">
        <v>680</v>
      </c>
      <c r="H5" s="815" t="s">
        <v>681</v>
      </c>
      <c r="I5" s="486" t="s">
        <v>682</v>
      </c>
    </row>
    <row r="6" spans="1:9" ht="41.4" customHeight="1">
      <c r="A6" s="807"/>
      <c r="B6" s="808"/>
      <c r="C6" s="534" t="s">
        <v>683</v>
      </c>
      <c r="D6" s="534" t="s">
        <v>684</v>
      </c>
      <c r="E6" s="817"/>
      <c r="F6" s="817"/>
      <c r="G6" s="816"/>
      <c r="H6" s="816"/>
      <c r="I6" s="486" t="s">
        <v>685</v>
      </c>
    </row>
    <row r="7" spans="1:9">
      <c r="A7" s="488">
        <v>1</v>
      </c>
      <c r="B7" s="497" t="s">
        <v>690</v>
      </c>
      <c r="C7" s="674">
        <v>0</v>
      </c>
      <c r="D7" s="674">
        <v>351</v>
      </c>
      <c r="E7" s="674">
        <v>0</v>
      </c>
      <c r="F7" s="674">
        <v>0</v>
      </c>
      <c r="G7" s="674"/>
      <c r="H7" s="674">
        <v>0</v>
      </c>
      <c r="I7" s="490">
        <f t="shared" ref="I7:I34" si="0">C7+D7-E7-F7-G7</f>
        <v>351</v>
      </c>
    </row>
    <row r="8" spans="1:9">
      <c r="A8" s="488">
        <v>2</v>
      </c>
      <c r="B8" s="497" t="s">
        <v>691</v>
      </c>
      <c r="C8" s="674">
        <v>520131.85170000006</v>
      </c>
      <c r="D8" s="674">
        <v>15273149.627499998</v>
      </c>
      <c r="E8" s="674">
        <v>416679.33529999998</v>
      </c>
      <c r="F8" s="674">
        <v>162367.74030000006</v>
      </c>
      <c r="G8" s="674"/>
      <c r="H8" s="674">
        <v>0</v>
      </c>
      <c r="I8" s="490">
        <f t="shared" si="0"/>
        <v>15214234.403599998</v>
      </c>
    </row>
    <row r="9" spans="1:9">
      <c r="A9" s="488">
        <v>3</v>
      </c>
      <c r="B9" s="497" t="s">
        <v>692</v>
      </c>
      <c r="C9" s="674">
        <v>0</v>
      </c>
      <c r="D9" s="674">
        <v>0</v>
      </c>
      <c r="E9" s="674">
        <v>0</v>
      </c>
      <c r="F9" s="674">
        <v>0</v>
      </c>
      <c r="G9" s="674"/>
      <c r="H9" s="674">
        <v>0</v>
      </c>
      <c r="I9" s="490">
        <f t="shared" si="0"/>
        <v>0</v>
      </c>
    </row>
    <row r="10" spans="1:9">
      <c r="A10" s="488">
        <v>4</v>
      </c>
      <c r="B10" s="497" t="s">
        <v>693</v>
      </c>
      <c r="C10" s="674">
        <v>5677143.0265999995</v>
      </c>
      <c r="D10" s="674">
        <v>982685.81030000001</v>
      </c>
      <c r="E10" s="674">
        <v>1703142.9210999999</v>
      </c>
      <c r="F10" s="674">
        <v>19628.849600000001</v>
      </c>
      <c r="G10" s="674"/>
      <c r="H10" s="674">
        <v>0</v>
      </c>
      <c r="I10" s="490">
        <f t="shared" si="0"/>
        <v>4937057.0661999993</v>
      </c>
    </row>
    <row r="11" spans="1:9">
      <c r="A11" s="488">
        <v>5</v>
      </c>
      <c r="B11" s="497" t="s">
        <v>694</v>
      </c>
      <c r="C11" s="674">
        <v>0</v>
      </c>
      <c r="D11" s="674">
        <v>8891319.563000001</v>
      </c>
      <c r="E11" s="674">
        <v>63594.953500000003</v>
      </c>
      <c r="F11" s="674">
        <v>157686.7415</v>
      </c>
      <c r="G11" s="674"/>
      <c r="H11" s="674">
        <v>0</v>
      </c>
      <c r="I11" s="490">
        <f t="shared" si="0"/>
        <v>8670037.8680000007</v>
      </c>
    </row>
    <row r="12" spans="1:9">
      <c r="A12" s="488">
        <v>6</v>
      </c>
      <c r="B12" s="497" t="s">
        <v>695</v>
      </c>
      <c r="C12" s="674">
        <v>0</v>
      </c>
      <c r="D12" s="674">
        <v>0</v>
      </c>
      <c r="E12" s="674">
        <v>0</v>
      </c>
      <c r="F12" s="674">
        <v>0</v>
      </c>
      <c r="G12" s="674"/>
      <c r="H12" s="674">
        <v>0</v>
      </c>
      <c r="I12" s="490">
        <f t="shared" si="0"/>
        <v>0</v>
      </c>
    </row>
    <row r="13" spans="1:9">
      <c r="A13" s="488">
        <v>7</v>
      </c>
      <c r="B13" s="497" t="s">
        <v>696</v>
      </c>
      <c r="C13" s="674">
        <v>0</v>
      </c>
      <c r="D13" s="674">
        <v>0</v>
      </c>
      <c r="E13" s="674">
        <v>0</v>
      </c>
      <c r="F13" s="674">
        <v>0</v>
      </c>
      <c r="G13" s="674"/>
      <c r="H13" s="674">
        <v>0</v>
      </c>
      <c r="I13" s="490">
        <f t="shared" si="0"/>
        <v>0</v>
      </c>
    </row>
    <row r="14" spans="1:9">
      <c r="A14" s="488">
        <v>8</v>
      </c>
      <c r="B14" s="497" t="s">
        <v>697</v>
      </c>
      <c r="C14" s="674">
        <v>7923923.6100000003</v>
      </c>
      <c r="D14" s="674">
        <v>35804086.134400003</v>
      </c>
      <c r="E14" s="674">
        <v>2513469.2869000002</v>
      </c>
      <c r="F14" s="674">
        <v>648797.20299999998</v>
      </c>
      <c r="G14" s="674"/>
      <c r="H14" s="674">
        <v>0</v>
      </c>
      <c r="I14" s="490">
        <f t="shared" si="0"/>
        <v>40565743.254500002</v>
      </c>
    </row>
    <row r="15" spans="1:9">
      <c r="A15" s="488">
        <v>9</v>
      </c>
      <c r="B15" s="497" t="s">
        <v>698</v>
      </c>
      <c r="C15" s="674">
        <v>12571399.802100003</v>
      </c>
      <c r="D15" s="674">
        <v>18081097.682099998</v>
      </c>
      <c r="E15" s="674">
        <v>5887795.6897999998</v>
      </c>
      <c r="F15" s="674">
        <v>85373.549999999988</v>
      </c>
      <c r="G15" s="674"/>
      <c r="H15" s="674">
        <v>0</v>
      </c>
      <c r="I15" s="490">
        <f t="shared" si="0"/>
        <v>24679328.244399998</v>
      </c>
    </row>
    <row r="16" spans="1:9">
      <c r="A16" s="488">
        <v>10</v>
      </c>
      <c r="B16" s="497" t="s">
        <v>699</v>
      </c>
      <c r="C16" s="674">
        <v>0</v>
      </c>
      <c r="D16" s="674">
        <v>15454.01</v>
      </c>
      <c r="E16" s="674">
        <v>1538.66</v>
      </c>
      <c r="F16" s="674">
        <v>0</v>
      </c>
      <c r="G16" s="674"/>
      <c r="H16" s="674">
        <v>0</v>
      </c>
      <c r="I16" s="490">
        <f t="shared" si="0"/>
        <v>13915.35</v>
      </c>
    </row>
    <row r="17" spans="1:10">
      <c r="A17" s="488">
        <v>11</v>
      </c>
      <c r="B17" s="497" t="s">
        <v>700</v>
      </c>
      <c r="C17" s="674">
        <v>0</v>
      </c>
      <c r="D17" s="674">
        <v>0</v>
      </c>
      <c r="E17" s="674">
        <v>0</v>
      </c>
      <c r="F17" s="674">
        <v>0</v>
      </c>
      <c r="G17" s="674"/>
      <c r="H17" s="674">
        <v>0</v>
      </c>
      <c r="I17" s="490">
        <f t="shared" si="0"/>
        <v>0</v>
      </c>
    </row>
    <row r="18" spans="1:10">
      <c r="A18" s="488">
        <v>12</v>
      </c>
      <c r="B18" s="497" t="s">
        <v>701</v>
      </c>
      <c r="C18" s="674">
        <v>0</v>
      </c>
      <c r="D18" s="674">
        <v>6100064.8005999997</v>
      </c>
      <c r="E18" s="674">
        <v>0</v>
      </c>
      <c r="F18" s="674">
        <v>122001.29730000001</v>
      </c>
      <c r="G18" s="674"/>
      <c r="H18" s="674">
        <v>0</v>
      </c>
      <c r="I18" s="490">
        <f t="shared" si="0"/>
        <v>5978063.5033</v>
      </c>
    </row>
    <row r="19" spans="1:10">
      <c r="A19" s="488">
        <v>13</v>
      </c>
      <c r="B19" s="497" t="s">
        <v>702</v>
      </c>
      <c r="C19" s="674">
        <v>0</v>
      </c>
      <c r="D19" s="674">
        <v>3378922.0181999998</v>
      </c>
      <c r="E19" s="674">
        <v>337892.20980000001</v>
      </c>
      <c r="F19" s="674">
        <v>0</v>
      </c>
      <c r="G19" s="674"/>
      <c r="H19" s="674">
        <v>0</v>
      </c>
      <c r="I19" s="490">
        <f t="shared" si="0"/>
        <v>3041029.8084</v>
      </c>
    </row>
    <row r="20" spans="1:10">
      <c r="A20" s="488">
        <v>14</v>
      </c>
      <c r="B20" s="497" t="s">
        <v>703</v>
      </c>
      <c r="C20" s="674">
        <v>0</v>
      </c>
      <c r="D20" s="674">
        <v>34183075.871300004</v>
      </c>
      <c r="E20" s="674">
        <v>1039740.6052999999</v>
      </c>
      <c r="F20" s="674">
        <v>469744.70130000002</v>
      </c>
      <c r="G20" s="674"/>
      <c r="H20" s="674">
        <v>0</v>
      </c>
      <c r="I20" s="490">
        <f t="shared" si="0"/>
        <v>32673590.564700004</v>
      </c>
    </row>
    <row r="21" spans="1:10">
      <c r="A21" s="488">
        <v>15</v>
      </c>
      <c r="B21" s="497" t="s">
        <v>704</v>
      </c>
      <c r="C21" s="674">
        <v>0</v>
      </c>
      <c r="D21" s="674">
        <v>0</v>
      </c>
      <c r="E21" s="674">
        <v>0</v>
      </c>
      <c r="F21" s="674">
        <v>0</v>
      </c>
      <c r="G21" s="674"/>
      <c r="H21" s="674">
        <v>0</v>
      </c>
      <c r="I21" s="490">
        <f t="shared" si="0"/>
        <v>0</v>
      </c>
    </row>
    <row r="22" spans="1:10">
      <c r="A22" s="488">
        <v>16</v>
      </c>
      <c r="B22" s="497" t="s">
        <v>705</v>
      </c>
      <c r="C22" s="674">
        <v>0</v>
      </c>
      <c r="D22" s="674">
        <v>0</v>
      </c>
      <c r="E22" s="674">
        <v>0</v>
      </c>
      <c r="F22" s="674">
        <v>0</v>
      </c>
      <c r="G22" s="674"/>
      <c r="H22" s="674">
        <v>0</v>
      </c>
      <c r="I22" s="490">
        <f t="shared" si="0"/>
        <v>0</v>
      </c>
    </row>
    <row r="23" spans="1:10">
      <c r="A23" s="488">
        <v>17</v>
      </c>
      <c r="B23" s="497" t="s">
        <v>706</v>
      </c>
      <c r="C23" s="674">
        <v>2421482.7837</v>
      </c>
      <c r="D23" s="674">
        <v>26025103.887999997</v>
      </c>
      <c r="E23" s="674">
        <v>2477036.3983999998</v>
      </c>
      <c r="F23" s="674">
        <v>260000</v>
      </c>
      <c r="G23" s="674"/>
      <c r="H23" s="674">
        <v>0</v>
      </c>
      <c r="I23" s="490">
        <f t="shared" si="0"/>
        <v>25709550.273299996</v>
      </c>
    </row>
    <row r="24" spans="1:10">
      <c r="A24" s="488">
        <v>18</v>
      </c>
      <c r="B24" s="497" t="s">
        <v>707</v>
      </c>
      <c r="C24" s="674">
        <v>0</v>
      </c>
      <c r="D24" s="674">
        <v>0</v>
      </c>
      <c r="E24" s="674">
        <v>0</v>
      </c>
      <c r="F24" s="674">
        <v>0</v>
      </c>
      <c r="G24" s="674"/>
      <c r="H24" s="674">
        <v>0</v>
      </c>
      <c r="I24" s="490">
        <f t="shared" si="0"/>
        <v>0</v>
      </c>
    </row>
    <row r="25" spans="1:10">
      <c r="A25" s="488">
        <v>19</v>
      </c>
      <c r="B25" s="497" t="s">
        <v>708</v>
      </c>
      <c r="C25" s="674">
        <v>0</v>
      </c>
      <c r="D25" s="674">
        <v>1401188.79</v>
      </c>
      <c r="E25" s="674">
        <v>138360</v>
      </c>
      <c r="F25" s="674">
        <v>0</v>
      </c>
      <c r="G25" s="674"/>
      <c r="H25" s="674">
        <v>0</v>
      </c>
      <c r="I25" s="490">
        <f t="shared" si="0"/>
        <v>1262828.79</v>
      </c>
    </row>
    <row r="26" spans="1:10">
      <c r="A26" s="488">
        <v>20</v>
      </c>
      <c r="B26" s="497" t="s">
        <v>709</v>
      </c>
      <c r="C26" s="674">
        <v>0</v>
      </c>
      <c r="D26" s="674">
        <v>12078433.73</v>
      </c>
      <c r="E26" s="674">
        <v>0</v>
      </c>
      <c r="F26" s="674">
        <v>239769.69</v>
      </c>
      <c r="G26" s="674"/>
      <c r="H26" s="674">
        <v>0</v>
      </c>
      <c r="I26" s="490">
        <f t="shared" si="0"/>
        <v>11838664.040000001</v>
      </c>
      <c r="J26" s="498"/>
    </row>
    <row r="27" spans="1:10">
      <c r="A27" s="488">
        <v>21</v>
      </c>
      <c r="B27" s="497" t="s">
        <v>710</v>
      </c>
      <c r="C27" s="674">
        <v>0</v>
      </c>
      <c r="D27" s="674">
        <v>0</v>
      </c>
      <c r="E27" s="674">
        <v>0</v>
      </c>
      <c r="F27" s="674">
        <v>0</v>
      </c>
      <c r="G27" s="674"/>
      <c r="H27" s="674">
        <v>0</v>
      </c>
      <c r="I27" s="490">
        <f t="shared" si="0"/>
        <v>0</v>
      </c>
      <c r="J27" s="498"/>
    </row>
    <row r="28" spans="1:10">
      <c r="A28" s="488">
        <v>22</v>
      </c>
      <c r="B28" s="497" t="s">
        <v>711</v>
      </c>
      <c r="C28" s="674">
        <v>0</v>
      </c>
      <c r="D28" s="674">
        <v>0</v>
      </c>
      <c r="E28" s="674">
        <v>0</v>
      </c>
      <c r="F28" s="674">
        <v>0</v>
      </c>
      <c r="G28" s="674"/>
      <c r="H28" s="674">
        <v>0</v>
      </c>
      <c r="I28" s="490">
        <f t="shared" si="0"/>
        <v>0</v>
      </c>
      <c r="J28" s="498"/>
    </row>
    <row r="29" spans="1:10">
      <c r="A29" s="488">
        <v>23</v>
      </c>
      <c r="B29" s="497" t="s">
        <v>712</v>
      </c>
      <c r="C29" s="674">
        <v>7132552.6798999999</v>
      </c>
      <c r="D29" s="674">
        <v>5218671.8261000002</v>
      </c>
      <c r="E29" s="674">
        <v>2226565.804</v>
      </c>
      <c r="F29" s="674">
        <v>103881.20530000002</v>
      </c>
      <c r="G29" s="674"/>
      <c r="H29" s="674">
        <v>0</v>
      </c>
      <c r="I29" s="490">
        <f t="shared" si="0"/>
        <v>10020777.496700002</v>
      </c>
      <c r="J29" s="498"/>
    </row>
    <row r="30" spans="1:10">
      <c r="A30" s="488">
        <v>24</v>
      </c>
      <c r="B30" s="497" t="s">
        <v>713</v>
      </c>
      <c r="C30" s="674">
        <v>0</v>
      </c>
      <c r="D30" s="674">
        <v>5415386.6929000001</v>
      </c>
      <c r="E30" s="674">
        <v>0</v>
      </c>
      <c r="F30" s="674">
        <v>103850.88649999999</v>
      </c>
      <c r="G30" s="674"/>
      <c r="H30" s="674">
        <v>0</v>
      </c>
      <c r="I30" s="490">
        <f t="shared" si="0"/>
        <v>5311535.8064000001</v>
      </c>
      <c r="J30" s="498"/>
    </row>
    <row r="31" spans="1:10">
      <c r="A31" s="488">
        <v>25</v>
      </c>
      <c r="B31" s="497" t="s">
        <v>714</v>
      </c>
      <c r="C31" s="674">
        <v>0</v>
      </c>
      <c r="D31" s="674">
        <v>0</v>
      </c>
      <c r="E31" s="674">
        <v>0</v>
      </c>
      <c r="F31" s="674">
        <v>0</v>
      </c>
      <c r="G31" s="674"/>
      <c r="H31" s="674">
        <v>0</v>
      </c>
      <c r="I31" s="490">
        <f t="shared" si="0"/>
        <v>0</v>
      </c>
      <c r="J31" s="498"/>
    </row>
    <row r="32" spans="1:10">
      <c r="A32" s="488">
        <v>26</v>
      </c>
      <c r="B32" s="497" t="s">
        <v>715</v>
      </c>
      <c r="C32" s="674">
        <v>153053.47</v>
      </c>
      <c r="D32" s="674">
        <v>1246563.4545</v>
      </c>
      <c r="E32" s="674">
        <v>85494.76</v>
      </c>
      <c r="F32" s="674">
        <v>24477.769300000004</v>
      </c>
      <c r="G32" s="674"/>
      <c r="H32" s="674">
        <v>0</v>
      </c>
      <c r="I32" s="490">
        <f t="shared" si="0"/>
        <v>1289644.3951999999</v>
      </c>
      <c r="J32" s="498"/>
    </row>
    <row r="33" spans="1:10">
      <c r="A33" s="488">
        <v>27</v>
      </c>
      <c r="B33" s="489" t="s">
        <v>165</v>
      </c>
      <c r="C33" s="674">
        <v>27558689.9652</v>
      </c>
      <c r="D33" s="674">
        <v>208998396.03479999</v>
      </c>
      <c r="E33" s="674">
        <v>13784156.024600001</v>
      </c>
      <c r="F33" s="674">
        <v>41673.047599999998</v>
      </c>
      <c r="G33" s="674">
        <v>0</v>
      </c>
      <c r="H33" s="674">
        <v>659014.40000000014</v>
      </c>
      <c r="I33" s="490">
        <f t="shared" si="0"/>
        <v>222731256.9278</v>
      </c>
      <c r="J33" s="498"/>
    </row>
    <row r="34" spans="1:10">
      <c r="A34" s="488">
        <v>28</v>
      </c>
      <c r="B34" s="499" t="s">
        <v>68</v>
      </c>
      <c r="C34" s="673">
        <f>SUM(C7:C33)</f>
        <v>63958377.189199999</v>
      </c>
      <c r="D34" s="673">
        <f t="shared" ref="D34:H34" si="1">SUM(D7:D33)</f>
        <v>383093950.93369997</v>
      </c>
      <c r="E34" s="673">
        <f t="shared" si="1"/>
        <v>30675466.648699999</v>
      </c>
      <c r="F34" s="673">
        <f t="shared" si="1"/>
        <v>2439252.6817000001</v>
      </c>
      <c r="G34" s="673">
        <f t="shared" si="1"/>
        <v>0</v>
      </c>
      <c r="H34" s="673">
        <f t="shared" si="1"/>
        <v>659014.40000000014</v>
      </c>
      <c r="I34" s="490">
        <f t="shared" si="0"/>
        <v>413937608.79249996</v>
      </c>
      <c r="J34" s="498"/>
    </row>
    <row r="35" spans="1:10">
      <c r="A35" s="498"/>
      <c r="B35" s="498"/>
      <c r="C35" s="679"/>
      <c r="D35" s="679"/>
      <c r="E35" s="679"/>
      <c r="F35" s="679"/>
      <c r="G35" s="679"/>
      <c r="H35" s="679">
        <f>H34-'18. Assets by Exposure classes'!H21</f>
        <v>0</v>
      </c>
      <c r="I35" s="749">
        <f>I34-'18. Assets by Exposure classes'!I21</f>
        <v>-6.999969482421875E-4</v>
      </c>
      <c r="J35" s="498"/>
    </row>
    <row r="36" spans="1:10">
      <c r="A36" s="498"/>
      <c r="B36" s="500"/>
      <c r="C36" s="498"/>
      <c r="D36" s="498"/>
      <c r="E36" s="498"/>
      <c r="F36" s="498"/>
      <c r="G36" s="498"/>
      <c r="H36" s="498"/>
      <c r="I36" s="749">
        <f>I34-[4]RC!$E$20</f>
        <v>14.070899963378906</v>
      </c>
      <c r="J36" s="498"/>
    </row>
    <row r="37" spans="1:10">
      <c r="A37" s="498"/>
      <c r="B37" s="498"/>
      <c r="C37" s="498"/>
      <c r="D37" s="498"/>
      <c r="E37" s="498"/>
      <c r="F37" s="498"/>
      <c r="G37" s="498"/>
      <c r="H37" s="498"/>
      <c r="I37" s="498"/>
      <c r="J37" s="498"/>
    </row>
    <row r="38" spans="1:10">
      <c r="A38" s="498"/>
      <c r="B38" s="498"/>
      <c r="C38" s="498"/>
      <c r="D38" s="498"/>
      <c r="E38" s="498"/>
      <c r="F38" s="498"/>
      <c r="G38" s="498"/>
      <c r="H38" s="498"/>
      <c r="I38" s="498"/>
      <c r="J38" s="498"/>
    </row>
    <row r="39" spans="1:10">
      <c r="A39" s="498"/>
      <c r="B39" s="498"/>
      <c r="C39" s="498"/>
      <c r="D39" s="498"/>
      <c r="E39" s="498"/>
      <c r="F39" s="498"/>
      <c r="G39" s="498"/>
      <c r="H39" s="723"/>
      <c r="I39" s="498"/>
      <c r="J39" s="498"/>
    </row>
    <row r="40" spans="1:10">
      <c r="A40" s="498"/>
      <c r="B40" s="498"/>
      <c r="C40" s="498"/>
      <c r="D40" s="498"/>
      <c r="E40" s="498"/>
      <c r="F40" s="498"/>
      <c r="G40" s="498"/>
      <c r="H40" s="498"/>
      <c r="I40" s="498"/>
      <c r="J40" s="498"/>
    </row>
    <row r="41" spans="1:10">
      <c r="A41" s="498"/>
      <c r="B41" s="498"/>
      <c r="C41" s="498"/>
      <c r="D41" s="498"/>
      <c r="E41" s="498"/>
      <c r="F41" s="498"/>
      <c r="G41" s="498"/>
      <c r="H41" s="498"/>
      <c r="I41" s="498"/>
      <c r="J41" s="498"/>
    </row>
    <row r="42" spans="1:10">
      <c r="A42" s="501"/>
      <c r="B42" s="501"/>
      <c r="C42" s="498"/>
      <c r="D42" s="498"/>
      <c r="E42" s="498"/>
      <c r="F42" s="498"/>
      <c r="G42" s="498"/>
      <c r="H42" s="498"/>
      <c r="I42" s="498"/>
      <c r="J42" s="498"/>
    </row>
    <row r="43" spans="1:10">
      <c r="A43" s="501"/>
      <c r="B43" s="501"/>
      <c r="C43" s="498"/>
      <c r="D43" s="498"/>
      <c r="E43" s="498"/>
      <c r="F43" s="498"/>
      <c r="G43" s="498"/>
      <c r="H43" s="498"/>
      <c r="I43" s="498"/>
      <c r="J43" s="498"/>
    </row>
    <row r="44" spans="1:10">
      <c r="A44" s="498"/>
      <c r="B44" s="502"/>
      <c r="C44" s="498"/>
      <c r="D44" s="498"/>
      <c r="E44" s="498"/>
      <c r="F44" s="498"/>
      <c r="G44" s="498"/>
      <c r="H44" s="498"/>
      <c r="I44" s="498"/>
      <c r="J44" s="498"/>
    </row>
    <row r="45" spans="1:10">
      <c r="A45" s="498"/>
      <c r="B45" s="502"/>
      <c r="C45" s="498"/>
      <c r="D45" s="498"/>
      <c r="E45" s="498"/>
      <c r="F45" s="498"/>
      <c r="G45" s="498"/>
      <c r="H45" s="498"/>
      <c r="I45" s="498"/>
      <c r="J45" s="498"/>
    </row>
    <row r="46" spans="1:10">
      <c r="A46" s="498"/>
      <c r="B46" s="502"/>
      <c r="C46" s="498"/>
      <c r="D46" s="498"/>
      <c r="E46" s="498"/>
      <c r="F46" s="498"/>
      <c r="G46" s="498"/>
      <c r="H46" s="498"/>
      <c r="I46" s="498"/>
      <c r="J46" s="498"/>
    </row>
    <row r="47" spans="1:10">
      <c r="A47" s="498"/>
      <c r="B47" s="498"/>
      <c r="C47" s="498"/>
      <c r="D47" s="498"/>
      <c r="E47" s="498"/>
      <c r="F47" s="498"/>
      <c r="G47" s="498"/>
      <c r="H47" s="498"/>
      <c r="I47" s="498"/>
      <c r="J47" s="498"/>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25" right="0.25" top="0.75" bottom="0.75" header="0.3" footer="0.3"/>
  <pageSetup scale="4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zoomScale="70" zoomScaleNormal="70" workbookViewId="0">
      <selection activeCell="C6" sqref="C6:D19"/>
    </sheetView>
  </sheetViews>
  <sheetFormatPr defaultColWidth="9.109375" defaultRowHeight="12"/>
  <cols>
    <col min="1" max="1" width="11.88671875" style="473" bestFit="1" customWidth="1"/>
    <col min="2" max="2" width="108" style="473" bestFit="1" customWidth="1"/>
    <col min="3" max="3" width="35.5546875" style="473" customWidth="1"/>
    <col min="4" max="4" width="38.44140625" style="496" customWidth="1"/>
    <col min="5" max="16384" width="9.109375" style="473"/>
  </cols>
  <sheetData>
    <row r="1" spans="1:4" ht="13.8">
      <c r="A1" s="472" t="s">
        <v>188</v>
      </c>
      <c r="B1" s="398" t="str">
        <f>Info!C2</f>
        <v>სს "ვითიბი ბანკი ჯორჯია"</v>
      </c>
      <c r="D1" s="473"/>
    </row>
    <row r="2" spans="1:4">
      <c r="A2" s="474" t="s">
        <v>189</v>
      </c>
      <c r="B2" s="701">
        <f>'1. key ratios'!B2</f>
        <v>45107</v>
      </c>
      <c r="D2" s="473"/>
    </row>
    <row r="3" spans="1:4">
      <c r="A3" s="475" t="s">
        <v>716</v>
      </c>
      <c r="D3" s="473"/>
    </row>
    <row r="5" spans="1:4" ht="48">
      <c r="A5" s="818" t="s">
        <v>717</v>
      </c>
      <c r="B5" s="818"/>
      <c r="C5" s="503" t="s">
        <v>718</v>
      </c>
      <c r="D5" s="585" t="s">
        <v>719</v>
      </c>
    </row>
    <row r="6" spans="1:4">
      <c r="A6" s="504">
        <v>1</v>
      </c>
      <c r="B6" s="505" t="s">
        <v>720</v>
      </c>
      <c r="C6" s="673">
        <v>19250064.738177992</v>
      </c>
      <c r="D6" s="673">
        <v>99140</v>
      </c>
    </row>
    <row r="7" spans="1:4">
      <c r="A7" s="506">
        <v>2</v>
      </c>
      <c r="B7" s="505" t="s">
        <v>721</v>
      </c>
      <c r="C7" s="673">
        <v>1510793.1499999994</v>
      </c>
      <c r="D7" s="674">
        <v>0</v>
      </c>
    </row>
    <row r="8" spans="1:4">
      <c r="A8" s="507">
        <v>2.1</v>
      </c>
      <c r="B8" s="508" t="s">
        <v>722</v>
      </c>
      <c r="C8" s="674">
        <v>0</v>
      </c>
      <c r="D8" s="674"/>
    </row>
    <row r="9" spans="1:4">
      <c r="A9" s="507">
        <v>2.2000000000000002</v>
      </c>
      <c r="B9" s="508" t="s">
        <v>723</v>
      </c>
      <c r="C9" s="674">
        <v>356274.9</v>
      </c>
      <c r="D9" s="674"/>
    </row>
    <row r="10" spans="1:4">
      <c r="A10" s="507">
        <v>2.2999999999999998</v>
      </c>
      <c r="B10" s="508" t="s">
        <v>724</v>
      </c>
      <c r="C10" s="674">
        <v>1154518.2499999995</v>
      </c>
      <c r="D10" s="674"/>
    </row>
    <row r="11" spans="1:4">
      <c r="A11" s="507">
        <v>2.4</v>
      </c>
      <c r="B11" s="508" t="s">
        <v>725</v>
      </c>
      <c r="C11" s="674"/>
      <c r="D11" s="674"/>
    </row>
    <row r="12" spans="1:4">
      <c r="A12" s="504">
        <v>3</v>
      </c>
      <c r="B12" s="505" t="s">
        <v>726</v>
      </c>
      <c r="C12" s="673">
        <v>1471967.6299780016</v>
      </c>
      <c r="D12" s="673">
        <f>D13</f>
        <v>99140</v>
      </c>
    </row>
    <row r="13" spans="1:4">
      <c r="A13" s="507">
        <v>3.1</v>
      </c>
      <c r="B13" s="508" t="s">
        <v>727</v>
      </c>
      <c r="C13" s="674">
        <v>0</v>
      </c>
      <c r="D13" s="674">
        <v>99140</v>
      </c>
    </row>
    <row r="14" spans="1:4">
      <c r="A14" s="507">
        <v>3.2</v>
      </c>
      <c r="B14" s="508" t="s">
        <v>728</v>
      </c>
      <c r="C14" s="674">
        <v>307434.32</v>
      </c>
      <c r="D14" s="674">
        <v>0</v>
      </c>
    </row>
    <row r="15" spans="1:4">
      <c r="A15" s="507">
        <v>3.3</v>
      </c>
      <c r="B15" s="508" t="s">
        <v>729</v>
      </c>
      <c r="C15" s="674">
        <v>46659.32</v>
      </c>
      <c r="D15" s="674"/>
    </row>
    <row r="16" spans="1:4">
      <c r="A16" s="507">
        <v>3.4</v>
      </c>
      <c r="B16" s="508" t="s">
        <v>730</v>
      </c>
      <c r="C16" s="674">
        <v>208508.34999999998</v>
      </c>
      <c r="D16" s="674"/>
    </row>
    <row r="17" spans="1:4">
      <c r="A17" s="506">
        <v>3.5</v>
      </c>
      <c r="B17" s="508" t="s">
        <v>731</v>
      </c>
      <c r="C17" s="674">
        <v>909365.63997800159</v>
      </c>
      <c r="D17" s="674"/>
    </row>
    <row r="18" spans="1:4">
      <c r="A18" s="507">
        <v>3.6</v>
      </c>
      <c r="B18" s="508" t="s">
        <v>732</v>
      </c>
      <c r="C18" s="674">
        <v>0</v>
      </c>
      <c r="D18" s="674"/>
    </row>
    <row r="19" spans="1:4">
      <c r="A19" s="509">
        <v>4</v>
      </c>
      <c r="B19" s="505" t="s">
        <v>733</v>
      </c>
      <c r="C19" s="673">
        <v>19288890.25819999</v>
      </c>
      <c r="D19" s="673">
        <f>D6-D12</f>
        <v>0</v>
      </c>
    </row>
    <row r="20" spans="1:4">
      <c r="C20" s="702">
        <f>C19-SUM('19. Assets by Risk Sectors'!E7:E32)-SUM('19. Assets by Risk Sectors'!F7:F32)</f>
        <v>-9.7788870334625244E-9</v>
      </c>
      <c r="D20" s="678"/>
    </row>
    <row r="21" spans="1:4">
      <c r="C21" s="677"/>
      <c r="D21" s="678"/>
    </row>
    <row r="22" spans="1:4">
      <c r="C22" s="677"/>
      <c r="D22" s="678"/>
    </row>
  </sheetData>
  <mergeCells count="1">
    <mergeCell ref="A5:B5"/>
  </mergeCells>
  <pageMargins left="0.7" right="0.7" top="0.75" bottom="0.75" header="0.3" footer="0.3"/>
  <pageSetup scale="63" orientation="landscape"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topLeftCell="B1" zoomScale="80" zoomScaleNormal="80" workbookViewId="0">
      <selection activeCell="C7" sqref="C7:C19"/>
    </sheetView>
  </sheetViews>
  <sheetFormatPr defaultColWidth="9.109375" defaultRowHeight="12"/>
  <cols>
    <col min="1" max="1" width="11.88671875" style="473" bestFit="1" customWidth="1"/>
    <col min="2" max="2" width="124.6640625" style="473" customWidth="1"/>
    <col min="3" max="3" width="28.33203125" style="473" customWidth="1"/>
    <col min="4" max="4" width="49.109375" style="496" customWidth="1"/>
    <col min="5" max="5" width="11.5546875" style="473" bestFit="1" customWidth="1"/>
    <col min="6" max="16384" width="9.109375" style="473"/>
  </cols>
  <sheetData>
    <row r="1" spans="1:5" ht="13.8">
      <c r="A1" s="472" t="s">
        <v>188</v>
      </c>
      <c r="B1" s="398" t="str">
        <f>Info!C2</f>
        <v>სს "ვითიბი ბანკი ჯორჯია"</v>
      </c>
      <c r="D1" s="473"/>
    </row>
    <row r="2" spans="1:5">
      <c r="A2" s="474" t="s">
        <v>189</v>
      </c>
      <c r="B2" s="701">
        <f>'1. key ratios'!B2</f>
        <v>45107</v>
      </c>
      <c r="D2" s="473"/>
    </row>
    <row r="3" spans="1:5">
      <c r="A3" s="475" t="s">
        <v>734</v>
      </c>
      <c r="D3" s="473"/>
    </row>
    <row r="4" spans="1:5">
      <c r="A4" s="475"/>
      <c r="D4" s="473"/>
    </row>
    <row r="5" spans="1:5" ht="15" customHeight="1">
      <c r="A5" s="819" t="s">
        <v>735</v>
      </c>
      <c r="B5" s="820"/>
      <c r="C5" s="809" t="s">
        <v>736</v>
      </c>
      <c r="D5" s="823" t="s">
        <v>737</v>
      </c>
    </row>
    <row r="6" spans="1:5">
      <c r="A6" s="821"/>
      <c r="B6" s="822"/>
      <c r="C6" s="812"/>
      <c r="D6" s="823"/>
    </row>
    <row r="7" spans="1:5">
      <c r="A7" s="499">
        <v>1</v>
      </c>
      <c r="B7" s="480" t="s">
        <v>738</v>
      </c>
      <c r="C7" s="675">
        <v>35571276.485399999</v>
      </c>
      <c r="D7" s="680"/>
    </row>
    <row r="8" spans="1:5">
      <c r="A8" s="489">
        <v>2</v>
      </c>
      <c r="B8" s="489" t="s">
        <v>739</v>
      </c>
      <c r="C8" s="675">
        <v>392638.40379999997</v>
      </c>
      <c r="D8" s="680"/>
    </row>
    <row r="9" spans="1:5" ht="25.5" customHeight="1">
      <c r="A9" s="489">
        <v>3</v>
      </c>
      <c r="B9" s="510" t="s">
        <v>740</v>
      </c>
      <c r="C9" s="675">
        <v>485007.544099994</v>
      </c>
      <c r="D9" s="680"/>
    </row>
    <row r="10" spans="1:5">
      <c r="A10" s="489">
        <v>4</v>
      </c>
      <c r="B10" s="489" t="s">
        <v>741</v>
      </c>
      <c r="C10" s="705">
        <v>49235.209300000002</v>
      </c>
      <c r="D10" s="680"/>
    </row>
    <row r="11" spans="1:5">
      <c r="A11" s="489">
        <v>5</v>
      </c>
      <c r="B11" s="511" t="s">
        <v>742</v>
      </c>
      <c r="C11" s="675">
        <v>0</v>
      </c>
      <c r="D11" s="680"/>
    </row>
    <row r="12" spans="1:5">
      <c r="A12" s="489">
        <v>6</v>
      </c>
      <c r="B12" s="511" t="s">
        <v>743</v>
      </c>
      <c r="C12" s="675">
        <v>7914.94</v>
      </c>
      <c r="D12" s="680"/>
    </row>
    <row r="13" spans="1:5">
      <c r="A13" s="489">
        <v>7</v>
      </c>
      <c r="B13" s="511" t="s">
        <v>744</v>
      </c>
      <c r="C13" s="675">
        <v>41320.2693</v>
      </c>
      <c r="D13" s="680"/>
    </row>
    <row r="14" spans="1:5">
      <c r="A14" s="489">
        <v>8</v>
      </c>
      <c r="B14" s="511" t="s">
        <v>745</v>
      </c>
      <c r="C14" s="675">
        <v>0</v>
      </c>
      <c r="D14" s="675"/>
    </row>
    <row r="15" spans="1:5">
      <c r="A15" s="489">
        <v>9</v>
      </c>
      <c r="B15" s="511" t="s">
        <v>746</v>
      </c>
      <c r="C15" s="675">
        <v>0</v>
      </c>
      <c r="D15" s="675"/>
    </row>
    <row r="16" spans="1:5">
      <c r="A16" s="489">
        <v>10</v>
      </c>
      <c r="B16" s="511" t="s">
        <v>747</v>
      </c>
      <c r="C16" s="675">
        <v>0</v>
      </c>
      <c r="D16" s="680"/>
      <c r="E16" s="703">
        <f>C16-'18. Assets by Exposure classes'!H14</f>
        <v>0</v>
      </c>
    </row>
    <row r="17" spans="1:4">
      <c r="A17" s="489">
        <v>11</v>
      </c>
      <c r="B17" s="511" t="s">
        <v>748</v>
      </c>
      <c r="C17" s="675">
        <v>0</v>
      </c>
      <c r="D17" s="675"/>
    </row>
    <row r="18" spans="1:4">
      <c r="A18" s="489">
        <v>12</v>
      </c>
      <c r="B18" s="511" t="s">
        <v>749</v>
      </c>
      <c r="C18" s="675">
        <v>0</v>
      </c>
      <c r="D18" s="680"/>
    </row>
    <row r="19" spans="1:4">
      <c r="A19" s="499">
        <v>13</v>
      </c>
      <c r="B19" s="512" t="s">
        <v>750</v>
      </c>
      <c r="C19" s="673">
        <v>36399687.223999999</v>
      </c>
      <c r="D19" s="681"/>
    </row>
    <row r="20" spans="1:4">
      <c r="C20" s="677"/>
      <c r="D20" s="678"/>
    </row>
    <row r="22" spans="1:4" ht="14.4">
      <c r="B22"/>
    </row>
    <row r="23" spans="1:4">
      <c r="B23" s="474"/>
    </row>
    <row r="24" spans="1:4">
      <c r="B24" s="475"/>
    </row>
  </sheetData>
  <mergeCells count="3">
    <mergeCell ref="A5:B6"/>
    <mergeCell ref="C5:C6"/>
    <mergeCell ref="D5:D6"/>
  </mergeCells>
  <pageMargins left="0.7" right="0.7" top="0.75" bottom="0.75"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GridLines="0" zoomScale="80" zoomScaleNormal="80" workbookViewId="0">
      <selection activeCell="C8" sqref="C8:U28"/>
    </sheetView>
  </sheetViews>
  <sheetFormatPr defaultColWidth="9.109375" defaultRowHeight="12"/>
  <cols>
    <col min="1" max="1" width="11.88671875" style="473" bestFit="1" customWidth="1"/>
    <col min="2" max="2" width="39.6640625" style="473" customWidth="1"/>
    <col min="3" max="3" width="19" style="473" customWidth="1"/>
    <col min="4" max="5" width="22.33203125" style="473" customWidth="1"/>
    <col min="6" max="6" width="23.44140625" style="473" customWidth="1"/>
    <col min="7" max="14" width="22.33203125" style="473" customWidth="1"/>
    <col min="15" max="15" width="23.44140625" style="473" bestFit="1" customWidth="1"/>
    <col min="16" max="16" width="21.88671875" style="473" bestFit="1" customWidth="1"/>
    <col min="17" max="19" width="19.109375" style="473" bestFit="1" customWidth="1"/>
    <col min="20" max="20" width="16.109375" style="473" customWidth="1"/>
    <col min="21" max="21" width="17.33203125" style="473" bestFit="1" customWidth="1"/>
    <col min="22" max="22" width="20" style="473" customWidth="1"/>
    <col min="23" max="16384" width="9.109375" style="473"/>
  </cols>
  <sheetData>
    <row r="1" spans="1:22" ht="13.8">
      <c r="A1" s="472" t="s">
        <v>188</v>
      </c>
      <c r="B1" s="398" t="str">
        <f>Info!C2</f>
        <v>სს "ვითიბი ბანკი ჯორჯია"</v>
      </c>
    </row>
    <row r="2" spans="1:22">
      <c r="A2" s="474" t="s">
        <v>189</v>
      </c>
      <c r="B2" s="701">
        <f>'1. key ratios'!B2</f>
        <v>45107</v>
      </c>
      <c r="C2" s="484"/>
    </row>
    <row r="3" spans="1:22">
      <c r="A3" s="475" t="s">
        <v>751</v>
      </c>
    </row>
    <row r="5" spans="1:22" ht="15" customHeight="1">
      <c r="A5" s="809" t="s">
        <v>752</v>
      </c>
      <c r="B5" s="811"/>
      <c r="C5" s="826" t="s">
        <v>753</v>
      </c>
      <c r="D5" s="827"/>
      <c r="E5" s="827"/>
      <c r="F5" s="827"/>
      <c r="G5" s="827"/>
      <c r="H5" s="827"/>
      <c r="I5" s="827"/>
      <c r="J5" s="827"/>
      <c r="K5" s="827"/>
      <c r="L5" s="827"/>
      <c r="M5" s="827"/>
      <c r="N5" s="827"/>
      <c r="O5" s="827"/>
      <c r="P5" s="827"/>
      <c r="Q5" s="827"/>
      <c r="R5" s="827"/>
      <c r="S5" s="827"/>
      <c r="T5" s="827"/>
      <c r="U5" s="828"/>
      <c r="V5" s="513"/>
    </row>
    <row r="6" spans="1:22">
      <c r="A6" s="824"/>
      <c r="B6" s="825"/>
      <c r="C6" s="829" t="s">
        <v>68</v>
      </c>
      <c r="D6" s="831" t="s">
        <v>754</v>
      </c>
      <c r="E6" s="831"/>
      <c r="F6" s="832"/>
      <c r="G6" s="833" t="s">
        <v>755</v>
      </c>
      <c r="H6" s="834"/>
      <c r="I6" s="834"/>
      <c r="J6" s="834"/>
      <c r="K6" s="835"/>
      <c r="L6" s="514"/>
      <c r="M6" s="836" t="s">
        <v>756</v>
      </c>
      <c r="N6" s="836"/>
      <c r="O6" s="816"/>
      <c r="P6" s="816"/>
      <c r="Q6" s="816"/>
      <c r="R6" s="816"/>
      <c r="S6" s="816"/>
      <c r="T6" s="816"/>
      <c r="U6" s="816"/>
      <c r="V6" s="515"/>
    </row>
    <row r="7" spans="1:22" ht="24">
      <c r="A7" s="812"/>
      <c r="B7" s="814"/>
      <c r="C7" s="830"/>
      <c r="D7" s="516"/>
      <c r="E7" s="486" t="s">
        <v>757</v>
      </c>
      <c r="F7" s="590" t="s">
        <v>758</v>
      </c>
      <c r="G7" s="484"/>
      <c r="H7" s="590" t="s">
        <v>757</v>
      </c>
      <c r="I7" s="486" t="s">
        <v>784</v>
      </c>
      <c r="J7" s="486" t="s">
        <v>759</v>
      </c>
      <c r="K7" s="590" t="s">
        <v>760</v>
      </c>
      <c r="L7" s="517"/>
      <c r="M7" s="534" t="s">
        <v>761</v>
      </c>
      <c r="N7" s="486" t="s">
        <v>759</v>
      </c>
      <c r="O7" s="486" t="s">
        <v>762</v>
      </c>
      <c r="P7" s="486" t="s">
        <v>763</v>
      </c>
      <c r="Q7" s="486" t="s">
        <v>764</v>
      </c>
      <c r="R7" s="486" t="s">
        <v>765</v>
      </c>
      <c r="S7" s="486" t="s">
        <v>766</v>
      </c>
      <c r="T7" s="518" t="s">
        <v>767</v>
      </c>
      <c r="U7" s="486" t="s">
        <v>768</v>
      </c>
      <c r="V7" s="513"/>
    </row>
    <row r="8" spans="1:22">
      <c r="A8" s="519">
        <v>1</v>
      </c>
      <c r="B8" s="480" t="s">
        <v>769</v>
      </c>
      <c r="C8" s="684">
        <f>SUM(C9:C14)</f>
        <v>202569135.2644999</v>
      </c>
      <c r="D8" s="684">
        <f t="shared" ref="D8:U8" si="0">SUM(D9:D14)</f>
        <v>119918239.93449999</v>
      </c>
      <c r="E8" s="684">
        <f t="shared" si="0"/>
        <v>8000314.1778999995</v>
      </c>
      <c r="F8" s="684">
        <f t="shared" si="0"/>
        <v>29949000.162900001</v>
      </c>
      <c r="G8" s="684">
        <f t="shared" si="0"/>
        <v>46251208.105999999</v>
      </c>
      <c r="H8" s="684">
        <f t="shared" si="0"/>
        <v>35352.29</v>
      </c>
      <c r="I8" s="684">
        <f t="shared" si="0"/>
        <v>0</v>
      </c>
      <c r="J8" s="684">
        <f t="shared" si="0"/>
        <v>0</v>
      </c>
      <c r="K8" s="684">
        <f t="shared" si="0"/>
        <v>19126003.113199998</v>
      </c>
      <c r="L8" s="684">
        <f t="shared" si="0"/>
        <v>36399687.223999999</v>
      </c>
      <c r="M8" s="684">
        <f t="shared" si="0"/>
        <v>673292.3872</v>
      </c>
      <c r="N8" s="684">
        <f t="shared" si="0"/>
        <v>0</v>
      </c>
      <c r="O8" s="684">
        <f t="shared" si="0"/>
        <v>5910236.7745000003</v>
      </c>
      <c r="P8" s="684">
        <f t="shared" si="0"/>
        <v>18077833.3092</v>
      </c>
      <c r="Q8" s="684">
        <f t="shared" si="0"/>
        <v>9033740.1521000024</v>
      </c>
      <c r="R8" s="684">
        <f t="shared" si="0"/>
        <v>2659837.4309999999</v>
      </c>
      <c r="S8" s="684">
        <f t="shared" si="0"/>
        <v>0</v>
      </c>
      <c r="T8" s="684">
        <f t="shared" si="0"/>
        <v>0</v>
      </c>
      <c r="U8" s="684">
        <f t="shared" si="0"/>
        <v>379858.85</v>
      </c>
      <c r="V8" s="498"/>
    </row>
    <row r="9" spans="1:22">
      <c r="A9" s="488">
        <v>1.1000000000000001</v>
      </c>
      <c r="B9" s="520" t="s">
        <v>770</v>
      </c>
      <c r="C9" s="682"/>
      <c r="D9" s="674"/>
      <c r="E9" s="674"/>
      <c r="F9" s="674"/>
      <c r="G9" s="674"/>
      <c r="H9" s="674"/>
      <c r="I9" s="674"/>
      <c r="J9" s="674"/>
      <c r="K9" s="674"/>
      <c r="L9" s="674"/>
      <c r="M9" s="674"/>
      <c r="N9" s="674"/>
      <c r="O9" s="674"/>
      <c r="P9" s="674"/>
      <c r="Q9" s="674"/>
      <c r="R9" s="674"/>
      <c r="S9" s="674"/>
      <c r="T9" s="674"/>
      <c r="U9" s="674"/>
      <c r="V9" s="498"/>
    </row>
    <row r="10" spans="1:22">
      <c r="A10" s="488">
        <v>1.2</v>
      </c>
      <c r="B10" s="520" t="s">
        <v>771</v>
      </c>
      <c r="C10" s="682"/>
      <c r="D10" s="674"/>
      <c r="E10" s="674"/>
      <c r="F10" s="674"/>
      <c r="G10" s="674"/>
      <c r="H10" s="674"/>
      <c r="I10" s="674"/>
      <c r="J10" s="674"/>
      <c r="K10" s="674"/>
      <c r="L10" s="674"/>
      <c r="M10" s="674"/>
      <c r="N10" s="674"/>
      <c r="O10" s="674"/>
      <c r="P10" s="674"/>
      <c r="Q10" s="674"/>
      <c r="R10" s="674"/>
      <c r="S10" s="674"/>
      <c r="T10" s="674"/>
      <c r="U10" s="674"/>
      <c r="V10" s="498"/>
    </row>
    <row r="11" spans="1:22">
      <c r="A11" s="488">
        <v>1.3</v>
      </c>
      <c r="B11" s="520" t="s">
        <v>772</v>
      </c>
      <c r="C11" s="682"/>
      <c r="D11" s="674"/>
      <c r="E11" s="674"/>
      <c r="F11" s="674"/>
      <c r="G11" s="674"/>
      <c r="H11" s="674"/>
      <c r="I11" s="674"/>
      <c r="J11" s="674"/>
      <c r="K11" s="674"/>
      <c r="L11" s="674"/>
      <c r="M11" s="674"/>
      <c r="N11" s="674"/>
      <c r="O11" s="674"/>
      <c r="P11" s="674"/>
      <c r="Q11" s="674"/>
      <c r="R11" s="674"/>
      <c r="S11" s="674"/>
      <c r="T11" s="674"/>
      <c r="U11" s="674"/>
      <c r="V11" s="498"/>
    </row>
    <row r="12" spans="1:22">
      <c r="A12" s="488">
        <v>1.4</v>
      </c>
      <c r="B12" s="520" t="s">
        <v>773</v>
      </c>
      <c r="C12" s="682">
        <v>351150.48</v>
      </c>
      <c r="D12" s="674">
        <v>351150.48</v>
      </c>
      <c r="E12" s="674">
        <v>0</v>
      </c>
      <c r="F12" s="674">
        <v>351150.48</v>
      </c>
      <c r="G12" s="674">
        <v>0</v>
      </c>
      <c r="H12" s="674">
        <v>0</v>
      </c>
      <c r="I12" s="674">
        <v>0</v>
      </c>
      <c r="J12" s="674">
        <v>0</v>
      </c>
      <c r="K12" s="674">
        <v>0</v>
      </c>
      <c r="L12" s="674">
        <v>0</v>
      </c>
      <c r="M12" s="674">
        <v>0</v>
      </c>
      <c r="N12" s="674">
        <v>0</v>
      </c>
      <c r="O12" s="674">
        <v>0</v>
      </c>
      <c r="P12" s="674">
        <v>0</v>
      </c>
      <c r="Q12" s="674">
        <v>0</v>
      </c>
      <c r="R12" s="674">
        <v>0</v>
      </c>
      <c r="S12" s="674">
        <v>0</v>
      </c>
      <c r="T12" s="674">
        <v>0</v>
      </c>
      <c r="U12" s="674">
        <v>0</v>
      </c>
      <c r="V12" s="498"/>
    </row>
    <row r="13" spans="1:22">
      <c r="A13" s="488">
        <v>1.5</v>
      </c>
      <c r="B13" s="520" t="s">
        <v>774</v>
      </c>
      <c r="C13" s="682">
        <v>190793831.94459993</v>
      </c>
      <c r="D13" s="674">
        <v>109434815.3263</v>
      </c>
      <c r="E13" s="674">
        <v>7976446.7578999996</v>
      </c>
      <c r="F13" s="674">
        <v>28463693.9529</v>
      </c>
      <c r="G13" s="674">
        <v>45632514.715999998</v>
      </c>
      <c r="H13" s="674">
        <v>0</v>
      </c>
      <c r="I13" s="674">
        <v>0</v>
      </c>
      <c r="J13" s="674">
        <v>0</v>
      </c>
      <c r="K13" s="674">
        <v>19126003.113199998</v>
      </c>
      <c r="L13" s="674">
        <v>35726501.9023</v>
      </c>
      <c r="M13" s="674">
        <v>585209.12</v>
      </c>
      <c r="N13" s="674">
        <v>0</v>
      </c>
      <c r="O13" s="674">
        <v>5748814.71</v>
      </c>
      <c r="P13" s="674">
        <v>17842802.0392</v>
      </c>
      <c r="Q13" s="674">
        <v>8889838.6021000016</v>
      </c>
      <c r="R13" s="674">
        <v>2659837.4309999999</v>
      </c>
      <c r="S13" s="674">
        <v>0</v>
      </c>
      <c r="T13" s="674">
        <v>0</v>
      </c>
      <c r="U13" s="674">
        <v>124000</v>
      </c>
      <c r="V13" s="498"/>
    </row>
    <row r="14" spans="1:22">
      <c r="A14" s="488">
        <v>1.6</v>
      </c>
      <c r="B14" s="520" t="s">
        <v>775</v>
      </c>
      <c r="C14" s="682">
        <v>11424152.839899993</v>
      </c>
      <c r="D14" s="674">
        <v>10132274.128199996</v>
      </c>
      <c r="E14" s="674">
        <v>23867.420000000002</v>
      </c>
      <c r="F14" s="674">
        <v>1134155.73</v>
      </c>
      <c r="G14" s="674">
        <v>618693.38999999978</v>
      </c>
      <c r="H14" s="674">
        <v>35352.29</v>
      </c>
      <c r="I14" s="674">
        <v>0</v>
      </c>
      <c r="J14" s="674">
        <v>0</v>
      </c>
      <c r="K14" s="674">
        <v>0</v>
      </c>
      <c r="L14" s="674">
        <v>673185.32169999997</v>
      </c>
      <c r="M14" s="674">
        <v>88083.267200000002</v>
      </c>
      <c r="N14" s="674">
        <v>0</v>
      </c>
      <c r="O14" s="674">
        <v>161422.06450000001</v>
      </c>
      <c r="P14" s="674">
        <v>235031.27000000002</v>
      </c>
      <c r="Q14" s="674">
        <v>143901.54999999999</v>
      </c>
      <c r="R14" s="674">
        <v>0</v>
      </c>
      <c r="S14" s="674">
        <v>0</v>
      </c>
      <c r="T14" s="674">
        <v>0</v>
      </c>
      <c r="U14" s="674">
        <v>255858.84999999998</v>
      </c>
      <c r="V14" s="498"/>
    </row>
    <row r="15" spans="1:22">
      <c r="A15" s="519">
        <v>2</v>
      </c>
      <c r="B15" s="499" t="s">
        <v>776</v>
      </c>
      <c r="C15" s="684">
        <f>SUM(C16:C21)</f>
        <v>0</v>
      </c>
      <c r="D15" s="684">
        <f>SUM(D16:D21)</f>
        <v>0</v>
      </c>
      <c r="E15" s="684">
        <f t="shared" ref="E15:U15" si="1">SUM(E16:E21)</f>
        <v>0</v>
      </c>
      <c r="F15" s="684">
        <f t="shared" si="1"/>
        <v>0</v>
      </c>
      <c r="G15" s="684">
        <f t="shared" si="1"/>
        <v>0</v>
      </c>
      <c r="H15" s="684">
        <f t="shared" si="1"/>
        <v>0</v>
      </c>
      <c r="I15" s="684">
        <f t="shared" si="1"/>
        <v>0</v>
      </c>
      <c r="J15" s="684">
        <f t="shared" si="1"/>
        <v>0</v>
      </c>
      <c r="K15" s="684">
        <f t="shared" si="1"/>
        <v>0</v>
      </c>
      <c r="L15" s="684">
        <f t="shared" si="1"/>
        <v>0</v>
      </c>
      <c r="M15" s="684">
        <f t="shared" si="1"/>
        <v>0</v>
      </c>
      <c r="N15" s="684">
        <f t="shared" si="1"/>
        <v>0</v>
      </c>
      <c r="O15" s="684">
        <f t="shared" si="1"/>
        <v>0</v>
      </c>
      <c r="P15" s="684">
        <f t="shared" si="1"/>
        <v>0</v>
      </c>
      <c r="Q15" s="684">
        <f t="shared" si="1"/>
        <v>0</v>
      </c>
      <c r="R15" s="684">
        <f t="shared" si="1"/>
        <v>0</v>
      </c>
      <c r="S15" s="684">
        <f t="shared" si="1"/>
        <v>0</v>
      </c>
      <c r="T15" s="684">
        <f t="shared" si="1"/>
        <v>0</v>
      </c>
      <c r="U15" s="684">
        <f t="shared" si="1"/>
        <v>0</v>
      </c>
      <c r="V15" s="498"/>
    </row>
    <row r="16" spans="1:22">
      <c r="A16" s="488">
        <v>2.1</v>
      </c>
      <c r="B16" s="520" t="s">
        <v>770</v>
      </c>
      <c r="C16" s="682"/>
      <c r="D16" s="685"/>
      <c r="E16" s="674"/>
      <c r="F16" s="674"/>
      <c r="G16" s="674"/>
      <c r="H16" s="674"/>
      <c r="I16" s="674"/>
      <c r="J16" s="674"/>
      <c r="K16" s="674"/>
      <c r="L16" s="674"/>
      <c r="M16" s="674"/>
      <c r="N16" s="674"/>
      <c r="O16" s="674"/>
      <c r="P16" s="674"/>
      <c r="Q16" s="674"/>
      <c r="R16" s="674"/>
      <c r="S16" s="674"/>
      <c r="T16" s="674"/>
      <c r="U16" s="674"/>
      <c r="V16" s="498"/>
    </row>
    <row r="17" spans="1:22">
      <c r="A17" s="488">
        <v>2.2000000000000002</v>
      </c>
      <c r="B17" s="520" t="s">
        <v>771</v>
      </c>
      <c r="C17" s="682"/>
      <c r="D17" s="685"/>
      <c r="E17" s="674"/>
      <c r="F17" s="674"/>
      <c r="G17" s="674"/>
      <c r="H17" s="674"/>
      <c r="I17" s="674"/>
      <c r="J17" s="674"/>
      <c r="K17" s="674"/>
      <c r="L17" s="674"/>
      <c r="M17" s="674"/>
      <c r="N17" s="674"/>
      <c r="O17" s="674"/>
      <c r="P17" s="674"/>
      <c r="Q17" s="674"/>
      <c r="R17" s="674"/>
      <c r="S17" s="674"/>
      <c r="T17" s="674"/>
      <c r="U17" s="674"/>
      <c r="V17" s="498"/>
    </row>
    <row r="18" spans="1:22">
      <c r="A18" s="488">
        <v>2.2999999999999998</v>
      </c>
      <c r="B18" s="520" t="s">
        <v>772</v>
      </c>
      <c r="C18" s="682"/>
      <c r="D18" s="674"/>
      <c r="E18" s="674"/>
      <c r="F18" s="674"/>
      <c r="G18" s="674"/>
      <c r="H18" s="674"/>
      <c r="I18" s="674"/>
      <c r="J18" s="674"/>
      <c r="K18" s="674"/>
      <c r="L18" s="674"/>
      <c r="M18" s="674"/>
      <c r="N18" s="674"/>
      <c r="O18" s="674"/>
      <c r="P18" s="674"/>
      <c r="Q18" s="674"/>
      <c r="R18" s="674"/>
      <c r="S18" s="674"/>
      <c r="T18" s="674"/>
      <c r="U18" s="674"/>
      <c r="V18" s="498"/>
    </row>
    <row r="19" spans="1:22">
      <c r="A19" s="488">
        <v>2.4</v>
      </c>
      <c r="B19" s="520" t="s">
        <v>773</v>
      </c>
      <c r="C19" s="682">
        <f>'18. Assets by Exposure classes'!F23/0.02</f>
        <v>0</v>
      </c>
      <c r="D19" s="685">
        <f>C19</f>
        <v>0</v>
      </c>
      <c r="E19" s="674"/>
      <c r="F19" s="674"/>
      <c r="G19" s="674"/>
      <c r="H19" s="674"/>
      <c r="I19" s="674"/>
      <c r="J19" s="674"/>
      <c r="K19" s="674"/>
      <c r="L19" s="674"/>
      <c r="M19" s="674"/>
      <c r="N19" s="674"/>
      <c r="O19" s="674"/>
      <c r="P19" s="674"/>
      <c r="Q19" s="674"/>
      <c r="R19" s="674"/>
      <c r="S19" s="674"/>
      <c r="T19" s="674"/>
      <c r="U19" s="674"/>
      <c r="V19" s="498"/>
    </row>
    <row r="20" spans="1:22">
      <c r="A20" s="488">
        <v>2.5</v>
      </c>
      <c r="B20" s="520" t="s">
        <v>774</v>
      </c>
      <c r="C20" s="682"/>
      <c r="D20" s="685"/>
      <c r="E20" s="674"/>
      <c r="F20" s="674"/>
      <c r="G20" s="674"/>
      <c r="H20" s="674"/>
      <c r="I20" s="674"/>
      <c r="J20" s="674"/>
      <c r="K20" s="674"/>
      <c r="L20" s="674"/>
      <c r="M20" s="674"/>
      <c r="N20" s="674"/>
      <c r="O20" s="674"/>
      <c r="P20" s="674"/>
      <c r="Q20" s="674"/>
      <c r="R20" s="674"/>
      <c r="S20" s="674"/>
      <c r="T20" s="674"/>
      <c r="U20" s="674"/>
      <c r="V20" s="498"/>
    </row>
    <row r="21" spans="1:22">
      <c r="A21" s="488">
        <v>2.6</v>
      </c>
      <c r="B21" s="520" t="s">
        <v>775</v>
      </c>
      <c r="C21" s="682"/>
      <c r="D21" s="674"/>
      <c r="E21" s="674"/>
      <c r="F21" s="674"/>
      <c r="G21" s="674"/>
      <c r="H21" s="674"/>
      <c r="I21" s="674"/>
      <c r="J21" s="674"/>
      <c r="K21" s="674"/>
      <c r="L21" s="674"/>
      <c r="M21" s="674"/>
      <c r="N21" s="674"/>
      <c r="O21" s="674"/>
      <c r="P21" s="674"/>
      <c r="Q21" s="674"/>
      <c r="R21" s="674"/>
      <c r="S21" s="674"/>
      <c r="T21" s="674"/>
      <c r="U21" s="674"/>
      <c r="V21" s="498"/>
    </row>
    <row r="22" spans="1:22">
      <c r="A22" s="519">
        <v>3</v>
      </c>
      <c r="B22" s="480" t="s">
        <v>777</v>
      </c>
      <c r="C22" s="684">
        <f>SUM(C23:C28)</f>
        <v>24669310.386100002</v>
      </c>
      <c r="D22" s="684">
        <f>SUM(D23:D28)</f>
        <v>2972096</v>
      </c>
      <c r="E22" s="684">
        <f t="shared" ref="E22:U22" si="2">SUM(E23:E28)</f>
        <v>0</v>
      </c>
      <c r="F22" s="683">
        <f t="shared" si="2"/>
        <v>0</v>
      </c>
      <c r="G22" s="684">
        <f t="shared" si="2"/>
        <v>0</v>
      </c>
      <c r="H22" s="683">
        <f t="shared" si="2"/>
        <v>0</v>
      </c>
      <c r="I22" s="683">
        <f t="shared" si="2"/>
        <v>0</v>
      </c>
      <c r="J22" s="683">
        <f t="shared" si="2"/>
        <v>0</v>
      </c>
      <c r="K22" s="683">
        <f t="shared" si="2"/>
        <v>0</v>
      </c>
      <c r="L22" s="684">
        <f t="shared" si="2"/>
        <v>120000</v>
      </c>
      <c r="M22" s="683">
        <f t="shared" si="2"/>
        <v>0</v>
      </c>
      <c r="N22" s="683">
        <f t="shared" si="2"/>
        <v>0</v>
      </c>
      <c r="O22" s="683">
        <f t="shared" si="2"/>
        <v>0</v>
      </c>
      <c r="P22" s="683">
        <f t="shared" si="2"/>
        <v>0</v>
      </c>
      <c r="Q22" s="683">
        <f t="shared" si="2"/>
        <v>0</v>
      </c>
      <c r="R22" s="683">
        <f t="shared" si="2"/>
        <v>0</v>
      </c>
      <c r="S22" s="683">
        <f t="shared" si="2"/>
        <v>0</v>
      </c>
      <c r="T22" s="683">
        <f t="shared" si="2"/>
        <v>0</v>
      </c>
      <c r="U22" s="684">
        <f t="shared" si="2"/>
        <v>0</v>
      </c>
      <c r="V22" s="498"/>
    </row>
    <row r="23" spans="1:22">
      <c r="A23" s="488">
        <v>3.1</v>
      </c>
      <c r="B23" s="520" t="s">
        <v>770</v>
      </c>
      <c r="C23" s="682"/>
      <c r="D23" s="674"/>
      <c r="E23" s="683"/>
      <c r="F23" s="683"/>
      <c r="G23" s="674"/>
      <c r="H23" s="683"/>
      <c r="I23" s="683"/>
      <c r="J23" s="683"/>
      <c r="K23" s="683"/>
      <c r="L23" s="674"/>
      <c r="M23" s="683"/>
      <c r="N23" s="683"/>
      <c r="O23" s="683"/>
      <c r="P23" s="683"/>
      <c r="Q23" s="683"/>
      <c r="R23" s="683"/>
      <c r="S23" s="683"/>
      <c r="T23" s="683"/>
      <c r="U23" s="674"/>
      <c r="V23" s="498"/>
    </row>
    <row r="24" spans="1:22">
      <c r="A24" s="488">
        <v>3.2</v>
      </c>
      <c r="B24" s="520" t="s">
        <v>771</v>
      </c>
      <c r="C24" s="682"/>
      <c r="D24" s="674"/>
      <c r="E24" s="683"/>
      <c r="F24" s="683"/>
      <c r="G24" s="674"/>
      <c r="H24" s="683"/>
      <c r="I24" s="683"/>
      <c r="J24" s="683"/>
      <c r="K24" s="683"/>
      <c r="L24" s="674"/>
      <c r="M24" s="683"/>
      <c r="N24" s="683"/>
      <c r="O24" s="683"/>
      <c r="P24" s="683"/>
      <c r="Q24" s="683"/>
      <c r="R24" s="683"/>
      <c r="S24" s="683"/>
      <c r="T24" s="683"/>
      <c r="U24" s="674"/>
      <c r="V24" s="498"/>
    </row>
    <row r="25" spans="1:22">
      <c r="A25" s="488">
        <v>3.3</v>
      </c>
      <c r="B25" s="520" t="s">
        <v>772</v>
      </c>
      <c r="C25" s="682"/>
      <c r="D25" s="674"/>
      <c r="E25" s="683"/>
      <c r="F25" s="683"/>
      <c r="G25" s="674"/>
      <c r="H25" s="683"/>
      <c r="I25" s="683"/>
      <c r="J25" s="683"/>
      <c r="K25" s="683"/>
      <c r="L25" s="674"/>
      <c r="M25" s="683"/>
      <c r="N25" s="683"/>
      <c r="O25" s="683"/>
      <c r="P25" s="683"/>
      <c r="Q25" s="683"/>
      <c r="R25" s="683"/>
      <c r="S25" s="683"/>
      <c r="T25" s="683"/>
      <c r="U25" s="674"/>
      <c r="V25" s="498"/>
    </row>
    <row r="26" spans="1:22">
      <c r="A26" s="488">
        <v>3.4</v>
      </c>
      <c r="B26" s="520" t="s">
        <v>773</v>
      </c>
      <c r="C26" s="682">
        <v>24651867.7161</v>
      </c>
      <c r="D26" s="674">
        <v>2972096</v>
      </c>
      <c r="E26" s="683"/>
      <c r="F26" s="683"/>
      <c r="G26" s="674">
        <v>0</v>
      </c>
      <c r="H26" s="683"/>
      <c r="I26" s="683"/>
      <c r="J26" s="683"/>
      <c r="K26" s="683"/>
      <c r="L26" s="674">
        <v>0</v>
      </c>
      <c r="M26" s="683"/>
      <c r="N26" s="683"/>
      <c r="O26" s="683"/>
      <c r="P26" s="683"/>
      <c r="Q26" s="683"/>
      <c r="R26" s="683"/>
      <c r="S26" s="683"/>
      <c r="T26" s="683"/>
      <c r="U26" s="674">
        <v>0</v>
      </c>
      <c r="V26" s="498"/>
    </row>
    <row r="27" spans="1:22">
      <c r="A27" s="488">
        <v>3.5</v>
      </c>
      <c r="B27" s="520" t="s">
        <v>774</v>
      </c>
      <c r="C27" s="682">
        <v>17442.669999999998</v>
      </c>
      <c r="D27" s="674">
        <v>0</v>
      </c>
      <c r="E27" s="683"/>
      <c r="F27" s="683"/>
      <c r="G27" s="674">
        <v>0</v>
      </c>
      <c r="H27" s="683"/>
      <c r="I27" s="683"/>
      <c r="J27" s="683"/>
      <c r="K27" s="683"/>
      <c r="L27" s="674">
        <v>120000</v>
      </c>
      <c r="M27" s="683"/>
      <c r="N27" s="683"/>
      <c r="O27" s="683"/>
      <c r="P27" s="683"/>
      <c r="Q27" s="683"/>
      <c r="R27" s="683"/>
      <c r="S27" s="683"/>
      <c r="T27" s="683"/>
      <c r="U27" s="674">
        <v>0</v>
      </c>
      <c r="V27" s="498"/>
    </row>
    <row r="28" spans="1:22">
      <c r="A28" s="488">
        <v>3.6</v>
      </c>
      <c r="B28" s="520" t="s">
        <v>775</v>
      </c>
      <c r="C28" s="682"/>
      <c r="D28" s="674"/>
      <c r="E28" s="683"/>
      <c r="F28" s="683"/>
      <c r="G28" s="674">
        <v>0</v>
      </c>
      <c r="H28" s="683"/>
      <c r="I28" s="683"/>
      <c r="J28" s="683"/>
      <c r="K28" s="683"/>
      <c r="L28" s="674">
        <v>0</v>
      </c>
      <c r="M28" s="683"/>
      <c r="N28" s="683"/>
      <c r="O28" s="683"/>
      <c r="P28" s="683"/>
      <c r="Q28" s="683"/>
      <c r="R28" s="683"/>
      <c r="S28" s="683"/>
      <c r="T28" s="683"/>
      <c r="U28" s="674">
        <v>0</v>
      </c>
      <c r="V28" s="498"/>
    </row>
    <row r="32" spans="1:22">
      <c r="C32" s="703"/>
    </row>
  </sheetData>
  <mergeCells count="6">
    <mergeCell ref="A5:B7"/>
    <mergeCell ref="C5:U5"/>
    <mergeCell ref="C6:C7"/>
    <mergeCell ref="D6:F6"/>
    <mergeCell ref="G6:K6"/>
    <mergeCell ref="M6:U6"/>
  </mergeCells>
  <pageMargins left="0.7" right="0.7" top="0.75" bottom="0.75" header="0.3" footer="0.3"/>
  <pageSetup scale="2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zoomScale="85" zoomScaleNormal="85" workbookViewId="0">
      <selection activeCell="C8" sqref="C8:T22"/>
    </sheetView>
  </sheetViews>
  <sheetFormatPr defaultColWidth="9.109375" defaultRowHeight="12"/>
  <cols>
    <col min="1" max="1" width="11.88671875" style="473" bestFit="1" customWidth="1"/>
    <col min="2" max="2" width="90.33203125" style="473" bestFit="1" customWidth="1"/>
    <col min="3" max="3" width="20.109375" style="473" customWidth="1"/>
    <col min="4" max="4" width="22.33203125" style="473" customWidth="1"/>
    <col min="5" max="5" width="17.109375" style="473" customWidth="1"/>
    <col min="6" max="7" width="22.33203125" style="473" customWidth="1"/>
    <col min="8" max="8" width="17.109375" style="473" customWidth="1"/>
    <col min="9" max="14" width="22.33203125" style="473" customWidth="1"/>
    <col min="15" max="15" width="23.33203125" style="473" bestFit="1" customWidth="1"/>
    <col min="16" max="16" width="21.6640625" style="473" bestFit="1" customWidth="1"/>
    <col min="17" max="19" width="19" style="473" bestFit="1" customWidth="1"/>
    <col min="20" max="20" width="15.44140625" style="473" customWidth="1"/>
    <col min="21" max="21" width="20" style="473" customWidth="1"/>
    <col min="22" max="16384" width="9.109375" style="473"/>
  </cols>
  <sheetData>
    <row r="1" spans="1:21" ht="13.8">
      <c r="A1" s="472" t="s">
        <v>188</v>
      </c>
      <c r="B1" s="398" t="str">
        <f>Info!C2</f>
        <v>სს "ვითიბი ბანკი ჯორჯია"</v>
      </c>
    </row>
    <row r="2" spans="1:21">
      <c r="A2" s="474" t="s">
        <v>189</v>
      </c>
      <c r="B2" s="476">
        <f>'1. key ratios'!B2</f>
        <v>45107</v>
      </c>
    </row>
    <row r="3" spans="1:21">
      <c r="A3" s="475" t="s">
        <v>778</v>
      </c>
      <c r="C3" s="476"/>
    </row>
    <row r="4" spans="1:21">
      <c r="A4" s="475"/>
      <c r="B4" s="476"/>
      <c r="C4" s="476"/>
    </row>
    <row r="5" spans="1:21" s="496" customFormat="1" ht="13.5" customHeight="1">
      <c r="A5" s="837" t="s">
        <v>779</v>
      </c>
      <c r="B5" s="838"/>
      <c r="C5" s="843" t="s">
        <v>780</v>
      </c>
      <c r="D5" s="844"/>
      <c r="E5" s="844"/>
      <c r="F5" s="844"/>
      <c r="G5" s="844"/>
      <c r="H5" s="844"/>
      <c r="I5" s="844"/>
      <c r="J5" s="844"/>
      <c r="K5" s="844"/>
      <c r="L5" s="844"/>
      <c r="M5" s="844"/>
      <c r="N5" s="844"/>
      <c r="O5" s="844"/>
      <c r="P5" s="844"/>
      <c r="Q5" s="844"/>
      <c r="R5" s="844"/>
      <c r="S5" s="844"/>
      <c r="T5" s="845"/>
      <c r="U5" s="591"/>
    </row>
    <row r="6" spans="1:21" s="496" customFormat="1">
      <c r="A6" s="839"/>
      <c r="B6" s="840"/>
      <c r="C6" s="823" t="s">
        <v>68</v>
      </c>
      <c r="D6" s="843" t="s">
        <v>781</v>
      </c>
      <c r="E6" s="844"/>
      <c r="F6" s="845"/>
      <c r="G6" s="843" t="s">
        <v>782</v>
      </c>
      <c r="H6" s="844"/>
      <c r="I6" s="844"/>
      <c r="J6" s="844"/>
      <c r="K6" s="845"/>
      <c r="L6" s="846" t="s">
        <v>783</v>
      </c>
      <c r="M6" s="847"/>
      <c r="N6" s="847"/>
      <c r="O6" s="847"/>
      <c r="P6" s="847"/>
      <c r="Q6" s="847"/>
      <c r="R6" s="847"/>
      <c r="S6" s="847"/>
      <c r="T6" s="848"/>
      <c r="U6" s="586"/>
    </row>
    <row r="7" spans="1:21" s="496" customFormat="1" ht="24">
      <c r="A7" s="841"/>
      <c r="B7" s="842"/>
      <c r="C7" s="823"/>
      <c r="E7" s="534" t="s">
        <v>757</v>
      </c>
      <c r="F7" s="590" t="s">
        <v>758</v>
      </c>
      <c r="H7" s="534" t="s">
        <v>757</v>
      </c>
      <c r="I7" s="590" t="s">
        <v>784</v>
      </c>
      <c r="J7" s="590" t="s">
        <v>759</v>
      </c>
      <c r="K7" s="590" t="s">
        <v>760</v>
      </c>
      <c r="L7" s="592"/>
      <c r="M7" s="534" t="s">
        <v>761</v>
      </c>
      <c r="N7" s="590" t="s">
        <v>759</v>
      </c>
      <c r="O7" s="590" t="s">
        <v>762</v>
      </c>
      <c r="P7" s="590" t="s">
        <v>763</v>
      </c>
      <c r="Q7" s="590" t="s">
        <v>764</v>
      </c>
      <c r="R7" s="590" t="s">
        <v>765</v>
      </c>
      <c r="S7" s="590" t="s">
        <v>766</v>
      </c>
      <c r="T7" s="593" t="s">
        <v>767</v>
      </c>
      <c r="U7" s="591"/>
    </row>
    <row r="8" spans="1:21">
      <c r="A8" s="521">
        <v>1</v>
      </c>
      <c r="B8" s="512" t="s">
        <v>769</v>
      </c>
      <c r="C8" s="686">
        <v>202569135.26450005</v>
      </c>
      <c r="D8" s="674">
        <v>119918239.93450005</v>
      </c>
      <c r="E8" s="674">
        <v>8000314.1779000005</v>
      </c>
      <c r="F8" s="674">
        <v>29949000.162900001</v>
      </c>
      <c r="G8" s="674">
        <v>46251208.105999991</v>
      </c>
      <c r="H8" s="674">
        <v>35352.29</v>
      </c>
      <c r="I8" s="674">
        <v>0</v>
      </c>
      <c r="J8" s="674">
        <v>0</v>
      </c>
      <c r="K8" s="674">
        <v>19126003.113199998</v>
      </c>
      <c r="L8" s="674">
        <v>36399687.224000007</v>
      </c>
      <c r="M8" s="674">
        <v>673292.3872</v>
      </c>
      <c r="N8" s="674">
        <v>0</v>
      </c>
      <c r="O8" s="674">
        <v>5910236.7745000003</v>
      </c>
      <c r="P8" s="674">
        <v>18077833.309199996</v>
      </c>
      <c r="Q8" s="674">
        <v>9033740.1521000024</v>
      </c>
      <c r="R8" s="674">
        <v>2659837.4309999999</v>
      </c>
      <c r="S8" s="674">
        <v>0</v>
      </c>
      <c r="T8" s="674">
        <v>0</v>
      </c>
      <c r="U8" s="498"/>
    </row>
    <row r="9" spans="1:21">
      <c r="A9" s="520">
        <v>1.1000000000000001</v>
      </c>
      <c r="B9" s="520" t="s">
        <v>785</v>
      </c>
      <c r="C9" s="682">
        <v>186944494.4745</v>
      </c>
      <c r="D9" s="674">
        <v>104754683.25450003</v>
      </c>
      <c r="E9" s="674">
        <v>7994603.5479000006</v>
      </c>
      <c r="F9" s="674">
        <v>29597849.6829</v>
      </c>
      <c r="G9" s="674">
        <v>46189895.725999989</v>
      </c>
      <c r="H9" s="674">
        <v>21036.33</v>
      </c>
      <c r="I9" s="674">
        <v>0</v>
      </c>
      <c r="J9" s="674">
        <v>0</v>
      </c>
      <c r="K9" s="674">
        <v>19126003.113199998</v>
      </c>
      <c r="L9" s="674">
        <v>35999915.494000003</v>
      </c>
      <c r="M9" s="674">
        <v>673292.3872</v>
      </c>
      <c r="N9" s="674">
        <v>0</v>
      </c>
      <c r="O9" s="674">
        <v>5909936.7745000003</v>
      </c>
      <c r="P9" s="674">
        <v>17853919.479199998</v>
      </c>
      <c r="Q9" s="674">
        <v>8889838.6021000016</v>
      </c>
      <c r="R9" s="674">
        <v>2659837.4309999999</v>
      </c>
      <c r="S9" s="674">
        <v>0</v>
      </c>
      <c r="T9" s="674">
        <v>0</v>
      </c>
      <c r="U9" s="498"/>
    </row>
    <row r="10" spans="1:21">
      <c r="A10" s="522" t="s">
        <v>251</v>
      </c>
      <c r="B10" s="522" t="s">
        <v>786</v>
      </c>
      <c r="C10" s="687">
        <v>176574186.90689999</v>
      </c>
      <c r="D10" s="674">
        <v>99141027.683300018</v>
      </c>
      <c r="E10" s="674">
        <v>7994603.5479000006</v>
      </c>
      <c r="F10" s="674">
        <v>24172155.322300002</v>
      </c>
      <c r="G10" s="674">
        <v>41433243.72959999</v>
      </c>
      <c r="H10" s="674">
        <v>21036.33</v>
      </c>
      <c r="I10" s="674">
        <v>0</v>
      </c>
      <c r="J10" s="674">
        <v>0</v>
      </c>
      <c r="K10" s="674">
        <v>15768337.686799999</v>
      </c>
      <c r="L10" s="674">
        <v>35999915.494000003</v>
      </c>
      <c r="M10" s="674">
        <v>673292.3872</v>
      </c>
      <c r="N10" s="674">
        <v>0</v>
      </c>
      <c r="O10" s="674">
        <v>5909936.7745000003</v>
      </c>
      <c r="P10" s="674">
        <v>17853919.479199998</v>
      </c>
      <c r="Q10" s="674">
        <v>8889838.6021000016</v>
      </c>
      <c r="R10" s="674">
        <v>2659837.4309999999</v>
      </c>
      <c r="S10" s="674">
        <v>0</v>
      </c>
      <c r="T10" s="674">
        <v>0</v>
      </c>
      <c r="U10" s="498"/>
    </row>
    <row r="11" spans="1:21">
      <c r="A11" s="523" t="s">
        <v>787</v>
      </c>
      <c r="B11" s="524" t="s">
        <v>788</v>
      </c>
      <c r="C11" s="688">
        <v>72210208.168200016</v>
      </c>
      <c r="D11" s="674">
        <v>41932476.905800015</v>
      </c>
      <c r="E11" s="674">
        <v>7994603.5479000006</v>
      </c>
      <c r="F11" s="674">
        <v>0</v>
      </c>
      <c r="G11" s="674">
        <v>5176982.6304000011</v>
      </c>
      <c r="H11" s="674">
        <v>0</v>
      </c>
      <c r="I11" s="674">
        <v>0</v>
      </c>
      <c r="J11" s="674">
        <v>0</v>
      </c>
      <c r="K11" s="674">
        <v>4209518.8028999995</v>
      </c>
      <c r="L11" s="674">
        <v>25100748.631999999</v>
      </c>
      <c r="M11" s="674">
        <v>88083.267200000002</v>
      </c>
      <c r="N11" s="674">
        <v>0</v>
      </c>
      <c r="O11" s="674">
        <v>0</v>
      </c>
      <c r="P11" s="674">
        <v>15871381.295400001</v>
      </c>
      <c r="Q11" s="674">
        <v>8889838.6021000016</v>
      </c>
      <c r="R11" s="674">
        <v>238354.64730000001</v>
      </c>
      <c r="S11" s="674">
        <v>0</v>
      </c>
      <c r="T11" s="674">
        <v>0</v>
      </c>
      <c r="U11" s="498"/>
    </row>
    <row r="12" spans="1:21">
      <c r="A12" s="523" t="s">
        <v>789</v>
      </c>
      <c r="B12" s="524" t="s">
        <v>790</v>
      </c>
      <c r="C12" s="688">
        <v>12339114.9745</v>
      </c>
      <c r="D12" s="674">
        <v>1889046.5460999999</v>
      </c>
      <c r="E12" s="674">
        <v>0</v>
      </c>
      <c r="F12" s="674">
        <v>0</v>
      </c>
      <c r="G12" s="674">
        <v>10288946.3639</v>
      </c>
      <c r="H12" s="674">
        <v>0</v>
      </c>
      <c r="I12" s="674">
        <v>0</v>
      </c>
      <c r="J12" s="674">
        <v>0</v>
      </c>
      <c r="K12" s="674">
        <v>9844225.3838999998</v>
      </c>
      <c r="L12" s="674">
        <v>161122.06450000001</v>
      </c>
      <c r="M12" s="674">
        <v>0</v>
      </c>
      <c r="N12" s="674">
        <v>0</v>
      </c>
      <c r="O12" s="674">
        <v>161122.06450000001</v>
      </c>
      <c r="P12" s="674">
        <v>0</v>
      </c>
      <c r="Q12" s="674">
        <v>0</v>
      </c>
      <c r="R12" s="674">
        <v>0</v>
      </c>
      <c r="S12" s="674">
        <v>0</v>
      </c>
      <c r="T12" s="674">
        <v>0</v>
      </c>
      <c r="U12" s="498"/>
    </row>
    <row r="13" spans="1:21">
      <c r="A13" s="523" t="s">
        <v>791</v>
      </c>
      <c r="B13" s="524" t="s">
        <v>792</v>
      </c>
      <c r="C13" s="688">
        <v>27301372.5143</v>
      </c>
      <c r="D13" s="674">
        <v>24879889.730599999</v>
      </c>
      <c r="E13" s="674">
        <v>0</v>
      </c>
      <c r="F13" s="674">
        <v>24172155.322300002</v>
      </c>
      <c r="G13" s="674">
        <v>0</v>
      </c>
      <c r="H13" s="674">
        <v>0</v>
      </c>
      <c r="I13" s="674">
        <v>0</v>
      </c>
      <c r="J13" s="674">
        <v>0</v>
      </c>
      <c r="K13" s="674">
        <v>0</v>
      </c>
      <c r="L13" s="674">
        <v>2421482.7837</v>
      </c>
      <c r="M13" s="674">
        <v>0</v>
      </c>
      <c r="N13" s="674">
        <v>0</v>
      </c>
      <c r="O13" s="674">
        <v>0</v>
      </c>
      <c r="P13" s="674">
        <v>0</v>
      </c>
      <c r="Q13" s="674">
        <v>0</v>
      </c>
      <c r="R13" s="674">
        <v>2421482.7837</v>
      </c>
      <c r="S13" s="674">
        <v>0</v>
      </c>
      <c r="T13" s="674">
        <v>0</v>
      </c>
      <c r="U13" s="498"/>
    </row>
    <row r="14" spans="1:21">
      <c r="A14" s="523" t="s">
        <v>793</v>
      </c>
      <c r="B14" s="524" t="s">
        <v>794</v>
      </c>
      <c r="C14" s="688">
        <v>64723491.249899998</v>
      </c>
      <c r="D14" s="674">
        <v>30439614.500799999</v>
      </c>
      <c r="E14" s="674">
        <v>0</v>
      </c>
      <c r="F14" s="674">
        <v>0</v>
      </c>
      <c r="G14" s="674">
        <v>25967314.735299997</v>
      </c>
      <c r="H14" s="674">
        <v>21036.33</v>
      </c>
      <c r="I14" s="674">
        <v>0</v>
      </c>
      <c r="J14" s="674">
        <v>0</v>
      </c>
      <c r="K14" s="674">
        <v>1714593.5</v>
      </c>
      <c r="L14" s="674">
        <v>8316562.0137999998</v>
      </c>
      <c r="M14" s="674">
        <v>585209.12</v>
      </c>
      <c r="N14" s="674">
        <v>0</v>
      </c>
      <c r="O14" s="674">
        <v>5748814.71</v>
      </c>
      <c r="P14" s="674">
        <v>1982538.1838</v>
      </c>
      <c r="Q14" s="674">
        <v>0</v>
      </c>
      <c r="R14" s="674">
        <v>0</v>
      </c>
      <c r="S14" s="674">
        <v>0</v>
      </c>
      <c r="T14" s="674">
        <v>0</v>
      </c>
      <c r="U14" s="498"/>
    </row>
    <row r="15" spans="1:21">
      <c r="A15" s="525">
        <v>1.2</v>
      </c>
      <c r="B15" s="526" t="s">
        <v>795</v>
      </c>
      <c r="C15" s="685">
        <v>18601875.588199999</v>
      </c>
      <c r="D15" s="674">
        <v>2094308.5040999998</v>
      </c>
      <c r="E15" s="674">
        <v>159892.07</v>
      </c>
      <c r="F15" s="674">
        <v>591957.00340000005</v>
      </c>
      <c r="G15" s="674">
        <v>4618989.5933000008</v>
      </c>
      <c r="H15" s="674">
        <v>2103.63</v>
      </c>
      <c r="I15" s="674">
        <v>0</v>
      </c>
      <c r="J15" s="674">
        <v>0</v>
      </c>
      <c r="K15" s="674">
        <v>1912600.3258000002</v>
      </c>
      <c r="L15" s="674">
        <v>11888577.490799999</v>
      </c>
      <c r="M15" s="674">
        <v>190741.62440000003</v>
      </c>
      <c r="N15" s="674">
        <v>0</v>
      </c>
      <c r="O15" s="674">
        <v>1715646.1509</v>
      </c>
      <c r="P15" s="674">
        <v>6020842.6429999992</v>
      </c>
      <c r="Q15" s="674">
        <v>2666951.5855</v>
      </c>
      <c r="R15" s="674">
        <v>1282247.807</v>
      </c>
      <c r="S15" s="674">
        <v>0</v>
      </c>
      <c r="T15" s="674">
        <v>0</v>
      </c>
      <c r="U15" s="498"/>
    </row>
    <row r="16" spans="1:21">
      <c r="A16" s="527">
        <v>1.3</v>
      </c>
      <c r="B16" s="526" t="s">
        <v>796</v>
      </c>
      <c r="C16" s="689">
        <v>0</v>
      </c>
      <c r="D16" s="689"/>
      <c r="E16" s="689"/>
      <c r="F16" s="689"/>
      <c r="G16" s="689"/>
      <c r="H16" s="689"/>
      <c r="I16" s="689"/>
      <c r="J16" s="689"/>
      <c r="K16" s="689"/>
      <c r="L16" s="689"/>
      <c r="M16" s="689"/>
      <c r="N16" s="689"/>
      <c r="O16" s="689"/>
      <c r="P16" s="689"/>
      <c r="Q16" s="689"/>
      <c r="R16" s="689"/>
      <c r="S16" s="689"/>
      <c r="T16" s="689"/>
      <c r="U16" s="498"/>
    </row>
    <row r="17" spans="1:21" s="496" customFormat="1" ht="24">
      <c r="A17" s="528" t="s">
        <v>797</v>
      </c>
      <c r="B17" s="529" t="s">
        <v>798</v>
      </c>
      <c r="C17" s="690">
        <v>172078191.53070003</v>
      </c>
      <c r="D17" s="675">
        <v>90375350.544500023</v>
      </c>
      <c r="E17" s="675">
        <v>7994603.5479000006</v>
      </c>
      <c r="F17" s="675">
        <v>29597849.6829</v>
      </c>
      <c r="G17" s="675">
        <v>45781439.89599999</v>
      </c>
      <c r="H17" s="675">
        <v>18324</v>
      </c>
      <c r="I17" s="675">
        <v>0</v>
      </c>
      <c r="J17" s="675">
        <v>0</v>
      </c>
      <c r="K17" s="675">
        <v>18720259.613199998</v>
      </c>
      <c r="L17" s="675">
        <v>35921401.0902</v>
      </c>
      <c r="M17" s="675">
        <v>673292.3872</v>
      </c>
      <c r="N17" s="675">
        <v>0</v>
      </c>
      <c r="O17" s="675">
        <v>5909936.7745000003</v>
      </c>
      <c r="P17" s="675">
        <v>17775405.075399999</v>
      </c>
      <c r="Q17" s="675">
        <v>8889838.6021000016</v>
      </c>
      <c r="R17" s="675">
        <v>2659837.4309999999</v>
      </c>
      <c r="S17" s="675">
        <v>0</v>
      </c>
      <c r="T17" s="675">
        <v>0</v>
      </c>
      <c r="U17" s="502"/>
    </row>
    <row r="18" spans="1:21" s="496" customFormat="1" ht="24">
      <c r="A18" s="530" t="s">
        <v>799</v>
      </c>
      <c r="B18" s="530" t="s">
        <v>800</v>
      </c>
      <c r="C18" s="691">
        <v>155409851.65700001</v>
      </c>
      <c r="D18" s="675">
        <v>84581008.18250002</v>
      </c>
      <c r="E18" s="675">
        <v>7994603.5479000006</v>
      </c>
      <c r="F18" s="675">
        <v>24172155.322300002</v>
      </c>
      <c r="G18" s="675">
        <v>35868282.994299993</v>
      </c>
      <c r="H18" s="675">
        <v>18324</v>
      </c>
      <c r="I18" s="675">
        <v>0</v>
      </c>
      <c r="J18" s="675">
        <v>0</v>
      </c>
      <c r="K18" s="675">
        <v>15362594.186799999</v>
      </c>
      <c r="L18" s="675">
        <v>34960560.4802</v>
      </c>
      <c r="M18" s="675">
        <v>598927.2672</v>
      </c>
      <c r="N18" s="675">
        <v>0</v>
      </c>
      <c r="O18" s="675">
        <v>5225498.0645000003</v>
      </c>
      <c r="P18" s="675">
        <v>17573368.295400001</v>
      </c>
      <c r="Q18" s="675">
        <v>8889838.6021000016</v>
      </c>
      <c r="R18" s="675">
        <v>2659837.4309999999</v>
      </c>
      <c r="S18" s="675">
        <v>0</v>
      </c>
      <c r="T18" s="675">
        <v>0</v>
      </c>
      <c r="U18" s="502"/>
    </row>
    <row r="19" spans="1:21" s="496" customFormat="1">
      <c r="A19" s="528" t="s">
        <v>801</v>
      </c>
      <c r="B19" s="531" t="s">
        <v>802</v>
      </c>
      <c r="C19" s="692">
        <v>1434664810.4693</v>
      </c>
      <c r="D19" s="675">
        <v>1282570937.4554999</v>
      </c>
      <c r="E19" s="675">
        <v>6587653.4520999994</v>
      </c>
      <c r="F19" s="675">
        <v>76305009.317099988</v>
      </c>
      <c r="G19" s="675">
        <v>59954730.104000002</v>
      </c>
      <c r="H19" s="675">
        <v>0</v>
      </c>
      <c r="I19" s="675">
        <v>0</v>
      </c>
      <c r="J19" s="675">
        <v>0</v>
      </c>
      <c r="K19" s="675">
        <v>37133523.386800006</v>
      </c>
      <c r="L19" s="675">
        <v>92139142.909799993</v>
      </c>
      <c r="M19" s="675">
        <v>407158.6128</v>
      </c>
      <c r="N19" s="675">
        <v>0</v>
      </c>
      <c r="O19" s="675">
        <v>2838182.2255000002</v>
      </c>
      <c r="P19" s="675">
        <v>72081240.92459999</v>
      </c>
      <c r="Q19" s="675">
        <v>16446914.397899998</v>
      </c>
      <c r="R19" s="675">
        <v>320413.56899999996</v>
      </c>
      <c r="S19" s="675">
        <v>0</v>
      </c>
      <c r="T19" s="675">
        <v>0</v>
      </c>
      <c r="U19" s="502"/>
    </row>
    <row r="20" spans="1:21" s="496" customFormat="1">
      <c r="A20" s="530" t="s">
        <v>803</v>
      </c>
      <c r="B20" s="530" t="s">
        <v>804</v>
      </c>
      <c r="C20" s="691">
        <v>373100407.34300005</v>
      </c>
      <c r="D20" s="675">
        <v>320833814.81750005</v>
      </c>
      <c r="E20" s="675">
        <v>4463891.4520999994</v>
      </c>
      <c r="F20" s="675">
        <v>2033196.6776999992</v>
      </c>
      <c r="G20" s="675">
        <v>8097031.0056999996</v>
      </c>
      <c r="H20" s="675">
        <v>0</v>
      </c>
      <c r="I20" s="675">
        <v>0</v>
      </c>
      <c r="J20" s="675">
        <v>0</v>
      </c>
      <c r="K20" s="675">
        <v>6984626.8131999988</v>
      </c>
      <c r="L20" s="675">
        <v>44169561.5198</v>
      </c>
      <c r="M20" s="675">
        <v>131068.7328</v>
      </c>
      <c r="N20" s="675">
        <v>0</v>
      </c>
      <c r="O20" s="675">
        <v>48293.935499999992</v>
      </c>
      <c r="P20" s="675">
        <v>32415288.704600003</v>
      </c>
      <c r="Q20" s="675">
        <v>11209263.397899998</v>
      </c>
      <c r="R20" s="675">
        <v>320413.56899999996</v>
      </c>
      <c r="S20" s="675">
        <v>0</v>
      </c>
      <c r="T20" s="675">
        <v>0</v>
      </c>
      <c r="U20" s="502"/>
    </row>
    <row r="21" spans="1:21" s="496" customFormat="1">
      <c r="A21" s="532">
        <v>1.4</v>
      </c>
      <c r="B21" s="573" t="s">
        <v>936</v>
      </c>
      <c r="C21" s="693">
        <v>44649</v>
      </c>
      <c r="D21" s="675">
        <v>44649</v>
      </c>
      <c r="E21" s="675">
        <v>0</v>
      </c>
      <c r="F21" s="675">
        <v>0</v>
      </c>
      <c r="G21" s="675">
        <v>0</v>
      </c>
      <c r="H21" s="675">
        <v>0</v>
      </c>
      <c r="I21" s="675">
        <v>0</v>
      </c>
      <c r="J21" s="675">
        <v>0</v>
      </c>
      <c r="K21" s="675">
        <v>0</v>
      </c>
      <c r="L21" s="675">
        <v>0</v>
      </c>
      <c r="M21" s="675">
        <v>0</v>
      </c>
      <c r="N21" s="675">
        <v>0</v>
      </c>
      <c r="O21" s="675">
        <v>0</v>
      </c>
      <c r="P21" s="675">
        <v>0</v>
      </c>
      <c r="Q21" s="675">
        <v>0</v>
      </c>
      <c r="R21" s="675">
        <v>0</v>
      </c>
      <c r="S21" s="675">
        <v>0</v>
      </c>
      <c r="T21" s="675">
        <v>0</v>
      </c>
      <c r="U21" s="502"/>
    </row>
    <row r="22" spans="1:21" s="496" customFormat="1">
      <c r="A22" s="532">
        <v>1.5</v>
      </c>
      <c r="B22" s="573" t="s">
        <v>937</v>
      </c>
      <c r="C22" s="693">
        <v>0</v>
      </c>
      <c r="D22" s="675">
        <v>0</v>
      </c>
      <c r="E22" s="675">
        <v>0</v>
      </c>
      <c r="F22" s="675">
        <v>0</v>
      </c>
      <c r="G22" s="675">
        <v>0</v>
      </c>
      <c r="H22" s="675">
        <v>0</v>
      </c>
      <c r="I22" s="675">
        <v>0</v>
      </c>
      <c r="J22" s="675">
        <v>0</v>
      </c>
      <c r="K22" s="675">
        <v>0</v>
      </c>
      <c r="L22" s="675">
        <v>0</v>
      </c>
      <c r="M22" s="675">
        <v>0</v>
      </c>
      <c r="N22" s="675">
        <v>0</v>
      </c>
      <c r="O22" s="675">
        <v>0</v>
      </c>
      <c r="P22" s="675">
        <v>0</v>
      </c>
      <c r="Q22" s="675">
        <v>0</v>
      </c>
      <c r="R22" s="675">
        <v>0</v>
      </c>
      <c r="S22" s="675">
        <v>0</v>
      </c>
      <c r="T22" s="675">
        <v>0</v>
      </c>
      <c r="U22" s="502"/>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25" right="0.25" top="0.75" bottom="0.75" header="0.3" footer="0.3"/>
  <pageSetup scale="2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zoomScale="60" zoomScaleNormal="60" workbookViewId="0">
      <selection activeCell="P19" sqref="P19"/>
    </sheetView>
  </sheetViews>
  <sheetFormatPr defaultColWidth="9.109375" defaultRowHeight="12"/>
  <cols>
    <col min="1" max="1" width="11.88671875" style="473" bestFit="1" customWidth="1"/>
    <col min="2" max="2" width="93.44140625" style="473" customWidth="1"/>
    <col min="3" max="3" width="16.88671875" style="473" bestFit="1" customWidth="1"/>
    <col min="4" max="4" width="14.88671875" style="473" bestFit="1" customWidth="1"/>
    <col min="5" max="5" width="13.88671875" style="473" bestFit="1" customWidth="1"/>
    <col min="6" max="6" width="18" style="537" bestFit="1" customWidth="1"/>
    <col min="7" max="7" width="12.33203125" style="537" bestFit="1" customWidth="1"/>
    <col min="8" max="8" width="12.5546875" style="473" bestFit="1" customWidth="1"/>
    <col min="9" max="9" width="12.33203125" style="473" bestFit="1" customWidth="1"/>
    <col min="10" max="10" width="14.88671875" style="537" bestFit="1" customWidth="1"/>
    <col min="11" max="11" width="13.88671875" style="537" bestFit="1" customWidth="1"/>
    <col min="12" max="12" width="18" style="537" bestFit="1" customWidth="1"/>
    <col min="13" max="13" width="11.6640625" style="537" bestFit="1" customWidth="1"/>
    <col min="14" max="14" width="12.33203125" style="537" bestFit="1" customWidth="1"/>
    <col min="15" max="15" width="19" style="473" bestFit="1" customWidth="1"/>
    <col min="16" max="16384" width="9.109375" style="473"/>
  </cols>
  <sheetData>
    <row r="1" spans="1:15" ht="13.8">
      <c r="A1" s="472" t="s">
        <v>188</v>
      </c>
      <c r="B1" s="398" t="str">
        <f>Info!C2</f>
        <v>სს "ვითიბი ბანკი ჯორჯია"</v>
      </c>
      <c r="F1" s="473"/>
      <c r="G1" s="473"/>
      <c r="J1" s="473"/>
      <c r="K1" s="473"/>
      <c r="L1" s="473"/>
      <c r="M1" s="473"/>
      <c r="N1" s="473"/>
    </row>
    <row r="2" spans="1:15">
      <c r="A2" s="474" t="s">
        <v>189</v>
      </c>
      <c r="B2" s="476">
        <f>'1. key ratios'!B2</f>
        <v>45107</v>
      </c>
      <c r="F2" s="473"/>
      <c r="G2" s="473"/>
      <c r="J2" s="473"/>
      <c r="K2" s="473"/>
      <c r="L2" s="473"/>
      <c r="M2" s="473"/>
      <c r="N2" s="473"/>
    </row>
    <row r="3" spans="1:15">
      <c r="A3" s="475" t="s">
        <v>807</v>
      </c>
      <c r="F3" s="473"/>
      <c r="G3" s="473"/>
      <c r="J3" s="473"/>
      <c r="K3" s="473"/>
      <c r="L3" s="473"/>
      <c r="M3" s="473"/>
      <c r="N3" s="473"/>
    </row>
    <row r="4" spans="1:15">
      <c r="F4" s="473"/>
      <c r="G4" s="473"/>
      <c r="J4" s="473"/>
      <c r="K4" s="473"/>
      <c r="L4" s="473"/>
      <c r="M4" s="473"/>
      <c r="N4" s="473"/>
    </row>
    <row r="5" spans="1:15" ht="37.5" customHeight="1">
      <c r="A5" s="803" t="s">
        <v>808</v>
      </c>
      <c r="B5" s="804"/>
      <c r="C5" s="849" t="s">
        <v>809</v>
      </c>
      <c r="D5" s="850"/>
      <c r="E5" s="850"/>
      <c r="F5" s="850"/>
      <c r="G5" s="850"/>
      <c r="H5" s="851"/>
      <c r="I5" s="852" t="s">
        <v>810</v>
      </c>
      <c r="J5" s="853"/>
      <c r="K5" s="853"/>
      <c r="L5" s="853"/>
      <c r="M5" s="853"/>
      <c r="N5" s="854"/>
      <c r="O5" s="855" t="s">
        <v>680</v>
      </c>
    </row>
    <row r="6" spans="1:15" ht="39.6" customHeight="1">
      <c r="A6" s="807"/>
      <c r="B6" s="808"/>
      <c r="C6" s="533"/>
      <c r="D6" s="534" t="s">
        <v>811</v>
      </c>
      <c r="E6" s="534" t="s">
        <v>812</v>
      </c>
      <c r="F6" s="534" t="s">
        <v>813</v>
      </c>
      <c r="G6" s="534" t="s">
        <v>814</v>
      </c>
      <c r="H6" s="534" t="s">
        <v>815</v>
      </c>
      <c r="I6" s="535"/>
      <c r="J6" s="534" t="s">
        <v>811</v>
      </c>
      <c r="K6" s="534" t="s">
        <v>812</v>
      </c>
      <c r="L6" s="534" t="s">
        <v>813</v>
      </c>
      <c r="M6" s="534" t="s">
        <v>814</v>
      </c>
      <c r="N6" s="534" t="s">
        <v>815</v>
      </c>
      <c r="O6" s="856"/>
    </row>
    <row r="7" spans="1:15">
      <c r="A7" s="488">
        <v>1</v>
      </c>
      <c r="B7" s="497" t="s">
        <v>690</v>
      </c>
      <c r="C7" s="694">
        <v>0</v>
      </c>
      <c r="D7" s="697">
        <v>0</v>
      </c>
      <c r="E7" s="697">
        <v>0</v>
      </c>
      <c r="F7" s="706">
        <v>0</v>
      </c>
      <c r="G7" s="706">
        <v>0</v>
      </c>
      <c r="H7" s="697">
        <v>0</v>
      </c>
      <c r="I7" s="697">
        <v>0</v>
      </c>
      <c r="J7" s="706">
        <v>0</v>
      </c>
      <c r="K7" s="706">
        <v>0</v>
      </c>
      <c r="L7" s="706">
        <v>0</v>
      </c>
      <c r="M7" s="706">
        <v>0</v>
      </c>
      <c r="N7" s="706">
        <v>0</v>
      </c>
      <c r="O7" s="695"/>
    </row>
    <row r="8" spans="1:15">
      <c r="A8" s="488">
        <v>2</v>
      </c>
      <c r="B8" s="497" t="s">
        <v>691</v>
      </c>
      <c r="C8" s="694">
        <v>9257207.6576000005</v>
      </c>
      <c r="D8" s="697">
        <v>8118382.4158999994</v>
      </c>
      <c r="E8" s="697">
        <v>618693.38999999978</v>
      </c>
      <c r="F8" s="706">
        <v>121086.96720000001</v>
      </c>
      <c r="G8" s="706">
        <v>161122.06450000001</v>
      </c>
      <c r="H8" s="697">
        <v>237922.82</v>
      </c>
      <c r="I8" s="697">
        <v>579047.0756000001</v>
      </c>
      <c r="J8" s="706">
        <v>162367.74030000006</v>
      </c>
      <c r="K8" s="706">
        <v>61869.359999999986</v>
      </c>
      <c r="L8" s="706">
        <v>36326.094400000002</v>
      </c>
      <c r="M8" s="706">
        <v>80561.060899999997</v>
      </c>
      <c r="N8" s="706">
        <v>237922.82</v>
      </c>
      <c r="O8" s="695"/>
    </row>
    <row r="9" spans="1:15">
      <c r="A9" s="488">
        <v>3</v>
      </c>
      <c r="B9" s="497" t="s">
        <v>692</v>
      </c>
      <c r="C9" s="694">
        <v>0</v>
      </c>
      <c r="D9" s="697">
        <v>0</v>
      </c>
      <c r="E9" s="697">
        <v>0</v>
      </c>
      <c r="F9" s="706">
        <v>0</v>
      </c>
      <c r="G9" s="706">
        <v>0</v>
      </c>
      <c r="H9" s="697">
        <v>0</v>
      </c>
      <c r="I9" s="697">
        <v>0</v>
      </c>
      <c r="J9" s="706">
        <v>0</v>
      </c>
      <c r="K9" s="706">
        <v>0</v>
      </c>
      <c r="L9" s="706">
        <v>0</v>
      </c>
      <c r="M9" s="706">
        <v>0</v>
      </c>
      <c r="N9" s="706">
        <v>0</v>
      </c>
      <c r="O9" s="695"/>
    </row>
    <row r="10" spans="1:15">
      <c r="A10" s="488">
        <v>4</v>
      </c>
      <c r="B10" s="497" t="s">
        <v>693</v>
      </c>
      <c r="C10" s="694">
        <v>6658586.2408999996</v>
      </c>
      <c r="D10" s="697">
        <v>981443.21429999999</v>
      </c>
      <c r="E10" s="697">
        <v>0</v>
      </c>
      <c r="F10" s="706">
        <v>5677143.0265999995</v>
      </c>
      <c r="G10" s="706">
        <v>0</v>
      </c>
      <c r="H10" s="697">
        <v>0</v>
      </c>
      <c r="I10" s="697">
        <v>1722771.7707</v>
      </c>
      <c r="J10" s="706">
        <v>19628.849600000001</v>
      </c>
      <c r="K10" s="706">
        <v>0</v>
      </c>
      <c r="L10" s="706">
        <v>1703142.9210999999</v>
      </c>
      <c r="M10" s="706">
        <v>0</v>
      </c>
      <c r="N10" s="706">
        <v>0</v>
      </c>
      <c r="O10" s="695"/>
    </row>
    <row r="11" spans="1:15">
      <c r="A11" s="488">
        <v>5</v>
      </c>
      <c r="B11" s="497" t="s">
        <v>694</v>
      </c>
      <c r="C11" s="694">
        <v>8520286.0610000007</v>
      </c>
      <c r="D11" s="697">
        <v>7884336.4735000003</v>
      </c>
      <c r="E11" s="697">
        <v>635949.58750000002</v>
      </c>
      <c r="F11" s="706">
        <v>0</v>
      </c>
      <c r="G11" s="706">
        <v>0</v>
      </c>
      <c r="H11" s="697">
        <v>0</v>
      </c>
      <c r="I11" s="697">
        <v>221281.69500000001</v>
      </c>
      <c r="J11" s="706">
        <v>157686.7415</v>
      </c>
      <c r="K11" s="706">
        <v>63594.953500000003</v>
      </c>
      <c r="L11" s="706">
        <v>0</v>
      </c>
      <c r="M11" s="706">
        <v>0</v>
      </c>
      <c r="N11" s="706">
        <v>0</v>
      </c>
      <c r="O11" s="695"/>
    </row>
    <row r="12" spans="1:15">
      <c r="A12" s="488">
        <v>6</v>
      </c>
      <c r="B12" s="497" t="s">
        <v>695</v>
      </c>
      <c r="C12" s="694">
        <v>0</v>
      </c>
      <c r="D12" s="697">
        <v>0</v>
      </c>
      <c r="E12" s="697">
        <v>0</v>
      </c>
      <c r="F12" s="706">
        <v>0</v>
      </c>
      <c r="G12" s="706">
        <v>0</v>
      </c>
      <c r="H12" s="697">
        <v>0</v>
      </c>
      <c r="I12" s="697">
        <v>0</v>
      </c>
      <c r="J12" s="706">
        <v>0</v>
      </c>
      <c r="K12" s="706">
        <v>0</v>
      </c>
      <c r="L12" s="706">
        <v>0</v>
      </c>
      <c r="M12" s="706">
        <v>0</v>
      </c>
      <c r="N12" s="706">
        <v>0</v>
      </c>
      <c r="O12" s="695"/>
    </row>
    <row r="13" spans="1:15">
      <c r="A13" s="488">
        <v>7</v>
      </c>
      <c r="B13" s="497" t="s">
        <v>696</v>
      </c>
      <c r="C13" s="694">
        <v>0</v>
      </c>
      <c r="D13" s="697">
        <v>0</v>
      </c>
      <c r="E13" s="697">
        <v>0</v>
      </c>
      <c r="F13" s="706">
        <v>0</v>
      </c>
      <c r="G13" s="706">
        <v>0</v>
      </c>
      <c r="H13" s="697">
        <v>0</v>
      </c>
      <c r="I13" s="697">
        <v>0</v>
      </c>
      <c r="J13" s="706">
        <v>0</v>
      </c>
      <c r="K13" s="706">
        <v>0</v>
      </c>
      <c r="L13" s="706">
        <v>0</v>
      </c>
      <c r="M13" s="706">
        <v>0</v>
      </c>
      <c r="N13" s="706">
        <v>0</v>
      </c>
      <c r="O13" s="695"/>
    </row>
    <row r="14" spans="1:15">
      <c r="A14" s="488">
        <v>8</v>
      </c>
      <c r="B14" s="497" t="s">
        <v>697</v>
      </c>
      <c r="C14" s="694">
        <v>43721448.109900005</v>
      </c>
      <c r="D14" s="697">
        <v>32439859.073500004</v>
      </c>
      <c r="E14" s="697">
        <v>3357665.4264000002</v>
      </c>
      <c r="F14" s="706">
        <v>7923923.6100000003</v>
      </c>
      <c r="G14" s="706">
        <v>0</v>
      </c>
      <c r="H14" s="697">
        <v>0</v>
      </c>
      <c r="I14" s="697">
        <v>3162266.4898999999</v>
      </c>
      <c r="J14" s="706">
        <v>648797.20299999998</v>
      </c>
      <c r="K14" s="706">
        <v>335766.55690000003</v>
      </c>
      <c r="L14" s="706">
        <v>2177702.73</v>
      </c>
      <c r="M14" s="706">
        <v>0</v>
      </c>
      <c r="N14" s="706">
        <v>0</v>
      </c>
      <c r="O14" s="695"/>
    </row>
    <row r="15" spans="1:15">
      <c r="A15" s="488">
        <v>9</v>
      </c>
      <c r="B15" s="497" t="s">
        <v>698</v>
      </c>
      <c r="C15" s="694">
        <v>30640712.334199999</v>
      </c>
      <c r="D15" s="697">
        <v>4268677.34</v>
      </c>
      <c r="E15" s="697">
        <v>13800635.1921</v>
      </c>
      <c r="F15" s="706">
        <v>8889838.6021000016</v>
      </c>
      <c r="G15" s="706">
        <v>3681561.2</v>
      </c>
      <c r="H15" s="697">
        <v>0</v>
      </c>
      <c r="I15" s="697">
        <v>5973169.2398000006</v>
      </c>
      <c r="J15" s="706">
        <v>85373.549999999988</v>
      </c>
      <c r="K15" s="706">
        <v>1380063.5042999999</v>
      </c>
      <c r="L15" s="706">
        <v>2666951.5855</v>
      </c>
      <c r="M15" s="706">
        <v>1840780.6</v>
      </c>
      <c r="N15" s="706">
        <v>0</v>
      </c>
      <c r="O15" s="695"/>
    </row>
    <row r="16" spans="1:15">
      <c r="A16" s="488">
        <v>10</v>
      </c>
      <c r="B16" s="497" t="s">
        <v>699</v>
      </c>
      <c r="C16" s="694">
        <v>15386.57</v>
      </c>
      <c r="D16" s="697">
        <v>0</v>
      </c>
      <c r="E16" s="697">
        <v>15386.57</v>
      </c>
      <c r="F16" s="706">
        <v>0</v>
      </c>
      <c r="G16" s="706">
        <v>0</v>
      </c>
      <c r="H16" s="697">
        <v>0</v>
      </c>
      <c r="I16" s="697">
        <v>1538.66</v>
      </c>
      <c r="J16" s="706">
        <v>0</v>
      </c>
      <c r="K16" s="706">
        <v>1538.66</v>
      </c>
      <c r="L16" s="706">
        <v>0</v>
      </c>
      <c r="M16" s="706">
        <v>0</v>
      </c>
      <c r="N16" s="706">
        <v>0</v>
      </c>
      <c r="O16" s="695"/>
    </row>
    <row r="17" spans="1:15">
      <c r="A17" s="488">
        <v>11</v>
      </c>
      <c r="B17" s="497" t="s">
        <v>700</v>
      </c>
      <c r="C17" s="694">
        <v>0</v>
      </c>
      <c r="D17" s="697">
        <v>0</v>
      </c>
      <c r="E17" s="697">
        <v>0</v>
      </c>
      <c r="F17" s="706">
        <v>0</v>
      </c>
      <c r="G17" s="706">
        <v>0</v>
      </c>
      <c r="H17" s="697">
        <v>0</v>
      </c>
      <c r="I17" s="697">
        <v>0</v>
      </c>
      <c r="J17" s="706">
        <v>0</v>
      </c>
      <c r="K17" s="706">
        <v>0</v>
      </c>
      <c r="L17" s="706">
        <v>0</v>
      </c>
      <c r="M17" s="706">
        <v>0</v>
      </c>
      <c r="N17" s="706">
        <v>0</v>
      </c>
      <c r="O17" s="695"/>
    </row>
    <row r="18" spans="1:15">
      <c r="A18" s="488">
        <v>12</v>
      </c>
      <c r="B18" s="497" t="s">
        <v>701</v>
      </c>
      <c r="C18" s="694">
        <v>6100064.8005999997</v>
      </c>
      <c r="D18" s="697">
        <v>6100064.8005999997</v>
      </c>
      <c r="E18" s="697">
        <v>0</v>
      </c>
      <c r="F18" s="706">
        <v>0</v>
      </c>
      <c r="G18" s="706">
        <v>0</v>
      </c>
      <c r="H18" s="697">
        <v>0</v>
      </c>
      <c r="I18" s="697">
        <v>122001.29730000001</v>
      </c>
      <c r="J18" s="706">
        <v>122001.29730000001</v>
      </c>
      <c r="K18" s="706">
        <v>0</v>
      </c>
      <c r="L18" s="706">
        <v>0</v>
      </c>
      <c r="M18" s="706">
        <v>0</v>
      </c>
      <c r="N18" s="706">
        <v>0</v>
      </c>
      <c r="O18" s="695"/>
    </row>
    <row r="19" spans="1:15">
      <c r="A19" s="488">
        <v>13</v>
      </c>
      <c r="B19" s="497" t="s">
        <v>702</v>
      </c>
      <c r="C19" s="694">
        <v>3378922.0181999998</v>
      </c>
      <c r="D19" s="697">
        <v>0</v>
      </c>
      <c r="E19" s="697">
        <v>3378922.0181999998</v>
      </c>
      <c r="F19" s="706">
        <v>0</v>
      </c>
      <c r="G19" s="706">
        <v>0</v>
      </c>
      <c r="H19" s="697">
        <v>0</v>
      </c>
      <c r="I19" s="697">
        <v>337892.20980000001</v>
      </c>
      <c r="J19" s="706">
        <v>0</v>
      </c>
      <c r="K19" s="706">
        <v>337892.20980000001</v>
      </c>
      <c r="L19" s="706">
        <v>0</v>
      </c>
      <c r="M19" s="706">
        <v>0</v>
      </c>
      <c r="N19" s="706">
        <v>0</v>
      </c>
      <c r="O19" s="695"/>
    </row>
    <row r="20" spans="1:15">
      <c r="A20" s="488">
        <v>14</v>
      </c>
      <c r="B20" s="497" t="s">
        <v>703</v>
      </c>
      <c r="C20" s="694">
        <v>33884640.945100002</v>
      </c>
      <c r="D20" s="697">
        <v>23487235.010400001</v>
      </c>
      <c r="E20" s="697">
        <v>10397405.934700001</v>
      </c>
      <c r="F20" s="706">
        <v>0</v>
      </c>
      <c r="G20" s="706">
        <v>0</v>
      </c>
      <c r="H20" s="697">
        <v>0</v>
      </c>
      <c r="I20" s="697">
        <v>1509485.3066</v>
      </c>
      <c r="J20" s="706">
        <v>469744.70130000002</v>
      </c>
      <c r="K20" s="706">
        <v>1039740.6052999999</v>
      </c>
      <c r="L20" s="706">
        <v>0</v>
      </c>
      <c r="M20" s="706">
        <v>0</v>
      </c>
      <c r="N20" s="706">
        <v>0</v>
      </c>
      <c r="O20" s="695"/>
    </row>
    <row r="21" spans="1:15">
      <c r="A21" s="488">
        <v>15</v>
      </c>
      <c r="B21" s="497" t="s">
        <v>704</v>
      </c>
      <c r="C21" s="694">
        <v>0</v>
      </c>
      <c r="D21" s="697">
        <v>0</v>
      </c>
      <c r="E21" s="697">
        <v>0</v>
      </c>
      <c r="F21" s="706">
        <v>0</v>
      </c>
      <c r="G21" s="706">
        <v>0</v>
      </c>
      <c r="H21" s="697">
        <v>0</v>
      </c>
      <c r="I21" s="697">
        <v>0</v>
      </c>
      <c r="J21" s="706">
        <v>0</v>
      </c>
      <c r="K21" s="706">
        <v>0</v>
      </c>
      <c r="L21" s="706">
        <v>0</v>
      </c>
      <c r="M21" s="706">
        <v>0</v>
      </c>
      <c r="N21" s="706">
        <v>0</v>
      </c>
      <c r="O21" s="695"/>
    </row>
    <row r="22" spans="1:15">
      <c r="A22" s="488">
        <v>16</v>
      </c>
      <c r="B22" s="497" t="s">
        <v>705</v>
      </c>
      <c r="C22" s="694">
        <v>0</v>
      </c>
      <c r="D22" s="697">
        <v>0</v>
      </c>
      <c r="E22" s="697">
        <v>0</v>
      </c>
      <c r="F22" s="706">
        <v>0</v>
      </c>
      <c r="G22" s="706">
        <v>0</v>
      </c>
      <c r="H22" s="697">
        <v>0</v>
      </c>
      <c r="I22" s="697">
        <v>0</v>
      </c>
      <c r="J22" s="706">
        <v>0</v>
      </c>
      <c r="K22" s="706">
        <v>0</v>
      </c>
      <c r="L22" s="706">
        <v>0</v>
      </c>
      <c r="M22" s="706">
        <v>0</v>
      </c>
      <c r="N22" s="706">
        <v>0</v>
      </c>
      <c r="O22" s="695"/>
    </row>
    <row r="23" spans="1:15">
      <c r="A23" s="488">
        <v>17</v>
      </c>
      <c r="B23" s="497" t="s">
        <v>706</v>
      </c>
      <c r="C23" s="694">
        <v>28084432.770799998</v>
      </c>
      <c r="D23" s="697">
        <v>13000000</v>
      </c>
      <c r="E23" s="697">
        <v>12662949.9871</v>
      </c>
      <c r="F23" s="706">
        <v>0</v>
      </c>
      <c r="G23" s="706">
        <v>2421482.7837</v>
      </c>
      <c r="H23" s="697">
        <v>0</v>
      </c>
      <c r="I23" s="697">
        <v>2737036.3983999998</v>
      </c>
      <c r="J23" s="706">
        <v>260000</v>
      </c>
      <c r="K23" s="706">
        <v>1266294.9934999999</v>
      </c>
      <c r="L23" s="706">
        <v>0</v>
      </c>
      <c r="M23" s="706">
        <v>1210741.4049</v>
      </c>
      <c r="N23" s="706">
        <v>0</v>
      </c>
      <c r="O23" s="695"/>
    </row>
    <row r="24" spans="1:15">
      <c r="A24" s="488">
        <v>18</v>
      </c>
      <c r="B24" s="497" t="s">
        <v>707</v>
      </c>
      <c r="C24" s="694">
        <v>0</v>
      </c>
      <c r="D24" s="697">
        <v>0</v>
      </c>
      <c r="E24" s="697">
        <v>0</v>
      </c>
      <c r="F24" s="706">
        <v>0</v>
      </c>
      <c r="G24" s="706">
        <v>0</v>
      </c>
      <c r="H24" s="697">
        <v>0</v>
      </c>
      <c r="I24" s="697">
        <v>0</v>
      </c>
      <c r="J24" s="706">
        <v>0</v>
      </c>
      <c r="K24" s="706">
        <v>0</v>
      </c>
      <c r="L24" s="706">
        <v>0</v>
      </c>
      <c r="M24" s="706">
        <v>0</v>
      </c>
      <c r="N24" s="706">
        <v>0</v>
      </c>
      <c r="O24" s="695"/>
    </row>
    <row r="25" spans="1:15">
      <c r="A25" s="488">
        <v>19</v>
      </c>
      <c r="B25" s="497" t="s">
        <v>708</v>
      </c>
      <c r="C25" s="694">
        <v>1383600</v>
      </c>
      <c r="D25" s="697">
        <v>0</v>
      </c>
      <c r="E25" s="697">
        <v>1383600</v>
      </c>
      <c r="F25" s="706">
        <v>0</v>
      </c>
      <c r="G25" s="706">
        <v>0</v>
      </c>
      <c r="H25" s="697">
        <v>0</v>
      </c>
      <c r="I25" s="697">
        <v>138360</v>
      </c>
      <c r="J25" s="706">
        <v>0</v>
      </c>
      <c r="K25" s="706">
        <v>138360</v>
      </c>
      <c r="L25" s="706">
        <v>0</v>
      </c>
      <c r="M25" s="706">
        <v>0</v>
      </c>
      <c r="N25" s="706">
        <v>0</v>
      </c>
      <c r="O25" s="695"/>
    </row>
    <row r="26" spans="1:15">
      <c r="A26" s="488">
        <v>20</v>
      </c>
      <c r="B26" s="497" t="s">
        <v>709</v>
      </c>
      <c r="C26" s="694">
        <v>11988483.940000001</v>
      </c>
      <c r="D26" s="697">
        <v>11988483.940000001</v>
      </c>
      <c r="E26" s="697">
        <v>0</v>
      </c>
      <c r="F26" s="706">
        <v>0</v>
      </c>
      <c r="G26" s="706">
        <v>0</v>
      </c>
      <c r="H26" s="697">
        <v>0</v>
      </c>
      <c r="I26" s="697">
        <v>239769.69</v>
      </c>
      <c r="J26" s="706">
        <v>239769.69</v>
      </c>
      <c r="K26" s="706">
        <v>0</v>
      </c>
      <c r="L26" s="706">
        <v>0</v>
      </c>
      <c r="M26" s="706">
        <v>0</v>
      </c>
      <c r="N26" s="706">
        <v>0</v>
      </c>
      <c r="O26" s="695"/>
    </row>
    <row r="27" spans="1:15">
      <c r="A27" s="488">
        <v>21</v>
      </c>
      <c r="B27" s="497" t="s">
        <v>710</v>
      </c>
      <c r="C27" s="694">
        <v>0</v>
      </c>
      <c r="D27" s="697">
        <v>0</v>
      </c>
      <c r="E27" s="697">
        <v>0</v>
      </c>
      <c r="F27" s="706">
        <v>0</v>
      </c>
      <c r="G27" s="706">
        <v>0</v>
      </c>
      <c r="H27" s="697">
        <v>0</v>
      </c>
      <c r="I27" s="697">
        <v>0</v>
      </c>
      <c r="J27" s="706">
        <v>0</v>
      </c>
      <c r="K27" s="706">
        <v>0</v>
      </c>
      <c r="L27" s="706">
        <v>0</v>
      </c>
      <c r="M27" s="706">
        <v>0</v>
      </c>
      <c r="N27" s="706">
        <v>0</v>
      </c>
      <c r="O27" s="695"/>
    </row>
    <row r="28" spans="1:15">
      <c r="A28" s="488">
        <v>22</v>
      </c>
      <c r="B28" s="497" t="s">
        <v>711</v>
      </c>
      <c r="C28" s="694">
        <v>0</v>
      </c>
      <c r="D28" s="697">
        <v>0</v>
      </c>
      <c r="E28" s="697">
        <v>0</v>
      </c>
      <c r="F28" s="706">
        <v>0</v>
      </c>
      <c r="G28" s="706">
        <v>0</v>
      </c>
      <c r="H28" s="697">
        <v>0</v>
      </c>
      <c r="I28" s="697">
        <v>0</v>
      </c>
      <c r="J28" s="706">
        <v>0</v>
      </c>
      <c r="K28" s="706">
        <v>0</v>
      </c>
      <c r="L28" s="706">
        <v>0</v>
      </c>
      <c r="M28" s="706">
        <v>0</v>
      </c>
      <c r="N28" s="706">
        <v>0</v>
      </c>
      <c r="O28" s="695"/>
    </row>
    <row r="29" spans="1:15">
      <c r="A29" s="488">
        <v>23</v>
      </c>
      <c r="B29" s="497" t="s">
        <v>712</v>
      </c>
      <c r="C29" s="694">
        <v>12326613.257100001</v>
      </c>
      <c r="D29" s="697">
        <v>5194060.5772000002</v>
      </c>
      <c r="E29" s="697">
        <v>0</v>
      </c>
      <c r="F29" s="706">
        <v>7008552.6798999999</v>
      </c>
      <c r="G29" s="706">
        <v>0</v>
      </c>
      <c r="H29" s="697">
        <v>124000</v>
      </c>
      <c r="I29" s="697">
        <v>2330447.0093</v>
      </c>
      <c r="J29" s="706">
        <v>103881.20530000002</v>
      </c>
      <c r="K29" s="706">
        <v>0</v>
      </c>
      <c r="L29" s="706">
        <v>2102565.804</v>
      </c>
      <c r="M29" s="706">
        <v>0</v>
      </c>
      <c r="N29" s="706">
        <v>124000</v>
      </c>
      <c r="O29" s="695"/>
    </row>
    <row r="30" spans="1:15">
      <c r="A30" s="488">
        <v>24</v>
      </c>
      <c r="B30" s="497" t="s">
        <v>713</v>
      </c>
      <c r="C30" s="694">
        <v>5231810.6267999997</v>
      </c>
      <c r="D30" s="697">
        <v>5231810.6267999997</v>
      </c>
      <c r="E30" s="697">
        <v>0</v>
      </c>
      <c r="F30" s="706">
        <v>0</v>
      </c>
      <c r="G30" s="706">
        <v>0</v>
      </c>
      <c r="H30" s="697">
        <v>0</v>
      </c>
      <c r="I30" s="697">
        <v>103850.88649999999</v>
      </c>
      <c r="J30" s="706">
        <v>103850.88649999999</v>
      </c>
      <c r="K30" s="706">
        <v>0</v>
      </c>
      <c r="L30" s="706">
        <v>0</v>
      </c>
      <c r="M30" s="706">
        <v>0</v>
      </c>
      <c r="N30" s="706">
        <v>0</v>
      </c>
      <c r="O30" s="695"/>
    </row>
    <row r="31" spans="1:15">
      <c r="A31" s="488">
        <v>25</v>
      </c>
      <c r="B31" s="497" t="s">
        <v>714</v>
      </c>
      <c r="C31" s="694">
        <v>0</v>
      </c>
      <c r="D31" s="697">
        <v>0</v>
      </c>
      <c r="E31" s="697">
        <v>0</v>
      </c>
      <c r="F31" s="706">
        <v>0</v>
      </c>
      <c r="G31" s="706">
        <v>0</v>
      </c>
      <c r="H31" s="697">
        <v>0</v>
      </c>
      <c r="I31" s="697">
        <v>0</v>
      </c>
      <c r="J31" s="706">
        <v>0</v>
      </c>
      <c r="K31" s="706">
        <v>0</v>
      </c>
      <c r="L31" s="706">
        <v>0</v>
      </c>
      <c r="M31" s="706">
        <v>0</v>
      </c>
      <c r="N31" s="706">
        <v>0</v>
      </c>
      <c r="O31" s="695"/>
    </row>
    <row r="32" spans="1:15">
      <c r="A32" s="488">
        <v>26</v>
      </c>
      <c r="B32" s="497" t="s">
        <v>816</v>
      </c>
      <c r="C32" s="694">
        <v>1376939.9323</v>
      </c>
      <c r="D32" s="697">
        <v>1223886.4623</v>
      </c>
      <c r="E32" s="697">
        <v>0</v>
      </c>
      <c r="F32" s="706">
        <v>0</v>
      </c>
      <c r="G32" s="706">
        <v>135117.44</v>
      </c>
      <c r="H32" s="697">
        <v>17936.03</v>
      </c>
      <c r="I32" s="697">
        <v>109972.52929999999</v>
      </c>
      <c r="J32" s="706">
        <v>24477.769300000004</v>
      </c>
      <c r="K32" s="706">
        <v>0</v>
      </c>
      <c r="L32" s="706">
        <v>0</v>
      </c>
      <c r="M32" s="706">
        <v>67558.73</v>
      </c>
      <c r="N32" s="706">
        <v>17936.03</v>
      </c>
      <c r="O32" s="695"/>
    </row>
    <row r="33" spans="1:15">
      <c r="A33" s="488">
        <v>27</v>
      </c>
      <c r="B33" s="536" t="s">
        <v>68</v>
      </c>
      <c r="C33" s="696">
        <f>SUM(C7:C32)</f>
        <v>202569135.26449999</v>
      </c>
      <c r="D33" s="696">
        <f t="shared" ref="D33:M33" si="0">SUM(D7:D32)</f>
        <v>119918239.93450001</v>
      </c>
      <c r="E33" s="696">
        <f t="shared" si="0"/>
        <v>46251208.105999999</v>
      </c>
      <c r="F33" s="696">
        <f t="shared" si="0"/>
        <v>29620544.885799997</v>
      </c>
      <c r="G33" s="696">
        <f t="shared" si="0"/>
        <v>6399283.4882000005</v>
      </c>
      <c r="H33" s="696">
        <f t="shared" si="0"/>
        <v>379858.85</v>
      </c>
      <c r="I33" s="696">
        <f t="shared" si="0"/>
        <v>19288890.258200001</v>
      </c>
      <c r="J33" s="696">
        <f t="shared" si="0"/>
        <v>2397579.6340999999</v>
      </c>
      <c r="K33" s="696">
        <f t="shared" si="0"/>
        <v>4625120.8432999998</v>
      </c>
      <c r="L33" s="696">
        <f t="shared" si="0"/>
        <v>8686689.1349999998</v>
      </c>
      <c r="M33" s="696">
        <f t="shared" si="0"/>
        <v>3199641.7958</v>
      </c>
      <c r="N33" s="696">
        <f>SUM(N7:N32)</f>
        <v>379858.85</v>
      </c>
      <c r="O33" s="697">
        <v>0</v>
      </c>
    </row>
    <row r="34" spans="1:15">
      <c r="A34" s="498"/>
      <c r="B34" s="498"/>
      <c r="C34" s="498"/>
      <c r="D34" s="498"/>
      <c r="E34" s="498"/>
      <c r="H34" s="498"/>
      <c r="I34" s="498"/>
      <c r="O34" s="498"/>
    </row>
    <row r="35" spans="1:15">
      <c r="A35" s="498"/>
      <c r="B35" s="500"/>
      <c r="C35" s="500"/>
      <c r="D35" s="498"/>
      <c r="E35" s="498"/>
      <c r="H35" s="498"/>
      <c r="I35" s="498"/>
      <c r="O35" s="498"/>
    </row>
    <row r="36" spans="1:15">
      <c r="A36" s="498"/>
      <c r="B36" s="498"/>
      <c r="C36" s="498"/>
      <c r="D36" s="498"/>
      <c r="E36" s="498"/>
      <c r="H36" s="498"/>
      <c r="I36" s="498"/>
      <c r="O36" s="498"/>
    </row>
    <row r="37" spans="1:15">
      <c r="A37" s="498"/>
      <c r="B37" s="498"/>
      <c r="C37" s="498"/>
      <c r="D37" s="498"/>
      <c r="E37" s="498"/>
      <c r="H37" s="498"/>
      <c r="I37" s="498"/>
      <c r="O37" s="498"/>
    </row>
    <row r="38" spans="1:15">
      <c r="A38" s="498"/>
      <c r="B38" s="498"/>
      <c r="C38" s="498"/>
      <c r="D38" s="498"/>
      <c r="E38" s="498"/>
      <c r="H38" s="498"/>
      <c r="I38" s="498"/>
      <c r="O38" s="498"/>
    </row>
    <row r="39" spans="1:15">
      <c r="A39" s="498"/>
      <c r="B39" s="498"/>
      <c r="C39" s="498"/>
      <c r="D39" s="498"/>
      <c r="E39" s="498"/>
      <c r="H39" s="498"/>
      <c r="I39" s="498"/>
      <c r="O39" s="498"/>
    </row>
    <row r="40" spans="1:15">
      <c r="A40" s="498"/>
      <c r="B40" s="498"/>
      <c r="C40" s="498"/>
      <c r="D40" s="498"/>
      <c r="E40" s="498"/>
      <c r="H40" s="498"/>
      <c r="I40" s="498"/>
      <c r="O40" s="498"/>
    </row>
    <row r="41" spans="1:15">
      <c r="A41" s="501"/>
      <c r="B41" s="501"/>
      <c r="C41" s="501"/>
      <c r="D41" s="498"/>
      <c r="E41" s="498"/>
      <c r="H41" s="498"/>
      <c r="I41" s="498"/>
      <c r="O41" s="498"/>
    </row>
    <row r="42" spans="1:15">
      <c r="A42" s="501"/>
      <c r="B42" s="501"/>
      <c r="C42" s="501"/>
      <c r="D42" s="498"/>
      <c r="E42" s="498"/>
      <c r="H42" s="498"/>
      <c r="I42" s="498"/>
      <c r="O42" s="498"/>
    </row>
    <row r="43" spans="1:15">
      <c r="A43" s="498"/>
      <c r="B43" s="502"/>
      <c r="C43" s="502"/>
      <c r="D43" s="498"/>
      <c r="E43" s="498"/>
      <c r="H43" s="498"/>
      <c r="I43" s="498"/>
      <c r="O43" s="498"/>
    </row>
    <row r="44" spans="1:15">
      <c r="A44" s="498"/>
      <c r="B44" s="502"/>
      <c r="C44" s="502"/>
      <c r="D44" s="498"/>
      <c r="E44" s="498"/>
      <c r="H44" s="498"/>
      <c r="I44" s="498"/>
      <c r="O44" s="498"/>
    </row>
    <row r="45" spans="1:15">
      <c r="A45" s="498"/>
      <c r="B45" s="502"/>
      <c r="C45" s="502"/>
      <c r="D45" s="498"/>
      <c r="E45" s="498"/>
      <c r="H45" s="498"/>
      <c r="I45" s="498"/>
      <c r="O45" s="498"/>
    </row>
    <row r="46" spans="1:15">
      <c r="A46" s="498"/>
      <c r="B46" s="498"/>
      <c r="C46" s="498"/>
      <c r="D46" s="498"/>
      <c r="E46" s="498"/>
      <c r="H46" s="498"/>
      <c r="I46" s="498"/>
      <c r="O46" s="498"/>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4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zoomScale="50" zoomScaleNormal="50" workbookViewId="0">
      <selection activeCell="C6" sqref="C6:K11"/>
    </sheetView>
  </sheetViews>
  <sheetFormatPr defaultColWidth="8.6640625" defaultRowHeight="12"/>
  <cols>
    <col min="1" max="1" width="11.88671875" style="538" bestFit="1" customWidth="1"/>
    <col min="2" max="2" width="80.109375" style="538" customWidth="1"/>
    <col min="3" max="4" width="28.33203125" style="538" customWidth="1"/>
    <col min="5" max="5" width="21.6640625" style="538" customWidth="1"/>
    <col min="6" max="11" width="28.33203125" style="538" customWidth="1"/>
    <col min="12" max="16384" width="8.6640625" style="538"/>
  </cols>
  <sheetData>
    <row r="1" spans="1:11" s="473" customFormat="1" ht="13.8">
      <c r="A1" s="472" t="s">
        <v>188</v>
      </c>
      <c r="B1" s="398" t="str">
        <f>Info!C2</f>
        <v>სს "ვითიბი ბანკი ჯორჯია"</v>
      </c>
    </row>
    <row r="2" spans="1:11" s="473" customFormat="1">
      <c r="A2" s="474" t="s">
        <v>189</v>
      </c>
      <c r="B2" s="476">
        <f>'1. key ratios'!B2</f>
        <v>45107</v>
      </c>
    </row>
    <row r="3" spans="1:11" s="473" customFormat="1">
      <c r="A3" s="475" t="s">
        <v>817</v>
      </c>
    </row>
    <row r="4" spans="1:11">
      <c r="C4" s="539" t="s">
        <v>667</v>
      </c>
      <c r="D4" s="539" t="s">
        <v>668</v>
      </c>
      <c r="E4" s="539" t="s">
        <v>669</v>
      </c>
      <c r="F4" s="539" t="s">
        <v>670</v>
      </c>
      <c r="G4" s="539" t="s">
        <v>671</v>
      </c>
      <c r="H4" s="539" t="s">
        <v>672</v>
      </c>
      <c r="I4" s="539" t="s">
        <v>673</v>
      </c>
      <c r="J4" s="539" t="s">
        <v>674</v>
      </c>
      <c r="K4" s="539" t="s">
        <v>675</v>
      </c>
    </row>
    <row r="5" spans="1:11" ht="104.1" customHeight="1">
      <c r="A5" s="857" t="s">
        <v>818</v>
      </c>
      <c r="B5" s="858"/>
      <c r="C5" s="477" t="s">
        <v>819</v>
      </c>
      <c r="D5" s="477" t="s">
        <v>805</v>
      </c>
      <c r="E5" s="477" t="s">
        <v>806</v>
      </c>
      <c r="F5" s="477" t="s">
        <v>820</v>
      </c>
      <c r="G5" s="477" t="s">
        <v>821</v>
      </c>
      <c r="H5" s="477" t="s">
        <v>822</v>
      </c>
      <c r="I5" s="477" t="s">
        <v>823</v>
      </c>
      <c r="J5" s="477" t="s">
        <v>824</v>
      </c>
      <c r="K5" s="477" t="s">
        <v>825</v>
      </c>
    </row>
    <row r="6" spans="1:11">
      <c r="A6" s="488">
        <v>1</v>
      </c>
      <c r="B6" s="488" t="s">
        <v>826</v>
      </c>
      <c r="C6" s="707">
        <v>777408.99389999988</v>
      </c>
      <c r="D6" s="707">
        <v>44648.72</v>
      </c>
      <c r="E6" s="707">
        <v>0</v>
      </c>
      <c r="F6" s="707">
        <v>0</v>
      </c>
      <c r="G6" s="707">
        <v>154954433.76429999</v>
      </c>
      <c r="H6" s="707">
        <v>8783362.4147000015</v>
      </c>
      <c r="I6" s="707">
        <v>7529905.7584999995</v>
      </c>
      <c r="J6" s="707">
        <v>15073401.4164</v>
      </c>
      <c r="K6" s="707">
        <v>15405974.196699999</v>
      </c>
    </row>
    <row r="7" spans="1:11">
      <c r="A7" s="488">
        <v>2</v>
      </c>
      <c r="B7" s="489" t="s">
        <v>827</v>
      </c>
      <c r="C7" s="707"/>
      <c r="D7" s="707"/>
      <c r="E7" s="707"/>
      <c r="F7" s="707"/>
      <c r="G7" s="707"/>
      <c r="H7" s="707"/>
      <c r="I7" s="707"/>
      <c r="J7" s="707"/>
      <c r="K7" s="707"/>
    </row>
    <row r="8" spans="1:11">
      <c r="A8" s="488">
        <v>3</v>
      </c>
      <c r="B8" s="489" t="s">
        <v>777</v>
      </c>
      <c r="C8" s="707">
        <v>2676200.39</v>
      </c>
      <c r="D8" s="707">
        <v>0</v>
      </c>
      <c r="E8" s="707">
        <v>0</v>
      </c>
      <c r="F8" s="707">
        <v>0</v>
      </c>
      <c r="G8" s="707">
        <v>4533180.5741000008</v>
      </c>
      <c r="H8" s="707">
        <v>0</v>
      </c>
      <c r="I8" s="707">
        <v>766332.62999999989</v>
      </c>
      <c r="J8" s="707">
        <v>13118676.026900001</v>
      </c>
      <c r="K8" s="707">
        <v>3574920.7651</v>
      </c>
    </row>
    <row r="9" spans="1:11">
      <c r="A9" s="488">
        <v>4</v>
      </c>
      <c r="B9" s="520" t="s">
        <v>828</v>
      </c>
      <c r="C9" s="707">
        <v>538143.4939</v>
      </c>
      <c r="D9" s="707">
        <v>0</v>
      </c>
      <c r="E9" s="707">
        <v>0</v>
      </c>
      <c r="F9" s="707">
        <v>0</v>
      </c>
      <c r="G9" s="707">
        <v>34777492.0669</v>
      </c>
      <c r="H9" s="707">
        <v>2.6276999999999999</v>
      </c>
      <c r="I9" s="707">
        <v>605762.9016999997</v>
      </c>
      <c r="J9" s="707">
        <v>202514.40379999997</v>
      </c>
      <c r="K9" s="707">
        <v>275771.73</v>
      </c>
    </row>
    <row r="10" spans="1:11">
      <c r="A10" s="488">
        <v>5</v>
      </c>
      <c r="B10" s="540" t="s">
        <v>829</v>
      </c>
      <c r="C10" s="707"/>
      <c r="D10" s="707"/>
      <c r="E10" s="707"/>
      <c r="F10" s="707"/>
      <c r="G10" s="707"/>
      <c r="H10" s="707"/>
      <c r="I10" s="707"/>
      <c r="J10" s="707"/>
      <c r="K10" s="707"/>
    </row>
    <row r="11" spans="1:11">
      <c r="A11" s="488">
        <v>6</v>
      </c>
      <c r="B11" s="540" t="s">
        <v>830</v>
      </c>
      <c r="C11" s="707">
        <v>0</v>
      </c>
      <c r="D11" s="707">
        <v>0</v>
      </c>
      <c r="E11" s="707">
        <v>0</v>
      </c>
      <c r="F11" s="707">
        <v>0</v>
      </c>
      <c r="G11" s="707">
        <v>120000</v>
      </c>
      <c r="H11" s="707">
        <v>0</v>
      </c>
      <c r="I11" s="707">
        <v>0</v>
      </c>
      <c r="J11" s="707">
        <v>0</v>
      </c>
      <c r="K11" s="707">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25" right="0.25" top="0.75" bottom="0.75" header="0.3" footer="0.3"/>
  <pageSetup scale="3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showGridLines="0" tabSelected="1" topLeftCell="B1" zoomScale="50" zoomScaleNormal="50" workbookViewId="0">
      <selection activeCell="C7" sqref="C7:S20"/>
    </sheetView>
  </sheetViews>
  <sheetFormatPr defaultRowHeight="14.4"/>
  <cols>
    <col min="1" max="1" width="10" bestFit="1" customWidth="1"/>
    <col min="2" max="2" width="71.6640625" customWidth="1"/>
    <col min="3" max="3" width="10.5546875" bestFit="1" customWidth="1"/>
    <col min="4" max="4" width="13.109375" bestFit="1" customWidth="1"/>
    <col min="5" max="5" width="12.33203125" bestFit="1" customWidth="1"/>
    <col min="6" max="6" width="16.109375" bestFit="1" customWidth="1"/>
    <col min="7" max="7" width="6.44140625" bestFit="1" customWidth="1"/>
    <col min="8" max="8" width="7.44140625" bestFit="1" customWidth="1"/>
    <col min="9" max="9" width="10.5546875" bestFit="1" customWidth="1"/>
    <col min="10" max="10" width="13.109375" bestFit="1" customWidth="1"/>
    <col min="11" max="11" width="12.33203125" bestFit="1" customWidth="1"/>
    <col min="12" max="12" width="16.109375" bestFit="1" customWidth="1"/>
    <col min="13" max="13" width="6.44140625" bestFit="1" customWidth="1"/>
    <col min="14" max="14" width="7.44140625" bestFit="1" customWidth="1"/>
    <col min="15" max="15" width="18" bestFit="1" customWidth="1"/>
    <col min="16" max="16" width="48" bestFit="1" customWidth="1"/>
    <col min="17" max="17" width="45.88671875" bestFit="1" customWidth="1"/>
    <col min="18" max="18" width="48" bestFit="1" customWidth="1"/>
    <col min="19" max="19" width="44.44140625" bestFit="1" customWidth="1"/>
  </cols>
  <sheetData>
    <row r="1" spans="1:19">
      <c r="A1" s="472" t="s">
        <v>188</v>
      </c>
      <c r="B1" s="398" t="str">
        <f>Info!C2</f>
        <v>სს "ვითიბი ბანკი ჯორჯია"</v>
      </c>
    </row>
    <row r="2" spans="1:19">
      <c r="A2" s="474" t="s">
        <v>189</v>
      </c>
      <c r="B2" s="476">
        <f>'1. key ratios'!B2</f>
        <v>45107</v>
      </c>
    </row>
    <row r="3" spans="1:19">
      <c r="A3" s="475" t="s">
        <v>956</v>
      </c>
      <c r="B3" s="473"/>
    </row>
    <row r="4" spans="1:19">
      <c r="A4" s="475"/>
      <c r="B4" s="473"/>
    </row>
    <row r="5" spans="1:19" ht="24" customHeight="1">
      <c r="A5" s="859" t="s">
        <v>986</v>
      </c>
      <c r="B5" s="859"/>
      <c r="C5" s="861" t="s">
        <v>780</v>
      </c>
      <c r="D5" s="861"/>
      <c r="E5" s="861"/>
      <c r="F5" s="861"/>
      <c r="G5" s="861"/>
      <c r="H5" s="861"/>
      <c r="I5" s="861" t="s">
        <v>994</v>
      </c>
      <c r="J5" s="861"/>
      <c r="K5" s="861"/>
      <c r="L5" s="861"/>
      <c r="M5" s="861"/>
      <c r="N5" s="861"/>
      <c r="O5" s="860" t="s">
        <v>982</v>
      </c>
      <c r="P5" s="860" t="s">
        <v>989</v>
      </c>
      <c r="Q5" s="860" t="s">
        <v>988</v>
      </c>
      <c r="R5" s="860" t="s">
        <v>993</v>
      </c>
      <c r="S5" s="860" t="s">
        <v>983</v>
      </c>
    </row>
    <row r="6" spans="1:19" ht="36" customHeight="1">
      <c r="A6" s="859"/>
      <c r="B6" s="859"/>
      <c r="C6" s="612"/>
      <c r="D6" s="534" t="s">
        <v>811</v>
      </c>
      <c r="E6" s="534" t="s">
        <v>812</v>
      </c>
      <c r="F6" s="534" t="s">
        <v>813</v>
      </c>
      <c r="G6" s="534" t="s">
        <v>814</v>
      </c>
      <c r="H6" s="534" t="s">
        <v>815</v>
      </c>
      <c r="I6" s="612"/>
      <c r="J6" s="534" t="s">
        <v>811</v>
      </c>
      <c r="K6" s="534" t="s">
        <v>812</v>
      </c>
      <c r="L6" s="534" t="s">
        <v>813</v>
      </c>
      <c r="M6" s="534" t="s">
        <v>814</v>
      </c>
      <c r="N6" s="534" t="s">
        <v>815</v>
      </c>
      <c r="O6" s="860"/>
      <c r="P6" s="860"/>
      <c r="Q6" s="860"/>
      <c r="R6" s="860"/>
      <c r="S6" s="860"/>
    </row>
    <row r="7" spans="1:19">
      <c r="A7" s="600">
        <v>1</v>
      </c>
      <c r="B7" s="601" t="s">
        <v>957</v>
      </c>
      <c r="C7" s="602">
        <v>195211.04150000005</v>
      </c>
      <c r="D7" s="602">
        <v>195211.04150000005</v>
      </c>
      <c r="E7" s="602">
        <v>0</v>
      </c>
      <c r="F7" s="602">
        <v>0</v>
      </c>
      <c r="G7" s="602">
        <v>0</v>
      </c>
      <c r="H7" s="602">
        <v>0</v>
      </c>
      <c r="I7" s="602">
        <v>3904.2071000000005</v>
      </c>
      <c r="J7" s="602">
        <v>3904.2071000000005</v>
      </c>
      <c r="K7" s="602">
        <v>0</v>
      </c>
      <c r="L7" s="602">
        <v>0</v>
      </c>
      <c r="M7" s="602">
        <v>0</v>
      </c>
      <c r="N7" s="602">
        <v>0</v>
      </c>
      <c r="O7" s="708">
        <v>5</v>
      </c>
      <c r="P7" s="708">
        <v>0</v>
      </c>
      <c r="Q7" s="708">
        <v>0</v>
      </c>
      <c r="R7" s="708">
        <v>7.7946815831111668E-2</v>
      </c>
      <c r="S7" s="708">
        <v>55.815476139467968</v>
      </c>
    </row>
    <row r="8" spans="1:19">
      <c r="A8" s="600">
        <v>2</v>
      </c>
      <c r="B8" s="603" t="s">
        <v>958</v>
      </c>
      <c r="C8" s="602">
        <v>1013090.6500000003</v>
      </c>
      <c r="D8" s="602">
        <v>662677.08000000019</v>
      </c>
      <c r="E8" s="602">
        <v>60946.770000000004</v>
      </c>
      <c r="F8" s="602">
        <v>45651.42</v>
      </c>
      <c r="G8" s="602">
        <v>0</v>
      </c>
      <c r="H8" s="602">
        <v>243815.38</v>
      </c>
      <c r="I8" s="602">
        <v>276859.03999999998</v>
      </c>
      <c r="J8" s="602">
        <v>13253.529999999997</v>
      </c>
      <c r="K8" s="602">
        <v>6094.7</v>
      </c>
      <c r="L8" s="602">
        <v>13695.43</v>
      </c>
      <c r="M8" s="602">
        <v>0</v>
      </c>
      <c r="N8" s="602">
        <v>243815.38</v>
      </c>
      <c r="O8" s="708">
        <v>204</v>
      </c>
      <c r="P8" s="708">
        <v>0.15</v>
      </c>
      <c r="Q8" s="708">
        <v>0.16070399999999999</v>
      </c>
      <c r="R8" s="708">
        <v>0.16565249091974146</v>
      </c>
      <c r="S8" s="708">
        <v>18.006398507490996</v>
      </c>
    </row>
    <row r="9" spans="1:19">
      <c r="A9" s="600">
        <v>3</v>
      </c>
      <c r="B9" s="603" t="s">
        <v>959</v>
      </c>
      <c r="C9" s="602">
        <v>595.29</v>
      </c>
      <c r="D9" s="602">
        <v>295.29000000000002</v>
      </c>
      <c r="E9" s="602">
        <v>0</v>
      </c>
      <c r="F9" s="602">
        <v>300</v>
      </c>
      <c r="G9" s="602">
        <v>0</v>
      </c>
      <c r="H9" s="602">
        <v>0</v>
      </c>
      <c r="I9" s="602">
        <v>95.91</v>
      </c>
      <c r="J9" s="602">
        <v>5.91</v>
      </c>
      <c r="K9" s="602">
        <v>0</v>
      </c>
      <c r="L9" s="602">
        <v>90</v>
      </c>
      <c r="M9" s="602">
        <v>0</v>
      </c>
      <c r="N9" s="602">
        <v>0</v>
      </c>
      <c r="O9" s="708">
        <v>3</v>
      </c>
      <c r="P9" s="708" t="s">
        <v>1004</v>
      </c>
      <c r="Q9" s="708" t="s">
        <v>1004</v>
      </c>
      <c r="R9" s="708">
        <v>0</v>
      </c>
      <c r="S9" s="708">
        <v>0.39291674357711986</v>
      </c>
    </row>
    <row r="10" spans="1:19">
      <c r="A10" s="600">
        <v>4</v>
      </c>
      <c r="B10" s="603" t="s">
        <v>960</v>
      </c>
      <c r="C10" s="602">
        <v>0</v>
      </c>
      <c r="D10" s="602">
        <v>0</v>
      </c>
      <c r="E10" s="602">
        <v>0</v>
      </c>
      <c r="F10" s="602">
        <v>0</v>
      </c>
      <c r="G10" s="602">
        <v>0</v>
      </c>
      <c r="H10" s="602">
        <v>0</v>
      </c>
      <c r="I10" s="602">
        <v>0</v>
      </c>
      <c r="J10" s="602">
        <v>0</v>
      </c>
      <c r="K10" s="602">
        <v>0</v>
      </c>
      <c r="L10" s="602">
        <v>0</v>
      </c>
      <c r="M10" s="602">
        <v>0</v>
      </c>
      <c r="N10" s="602">
        <v>0</v>
      </c>
      <c r="O10" s="708">
        <v>0</v>
      </c>
      <c r="P10" s="708" t="s">
        <v>1004</v>
      </c>
      <c r="Q10" s="708" t="s">
        <v>1004</v>
      </c>
      <c r="R10" s="708">
        <v>0</v>
      </c>
      <c r="S10" s="708">
        <v>0</v>
      </c>
    </row>
    <row r="11" spans="1:19">
      <c r="A11" s="600">
        <v>5</v>
      </c>
      <c r="B11" s="603" t="s">
        <v>961</v>
      </c>
      <c r="C11" s="602">
        <v>0</v>
      </c>
      <c r="D11" s="602">
        <v>0</v>
      </c>
      <c r="E11" s="602">
        <v>0</v>
      </c>
      <c r="F11" s="602">
        <v>0</v>
      </c>
      <c r="G11" s="602">
        <v>0</v>
      </c>
      <c r="H11" s="602">
        <v>0</v>
      </c>
      <c r="I11" s="602">
        <v>0</v>
      </c>
      <c r="J11" s="602">
        <v>0</v>
      </c>
      <c r="K11" s="602">
        <v>0</v>
      </c>
      <c r="L11" s="602">
        <v>0</v>
      </c>
      <c r="M11" s="602">
        <v>0</v>
      </c>
      <c r="N11" s="602">
        <v>0</v>
      </c>
      <c r="O11" s="708">
        <v>0</v>
      </c>
      <c r="P11" s="708">
        <v>0</v>
      </c>
      <c r="Q11" s="708">
        <v>0</v>
      </c>
      <c r="R11" s="708">
        <v>0</v>
      </c>
      <c r="S11" s="708">
        <v>0</v>
      </c>
    </row>
    <row r="12" spans="1:19">
      <c r="A12" s="600">
        <v>6</v>
      </c>
      <c r="B12" s="603" t="s">
        <v>962</v>
      </c>
      <c r="C12" s="602">
        <v>0</v>
      </c>
      <c r="D12" s="602">
        <v>0</v>
      </c>
      <c r="E12" s="602">
        <v>0</v>
      </c>
      <c r="F12" s="602">
        <v>0</v>
      </c>
      <c r="G12" s="602">
        <v>0</v>
      </c>
      <c r="H12" s="602">
        <v>0</v>
      </c>
      <c r="I12" s="602">
        <v>0</v>
      </c>
      <c r="J12" s="602">
        <v>0</v>
      </c>
      <c r="K12" s="602">
        <v>0</v>
      </c>
      <c r="L12" s="602">
        <v>0</v>
      </c>
      <c r="M12" s="602">
        <v>0</v>
      </c>
      <c r="N12" s="602">
        <v>0</v>
      </c>
      <c r="O12" s="708">
        <v>0</v>
      </c>
      <c r="P12" s="708">
        <v>0</v>
      </c>
      <c r="Q12" s="708">
        <v>0</v>
      </c>
      <c r="R12" s="708">
        <v>0</v>
      </c>
      <c r="S12" s="708">
        <v>0</v>
      </c>
    </row>
    <row r="13" spans="1:19">
      <c r="A13" s="600">
        <v>7</v>
      </c>
      <c r="B13" s="603" t="s">
        <v>963</v>
      </c>
      <c r="C13" s="602">
        <v>9473618.9585999995</v>
      </c>
      <c r="D13" s="602">
        <v>8518579.1634999998</v>
      </c>
      <c r="E13" s="602">
        <v>561210.13</v>
      </c>
      <c r="F13" s="602">
        <v>100202.0751</v>
      </c>
      <c r="G13" s="602">
        <v>293627.58999999997</v>
      </c>
      <c r="H13" s="602">
        <v>0</v>
      </c>
      <c r="I13" s="602">
        <v>403367.08929999999</v>
      </c>
      <c r="J13" s="602">
        <v>170371.64419999998</v>
      </c>
      <c r="K13" s="602">
        <v>56121</v>
      </c>
      <c r="L13" s="602">
        <v>30060.6122</v>
      </c>
      <c r="M13" s="602">
        <v>146813.83290000001</v>
      </c>
      <c r="N13" s="602">
        <v>0</v>
      </c>
      <c r="O13" s="708">
        <v>156</v>
      </c>
      <c r="P13" s="708">
        <v>0</v>
      </c>
      <c r="Q13" s="708">
        <v>0</v>
      </c>
      <c r="R13" s="708">
        <v>8.4171398162064162E-2</v>
      </c>
      <c r="S13" s="708">
        <v>123.70298439069414</v>
      </c>
    </row>
    <row r="14" spans="1:19">
      <c r="A14" s="614">
        <v>7.1</v>
      </c>
      <c r="B14" s="604" t="s">
        <v>964</v>
      </c>
      <c r="C14" s="602">
        <v>9307322.3150999993</v>
      </c>
      <c r="D14" s="602">
        <v>8352282.5199999996</v>
      </c>
      <c r="E14" s="602">
        <v>561210.13</v>
      </c>
      <c r="F14" s="602">
        <v>100202.0751</v>
      </c>
      <c r="G14" s="602">
        <v>293627.58999999997</v>
      </c>
      <c r="H14" s="602">
        <v>0</v>
      </c>
      <c r="I14" s="602">
        <v>400041.16259999998</v>
      </c>
      <c r="J14" s="602">
        <v>167045.71749999997</v>
      </c>
      <c r="K14" s="602">
        <v>56121</v>
      </c>
      <c r="L14" s="602">
        <v>30060.6122</v>
      </c>
      <c r="M14" s="602">
        <v>146813.83290000001</v>
      </c>
      <c r="N14" s="602">
        <v>0</v>
      </c>
      <c r="O14" s="708">
        <v>153</v>
      </c>
      <c r="P14" s="708">
        <v>0</v>
      </c>
      <c r="Q14" s="708">
        <v>0</v>
      </c>
      <c r="R14" s="708">
        <v>8.3883344045511538E-2</v>
      </c>
      <c r="S14" s="708">
        <v>124.8932691539067</v>
      </c>
    </row>
    <row r="15" spans="1:19" ht="24">
      <c r="A15" s="614">
        <v>7.2</v>
      </c>
      <c r="B15" s="604" t="s">
        <v>965</v>
      </c>
      <c r="C15" s="602">
        <v>166296.64350000001</v>
      </c>
      <c r="D15" s="602">
        <v>166296.64350000001</v>
      </c>
      <c r="E15" s="602">
        <v>0</v>
      </c>
      <c r="F15" s="602">
        <v>0</v>
      </c>
      <c r="G15" s="602">
        <v>0</v>
      </c>
      <c r="H15" s="602">
        <v>0</v>
      </c>
      <c r="I15" s="602">
        <v>3325.9267</v>
      </c>
      <c r="J15" s="602">
        <v>3325.9267</v>
      </c>
      <c r="K15" s="602">
        <v>0</v>
      </c>
      <c r="L15" s="602">
        <v>0</v>
      </c>
      <c r="M15" s="602">
        <v>0</v>
      </c>
      <c r="N15" s="602">
        <v>0</v>
      </c>
      <c r="O15" s="708">
        <v>3</v>
      </c>
      <c r="P15" s="708" t="s">
        <v>1004</v>
      </c>
      <c r="Q15" s="708" t="s">
        <v>1004</v>
      </c>
      <c r="R15" s="708">
        <v>0.10029326599126456</v>
      </c>
      <c r="S15" s="708">
        <v>57.084899354168044</v>
      </c>
    </row>
    <row r="16" spans="1:19">
      <c r="A16" s="614">
        <v>7.3</v>
      </c>
      <c r="B16" s="604" t="s">
        <v>966</v>
      </c>
      <c r="C16" s="602"/>
      <c r="D16" s="602"/>
      <c r="E16" s="602"/>
      <c r="F16" s="602"/>
      <c r="G16" s="602"/>
      <c r="H16" s="602"/>
      <c r="I16" s="602"/>
      <c r="J16" s="602"/>
      <c r="K16" s="602"/>
      <c r="L16" s="602"/>
      <c r="M16" s="602"/>
      <c r="N16" s="602"/>
      <c r="O16" s="708"/>
      <c r="P16" s="708" t="s">
        <v>1004</v>
      </c>
      <c r="Q16" s="708" t="s">
        <v>1004</v>
      </c>
      <c r="R16" s="708"/>
      <c r="S16" s="708"/>
    </row>
    <row r="17" spans="1:19">
      <c r="A17" s="600">
        <v>8</v>
      </c>
      <c r="B17" s="603" t="s">
        <v>967</v>
      </c>
      <c r="C17" s="602">
        <v>0</v>
      </c>
      <c r="D17" s="602">
        <v>0</v>
      </c>
      <c r="E17" s="602">
        <v>0</v>
      </c>
      <c r="F17" s="602">
        <v>0</v>
      </c>
      <c r="G17" s="602">
        <v>0</v>
      </c>
      <c r="H17" s="602">
        <v>0</v>
      </c>
      <c r="I17" s="602">
        <v>0</v>
      </c>
      <c r="J17" s="602">
        <v>0</v>
      </c>
      <c r="K17" s="602">
        <v>0</v>
      </c>
      <c r="L17" s="602">
        <v>0</v>
      </c>
      <c r="M17" s="602">
        <v>0</v>
      </c>
      <c r="N17" s="602">
        <v>0</v>
      </c>
      <c r="O17" s="708">
        <v>0</v>
      </c>
      <c r="P17" s="708">
        <v>0</v>
      </c>
      <c r="Q17" s="708">
        <v>0</v>
      </c>
      <c r="R17" s="708">
        <v>0</v>
      </c>
      <c r="S17" s="708">
        <v>0</v>
      </c>
    </row>
    <row r="18" spans="1:19">
      <c r="A18" s="605">
        <v>9</v>
      </c>
      <c r="B18" s="606" t="s">
        <v>968</v>
      </c>
      <c r="C18" s="607">
        <v>0</v>
      </c>
      <c r="D18" s="607">
        <v>0</v>
      </c>
      <c r="E18" s="607">
        <v>0</v>
      </c>
      <c r="F18" s="607">
        <v>0</v>
      </c>
      <c r="G18" s="607">
        <v>0</v>
      </c>
      <c r="H18" s="607">
        <v>0</v>
      </c>
      <c r="I18" s="607">
        <v>0</v>
      </c>
      <c r="J18" s="607">
        <v>0</v>
      </c>
      <c r="K18" s="607">
        <v>0</v>
      </c>
      <c r="L18" s="607">
        <v>0</v>
      </c>
      <c r="M18" s="607">
        <v>0</v>
      </c>
      <c r="N18" s="607">
        <v>0</v>
      </c>
      <c r="O18" s="709">
        <v>0</v>
      </c>
      <c r="P18" s="709">
        <v>0</v>
      </c>
      <c r="Q18" s="709">
        <v>0</v>
      </c>
      <c r="R18" s="709">
        <v>0</v>
      </c>
      <c r="S18" s="709">
        <v>0</v>
      </c>
    </row>
    <row r="19" spans="1:19">
      <c r="A19" s="608">
        <v>10</v>
      </c>
      <c r="B19" s="609" t="s">
        <v>987</v>
      </c>
      <c r="C19" s="602">
        <v>10682515.940099999</v>
      </c>
      <c r="D19" s="602">
        <v>9376762.5749999993</v>
      </c>
      <c r="E19" s="602">
        <v>622156.9</v>
      </c>
      <c r="F19" s="602">
        <v>146153.4951</v>
      </c>
      <c r="G19" s="602">
        <v>293627.58999999997</v>
      </c>
      <c r="H19" s="602">
        <v>243815.38</v>
      </c>
      <c r="I19" s="602">
        <v>684226.24639999995</v>
      </c>
      <c r="J19" s="602">
        <v>187535.29129999998</v>
      </c>
      <c r="K19" s="602">
        <v>62215.7</v>
      </c>
      <c r="L19" s="602">
        <v>43846.042199999996</v>
      </c>
      <c r="M19" s="602">
        <v>146813.83290000001</v>
      </c>
      <c r="N19" s="602">
        <v>243815.38</v>
      </c>
      <c r="O19" s="708">
        <v>368</v>
      </c>
      <c r="P19" s="708">
        <v>0.15</v>
      </c>
      <c r="Q19" s="708">
        <v>0.16070399999999999</v>
      </c>
      <c r="R19" s="708">
        <v>9.1780328501042507E-2</v>
      </c>
      <c r="S19" s="708">
        <v>112.43166778222115</v>
      </c>
    </row>
    <row r="20" spans="1:19" ht="24">
      <c r="A20" s="614">
        <v>10.1</v>
      </c>
      <c r="B20" s="604" t="s">
        <v>992</v>
      </c>
      <c r="C20" s="602"/>
      <c r="D20" s="602"/>
      <c r="E20" s="602"/>
      <c r="F20" s="602"/>
      <c r="G20" s="602"/>
      <c r="H20" s="602"/>
      <c r="I20" s="602"/>
      <c r="J20" s="602"/>
      <c r="K20" s="602"/>
      <c r="L20" s="602"/>
      <c r="M20" s="602"/>
      <c r="N20" s="602"/>
      <c r="O20" s="602"/>
      <c r="P20" s="602" t="s">
        <v>1004</v>
      </c>
      <c r="Q20" s="602" t="s">
        <v>1004</v>
      </c>
      <c r="R20" s="602"/>
      <c r="S20" s="602"/>
    </row>
  </sheetData>
  <mergeCells count="8">
    <mergeCell ref="A5:B6"/>
    <mergeCell ref="S5:S6"/>
    <mergeCell ref="R5:R6"/>
    <mergeCell ref="Q5:Q6"/>
    <mergeCell ref="P5:P6"/>
    <mergeCell ref="C5:H5"/>
    <mergeCell ref="I5:N5"/>
    <mergeCell ref="O5:O6"/>
  </mergeCells>
  <pageMargins left="0.25" right="0.25" top="0.75" bottom="0.75" header="0.3" footer="0.3"/>
  <pageSetup paperSize="9"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zoomScale="80" zoomScaleNormal="80" workbookViewId="0">
      <pane xSplit="1" ySplit="5" topLeftCell="B6" activePane="bottomRight" state="frozen"/>
      <selection pane="topRight" activeCell="B1" sqref="B1"/>
      <selection pane="bottomLeft" activeCell="A5" sqref="A5"/>
      <selection pane="bottomRight" activeCell="C7" sqref="C7:H41"/>
    </sheetView>
  </sheetViews>
  <sheetFormatPr defaultRowHeight="14.4"/>
  <cols>
    <col min="1" max="1" width="9.5546875" style="2" bestFit="1" customWidth="1"/>
    <col min="2" max="2" width="55.109375" style="2" bestFit="1" customWidth="1"/>
    <col min="3" max="3" width="14.33203125" style="2" bestFit="1" customWidth="1"/>
    <col min="4" max="4" width="13.33203125" style="2" customWidth="1"/>
    <col min="5" max="5" width="14.5546875" style="2" customWidth="1"/>
    <col min="6" max="6" width="14.33203125" style="2" bestFit="1" customWidth="1"/>
    <col min="7" max="7" width="13.6640625" style="2" customWidth="1"/>
    <col min="8" max="8" width="14.5546875" style="2" customWidth="1"/>
  </cols>
  <sheetData>
    <row r="1" spans="1:8">
      <c r="A1" s="17" t="s">
        <v>188</v>
      </c>
      <c r="B1" s="306" t="str">
        <f>Info!C2</f>
        <v>სს "ვითიბი ბანკი ჯორჯია"</v>
      </c>
    </row>
    <row r="2" spans="1:8">
      <c r="A2" s="17" t="s">
        <v>189</v>
      </c>
      <c r="B2" s="429">
        <f>'1. key ratios'!B2</f>
        <v>45107</v>
      </c>
    </row>
    <row r="3" spans="1:8">
      <c r="A3" s="17"/>
    </row>
    <row r="4" spans="1:8" ht="15" thickBot="1">
      <c r="A4" s="30" t="s">
        <v>405</v>
      </c>
      <c r="B4" s="68" t="s">
        <v>243</v>
      </c>
      <c r="C4" s="30"/>
      <c r="D4" s="31"/>
      <c r="E4" s="31"/>
      <c r="F4" s="32"/>
      <c r="G4" s="32"/>
      <c r="H4" s="33" t="s">
        <v>93</v>
      </c>
    </row>
    <row r="5" spans="1:8">
      <c r="A5" s="34"/>
      <c r="B5" s="35"/>
      <c r="C5" s="753" t="s">
        <v>194</v>
      </c>
      <c r="D5" s="754"/>
      <c r="E5" s="755"/>
      <c r="F5" s="753" t="s">
        <v>195</v>
      </c>
      <c r="G5" s="754"/>
      <c r="H5" s="756"/>
    </row>
    <row r="6" spans="1:8">
      <c r="A6" s="36" t="s">
        <v>26</v>
      </c>
      <c r="B6" s="37" t="s">
        <v>153</v>
      </c>
      <c r="C6" s="38" t="s">
        <v>27</v>
      </c>
      <c r="D6" s="38" t="s">
        <v>94</v>
      </c>
      <c r="E6" s="38" t="s">
        <v>68</v>
      </c>
      <c r="F6" s="38" t="s">
        <v>27</v>
      </c>
      <c r="G6" s="38" t="s">
        <v>94</v>
      </c>
      <c r="H6" s="39" t="s">
        <v>68</v>
      </c>
    </row>
    <row r="7" spans="1:8">
      <c r="A7" s="36">
        <v>1</v>
      </c>
      <c r="B7" s="40" t="s">
        <v>154</v>
      </c>
      <c r="C7" s="726">
        <v>81960098</v>
      </c>
      <c r="D7" s="726">
        <v>54717492</v>
      </c>
      <c r="E7" s="727">
        <v>136677590</v>
      </c>
      <c r="F7" s="728">
        <v>38090289</v>
      </c>
      <c r="G7" s="729">
        <v>30334949</v>
      </c>
      <c r="H7" s="730">
        <v>68425238</v>
      </c>
    </row>
    <row r="8" spans="1:8">
      <c r="A8" s="36">
        <v>2</v>
      </c>
      <c r="B8" s="40" t="s">
        <v>155</v>
      </c>
      <c r="C8" s="726">
        <v>351</v>
      </c>
      <c r="D8" s="726">
        <v>0</v>
      </c>
      <c r="E8" s="727">
        <v>351</v>
      </c>
      <c r="F8" s="728">
        <v>351</v>
      </c>
      <c r="G8" s="729">
        <v>0</v>
      </c>
      <c r="H8" s="730">
        <v>351</v>
      </c>
    </row>
    <row r="9" spans="1:8">
      <c r="A9" s="36">
        <v>3</v>
      </c>
      <c r="B9" s="40" t="s">
        <v>156</v>
      </c>
      <c r="C9" s="726">
        <v>0</v>
      </c>
      <c r="D9" s="726">
        <v>6432644</v>
      </c>
      <c r="E9" s="727">
        <v>6432644</v>
      </c>
      <c r="F9" s="728">
        <v>0</v>
      </c>
      <c r="G9" s="729">
        <v>6931738</v>
      </c>
      <c r="H9" s="730">
        <v>6931738</v>
      </c>
    </row>
    <row r="10" spans="1:8">
      <c r="A10" s="36">
        <v>4</v>
      </c>
      <c r="B10" s="40" t="s">
        <v>185</v>
      </c>
      <c r="C10" s="726">
        <v>0</v>
      </c>
      <c r="D10" s="726">
        <v>0</v>
      </c>
      <c r="E10" s="727">
        <v>0</v>
      </c>
      <c r="F10" s="728">
        <v>0</v>
      </c>
      <c r="G10" s="729">
        <v>0</v>
      </c>
      <c r="H10" s="730">
        <v>0</v>
      </c>
    </row>
    <row r="11" spans="1:8">
      <c r="A11" s="36">
        <v>5</v>
      </c>
      <c r="B11" s="40" t="s">
        <v>157</v>
      </c>
      <c r="C11" s="726">
        <v>0</v>
      </c>
      <c r="D11" s="726">
        <v>0</v>
      </c>
      <c r="E11" s="727">
        <v>0</v>
      </c>
      <c r="F11" s="728">
        <v>4857860</v>
      </c>
      <c r="G11" s="729">
        <v>0</v>
      </c>
      <c r="H11" s="730">
        <v>4857860</v>
      </c>
    </row>
    <row r="12" spans="1:8">
      <c r="A12" s="36">
        <v>6.1</v>
      </c>
      <c r="B12" s="41" t="s">
        <v>158</v>
      </c>
      <c r="C12" s="726">
        <v>88006355</v>
      </c>
      <c r="D12" s="726">
        <v>114562781</v>
      </c>
      <c r="E12" s="727">
        <v>202569136</v>
      </c>
      <c r="F12" s="728">
        <v>122947009.8</v>
      </c>
      <c r="G12" s="729">
        <v>188001825.8064</v>
      </c>
      <c r="H12" s="730">
        <v>310948835.60640001</v>
      </c>
    </row>
    <row r="13" spans="1:8">
      <c r="A13" s="36">
        <v>6.2</v>
      </c>
      <c r="B13" s="41" t="s">
        <v>159</v>
      </c>
      <c r="C13" s="726">
        <v>-7732262</v>
      </c>
      <c r="D13" s="726">
        <v>-11556628</v>
      </c>
      <c r="E13" s="727">
        <v>-19288890</v>
      </c>
      <c r="F13" s="728">
        <v>-5728309.8100000015</v>
      </c>
      <c r="G13" s="729">
        <v>-13014173.212699998</v>
      </c>
      <c r="H13" s="730">
        <v>-18742483.022700001</v>
      </c>
    </row>
    <row r="14" spans="1:8">
      <c r="A14" s="36">
        <v>6</v>
      </c>
      <c r="B14" s="40" t="s">
        <v>160</v>
      </c>
      <c r="C14" s="727">
        <v>80274093</v>
      </c>
      <c r="D14" s="727">
        <v>103006153</v>
      </c>
      <c r="E14" s="727">
        <v>183280246</v>
      </c>
      <c r="F14" s="727">
        <v>117218699.98999999</v>
      </c>
      <c r="G14" s="727">
        <v>174987652.59369999</v>
      </c>
      <c r="H14" s="730">
        <v>292206352.5837</v>
      </c>
    </row>
    <row r="15" spans="1:8">
      <c r="A15" s="36">
        <v>7</v>
      </c>
      <c r="B15" s="40" t="s">
        <v>161</v>
      </c>
      <c r="C15" s="726">
        <v>876411</v>
      </c>
      <c r="D15" s="726">
        <v>616701</v>
      </c>
      <c r="E15" s="727">
        <v>1493112</v>
      </c>
      <c r="F15" s="728">
        <v>2011744</v>
      </c>
      <c r="G15" s="729">
        <v>1304705</v>
      </c>
      <c r="H15" s="730">
        <v>3316449</v>
      </c>
    </row>
    <row r="16" spans="1:8">
      <c r="A16" s="36">
        <v>8</v>
      </c>
      <c r="B16" s="40" t="s">
        <v>162</v>
      </c>
      <c r="C16" s="726">
        <v>13232416.539999999</v>
      </c>
      <c r="D16" s="726" t="s">
        <v>1009</v>
      </c>
      <c r="E16" s="727">
        <v>13232416.539999999</v>
      </c>
      <c r="F16" s="728">
        <v>18576510.34</v>
      </c>
      <c r="G16" s="726" t="s">
        <v>1009</v>
      </c>
      <c r="H16" s="730">
        <v>18576510.34</v>
      </c>
    </row>
    <row r="17" spans="1:8">
      <c r="A17" s="36">
        <v>9</v>
      </c>
      <c r="B17" s="40" t="s">
        <v>163</v>
      </c>
      <c r="C17" s="726">
        <v>54000</v>
      </c>
      <c r="D17" s="726">
        <v>0</v>
      </c>
      <c r="E17" s="727">
        <v>54000</v>
      </c>
      <c r="F17" s="728">
        <v>54000</v>
      </c>
      <c r="G17" s="726">
        <v>0</v>
      </c>
      <c r="H17" s="730">
        <v>54000</v>
      </c>
    </row>
    <row r="18" spans="1:8">
      <c r="A18" s="36">
        <v>10</v>
      </c>
      <c r="B18" s="40" t="s">
        <v>164</v>
      </c>
      <c r="C18" s="726">
        <v>53181691</v>
      </c>
      <c r="D18" s="726" t="s">
        <v>1009</v>
      </c>
      <c r="E18" s="727">
        <v>53181691</v>
      </c>
      <c r="F18" s="728">
        <v>59418216</v>
      </c>
      <c r="G18" s="726" t="s">
        <v>1009</v>
      </c>
      <c r="H18" s="730">
        <v>59418216</v>
      </c>
    </row>
    <row r="19" spans="1:8">
      <c r="A19" s="36">
        <v>11</v>
      </c>
      <c r="B19" s="40" t="s">
        <v>165</v>
      </c>
      <c r="C19" s="726">
        <v>14883914.6293</v>
      </c>
      <c r="D19" s="726">
        <v>4701629.5523000006</v>
      </c>
      <c r="E19" s="727">
        <v>19585544.181600001</v>
      </c>
      <c r="F19" s="728">
        <v>11446402.297372</v>
      </c>
      <c r="G19" s="729">
        <v>5589942.1260000002</v>
      </c>
      <c r="H19" s="730">
        <v>17036344.423372</v>
      </c>
    </row>
    <row r="20" spans="1:8">
      <c r="A20" s="36">
        <v>12</v>
      </c>
      <c r="B20" s="42" t="s">
        <v>166</v>
      </c>
      <c r="C20" s="727">
        <v>244462975.16929999</v>
      </c>
      <c r="D20" s="727">
        <v>169474619.55230001</v>
      </c>
      <c r="E20" s="727">
        <v>413937594.7216</v>
      </c>
      <c r="F20" s="727">
        <v>251674072.62737203</v>
      </c>
      <c r="G20" s="727">
        <v>219148986.71969998</v>
      </c>
      <c r="H20" s="730">
        <v>470823059.34707201</v>
      </c>
    </row>
    <row r="21" spans="1:8">
      <c r="A21" s="36"/>
      <c r="B21" s="37" t="s">
        <v>183</v>
      </c>
      <c r="C21" s="731"/>
      <c r="D21" s="731"/>
      <c r="E21" s="731"/>
      <c r="F21" s="732"/>
      <c r="G21" s="733"/>
      <c r="H21" s="734"/>
    </row>
    <row r="22" spans="1:8">
      <c r="A22" s="36">
        <v>13</v>
      </c>
      <c r="B22" s="40" t="s">
        <v>167</v>
      </c>
      <c r="C22" s="726">
        <v>679</v>
      </c>
      <c r="D22" s="726">
        <v>276581</v>
      </c>
      <c r="E22" s="727">
        <v>277260</v>
      </c>
      <c r="F22" s="728">
        <v>679</v>
      </c>
      <c r="G22" s="729">
        <v>307795</v>
      </c>
      <c r="H22" s="730">
        <v>308474</v>
      </c>
    </row>
    <row r="23" spans="1:8">
      <c r="A23" s="36">
        <v>14</v>
      </c>
      <c r="B23" s="40" t="s">
        <v>168</v>
      </c>
      <c r="C23" s="726">
        <v>14156594</v>
      </c>
      <c r="D23" s="726">
        <v>532110</v>
      </c>
      <c r="E23" s="727">
        <v>14688704</v>
      </c>
      <c r="F23" s="728">
        <v>2895756</v>
      </c>
      <c r="G23" s="729">
        <v>2868400</v>
      </c>
      <c r="H23" s="730">
        <v>5764156</v>
      </c>
    </row>
    <row r="24" spans="1:8">
      <c r="A24" s="36">
        <v>15</v>
      </c>
      <c r="B24" s="40" t="s">
        <v>169</v>
      </c>
      <c r="C24" s="726">
        <v>3304819</v>
      </c>
      <c r="D24" s="726">
        <v>181126</v>
      </c>
      <c r="E24" s="727">
        <v>3485945</v>
      </c>
      <c r="F24" s="728">
        <v>3395324</v>
      </c>
      <c r="G24" s="729">
        <v>229340</v>
      </c>
      <c r="H24" s="730">
        <v>3624664</v>
      </c>
    </row>
    <row r="25" spans="1:8">
      <c r="A25" s="36">
        <v>16</v>
      </c>
      <c r="B25" s="40" t="s">
        <v>170</v>
      </c>
      <c r="C25" s="726">
        <v>2738584</v>
      </c>
      <c r="D25" s="726">
        <v>915912</v>
      </c>
      <c r="E25" s="727">
        <v>3654496</v>
      </c>
      <c r="F25" s="728">
        <v>4180933</v>
      </c>
      <c r="G25" s="729">
        <v>29056746</v>
      </c>
      <c r="H25" s="730">
        <v>33237679</v>
      </c>
    </row>
    <row r="26" spans="1:8">
      <c r="A26" s="36">
        <v>17</v>
      </c>
      <c r="B26" s="40" t="s">
        <v>171</v>
      </c>
      <c r="C26" s="731"/>
      <c r="D26" s="731"/>
      <c r="E26" s="727">
        <v>0</v>
      </c>
      <c r="F26" s="732"/>
      <c r="G26" s="733"/>
      <c r="H26" s="730">
        <v>0</v>
      </c>
    </row>
    <row r="27" spans="1:8">
      <c r="A27" s="36">
        <v>18</v>
      </c>
      <c r="B27" s="40" t="s">
        <v>172</v>
      </c>
      <c r="C27" s="726">
        <v>0</v>
      </c>
      <c r="D27" s="726">
        <v>0</v>
      </c>
      <c r="E27" s="727">
        <v>0</v>
      </c>
      <c r="F27" s="728">
        <v>0</v>
      </c>
      <c r="G27" s="729">
        <v>3900235.0617999998</v>
      </c>
      <c r="H27" s="730">
        <v>3900235.0617999998</v>
      </c>
    </row>
    <row r="28" spans="1:8">
      <c r="A28" s="36">
        <v>19</v>
      </c>
      <c r="B28" s="40" t="s">
        <v>173</v>
      </c>
      <c r="C28" s="726">
        <v>1065486</v>
      </c>
      <c r="D28" s="726">
        <v>10607084</v>
      </c>
      <c r="E28" s="727">
        <v>11672570</v>
      </c>
      <c r="F28" s="728">
        <v>1133704</v>
      </c>
      <c r="G28" s="729">
        <v>4410768</v>
      </c>
      <c r="H28" s="730">
        <v>5544472</v>
      </c>
    </row>
    <row r="29" spans="1:8">
      <c r="A29" s="36">
        <v>20</v>
      </c>
      <c r="B29" s="40" t="s">
        <v>95</v>
      </c>
      <c r="C29" s="726">
        <v>1243749.3999999999</v>
      </c>
      <c r="D29" s="726">
        <v>14998805</v>
      </c>
      <c r="E29" s="727">
        <v>16242554.4</v>
      </c>
      <c r="F29" s="728">
        <v>7936553.0199999996</v>
      </c>
      <c r="G29" s="729">
        <v>30073237.9155</v>
      </c>
      <c r="H29" s="730">
        <v>38009790.935499996</v>
      </c>
    </row>
    <row r="30" spans="1:8">
      <c r="A30" s="36">
        <v>21</v>
      </c>
      <c r="B30" s="40" t="s">
        <v>174</v>
      </c>
      <c r="C30" s="726">
        <v>0</v>
      </c>
      <c r="D30" s="726">
        <v>81624813.348800004</v>
      </c>
      <c r="E30" s="727">
        <v>81624813.348800004</v>
      </c>
      <c r="F30" s="728">
        <v>0</v>
      </c>
      <c r="G30" s="729">
        <v>153301865.3712</v>
      </c>
      <c r="H30" s="730">
        <v>153301865.3712</v>
      </c>
    </row>
    <row r="31" spans="1:8">
      <c r="A31" s="36">
        <v>22</v>
      </c>
      <c r="B31" s="42" t="s">
        <v>175</v>
      </c>
      <c r="C31" s="727">
        <v>22509911.399999999</v>
      </c>
      <c r="D31" s="727">
        <v>109136431.3488</v>
      </c>
      <c r="E31" s="727">
        <v>131646342.74880001</v>
      </c>
      <c r="F31" s="727">
        <v>19542949.02</v>
      </c>
      <c r="G31" s="727">
        <v>224148387.34850001</v>
      </c>
      <c r="H31" s="730">
        <v>243691336.36850002</v>
      </c>
    </row>
    <row r="32" spans="1:8">
      <c r="A32" s="36"/>
      <c r="B32" s="37" t="s">
        <v>184</v>
      </c>
      <c r="C32" s="731"/>
      <c r="D32" s="731"/>
      <c r="E32" s="726"/>
      <c r="F32" s="732"/>
      <c r="G32" s="733"/>
      <c r="H32" s="734"/>
    </row>
    <row r="33" spans="1:8">
      <c r="A33" s="36">
        <v>23</v>
      </c>
      <c r="B33" s="40" t="s">
        <v>176</v>
      </c>
      <c r="C33" s="726">
        <v>209008277</v>
      </c>
      <c r="D33" s="731" t="s">
        <v>1009</v>
      </c>
      <c r="E33" s="727">
        <v>209008277</v>
      </c>
      <c r="F33" s="728">
        <v>209008277</v>
      </c>
      <c r="G33" s="731" t="s">
        <v>1009</v>
      </c>
      <c r="H33" s="730">
        <v>209008277</v>
      </c>
    </row>
    <row r="34" spans="1:8">
      <c r="A34" s="36">
        <v>24</v>
      </c>
      <c r="B34" s="40" t="s">
        <v>177</v>
      </c>
      <c r="C34" s="726">
        <v>51151300</v>
      </c>
      <c r="D34" s="731" t="s">
        <v>1009</v>
      </c>
      <c r="E34" s="727">
        <v>51151300</v>
      </c>
      <c r="F34" s="728">
        <v>96068700</v>
      </c>
      <c r="G34" s="731" t="s">
        <v>1009</v>
      </c>
      <c r="H34" s="730">
        <v>96068700</v>
      </c>
    </row>
    <row r="35" spans="1:8">
      <c r="A35" s="36">
        <v>25</v>
      </c>
      <c r="B35" s="41" t="s">
        <v>178</v>
      </c>
      <c r="C35" s="726">
        <v>0</v>
      </c>
      <c r="D35" s="731" t="s">
        <v>1009</v>
      </c>
      <c r="E35" s="727">
        <v>0</v>
      </c>
      <c r="F35" s="728">
        <v>0</v>
      </c>
      <c r="G35" s="731" t="s">
        <v>1009</v>
      </c>
      <c r="H35" s="730">
        <v>0</v>
      </c>
    </row>
    <row r="36" spans="1:8">
      <c r="A36" s="36">
        <v>26</v>
      </c>
      <c r="B36" s="40" t="s">
        <v>179</v>
      </c>
      <c r="C36" s="726">
        <v>0</v>
      </c>
      <c r="D36" s="731" t="s">
        <v>1009</v>
      </c>
      <c r="E36" s="727">
        <v>0</v>
      </c>
      <c r="F36" s="728">
        <v>0</v>
      </c>
      <c r="G36" s="731" t="s">
        <v>1009</v>
      </c>
      <c r="H36" s="730">
        <v>0</v>
      </c>
    </row>
    <row r="37" spans="1:8">
      <c r="A37" s="36">
        <v>27</v>
      </c>
      <c r="B37" s="40" t="s">
        <v>180</v>
      </c>
      <c r="C37" s="726">
        <v>0</v>
      </c>
      <c r="D37" s="731" t="s">
        <v>1009</v>
      </c>
      <c r="E37" s="727">
        <v>0</v>
      </c>
      <c r="F37" s="728">
        <v>0</v>
      </c>
      <c r="G37" s="731" t="s">
        <v>1009</v>
      </c>
      <c r="H37" s="730">
        <v>0</v>
      </c>
    </row>
    <row r="38" spans="1:8">
      <c r="A38" s="36">
        <v>28</v>
      </c>
      <c r="B38" s="40" t="s">
        <v>181</v>
      </c>
      <c r="C38" s="726">
        <v>10343599</v>
      </c>
      <c r="D38" s="731" t="s">
        <v>1009</v>
      </c>
      <c r="E38" s="727">
        <v>10343599</v>
      </c>
      <c r="F38" s="728">
        <v>-89829432</v>
      </c>
      <c r="G38" s="731" t="s">
        <v>1009</v>
      </c>
      <c r="H38" s="730">
        <v>-89829432</v>
      </c>
    </row>
    <row r="39" spans="1:8">
      <c r="A39" s="36">
        <v>29</v>
      </c>
      <c r="B39" s="40" t="s">
        <v>196</v>
      </c>
      <c r="C39" s="726">
        <v>11788076</v>
      </c>
      <c r="D39" s="731" t="s">
        <v>1009</v>
      </c>
      <c r="E39" s="727">
        <v>11788076</v>
      </c>
      <c r="F39" s="728">
        <v>11884178</v>
      </c>
      <c r="G39" s="731" t="s">
        <v>1009</v>
      </c>
      <c r="H39" s="730">
        <v>11884178</v>
      </c>
    </row>
    <row r="40" spans="1:8">
      <c r="A40" s="36">
        <v>30</v>
      </c>
      <c r="B40" s="42" t="s">
        <v>182</v>
      </c>
      <c r="C40" s="726">
        <v>282291252</v>
      </c>
      <c r="D40" s="731" t="s">
        <v>1009</v>
      </c>
      <c r="E40" s="727">
        <v>282291252</v>
      </c>
      <c r="F40" s="728">
        <v>227131723</v>
      </c>
      <c r="G40" s="731" t="s">
        <v>1009</v>
      </c>
      <c r="H40" s="730">
        <v>227131723</v>
      </c>
    </row>
    <row r="41" spans="1:8" ht="15" thickBot="1">
      <c r="A41" s="43">
        <v>31</v>
      </c>
      <c r="B41" s="44" t="s">
        <v>197</v>
      </c>
      <c r="C41" s="231">
        <v>304801163.39999998</v>
      </c>
      <c r="D41" s="231">
        <v>109136431.3488</v>
      </c>
      <c r="E41" s="231">
        <v>413937594.74879998</v>
      </c>
      <c r="F41" s="231">
        <v>246674672.02000001</v>
      </c>
      <c r="G41" s="231">
        <v>224148387.34850001</v>
      </c>
      <c r="H41" s="232">
        <v>470823059.36849999</v>
      </c>
    </row>
    <row r="43" spans="1:8">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36"/>
  <sheetViews>
    <sheetView topLeftCell="A169" zoomScale="90" zoomScaleNormal="90" workbookViewId="0">
      <selection activeCell="B181" sqref="B181"/>
    </sheetView>
  </sheetViews>
  <sheetFormatPr defaultColWidth="43.5546875" defaultRowHeight="12"/>
  <cols>
    <col min="1" max="1" width="8" style="220" customWidth="1"/>
    <col min="2" max="2" width="66.109375" style="221" customWidth="1"/>
    <col min="3" max="3" width="131.44140625" style="222" customWidth="1"/>
    <col min="4" max="5" width="10.33203125" style="213" customWidth="1"/>
    <col min="6" max="16384" width="43.5546875" style="213"/>
  </cols>
  <sheetData>
    <row r="1" spans="1:3" ht="13.2" thickTop="1" thickBot="1">
      <c r="A1" s="918" t="s">
        <v>325</v>
      </c>
      <c r="B1" s="919"/>
      <c r="C1" s="920"/>
    </row>
    <row r="2" spans="1:3" ht="26.25" customHeight="1">
      <c r="A2" s="541"/>
      <c r="B2" s="866" t="s">
        <v>326</v>
      </c>
      <c r="C2" s="866"/>
    </row>
    <row r="3" spans="1:3" s="218" customFormat="1" ht="11.25" customHeight="1">
      <c r="A3" s="217"/>
      <c r="B3" s="866" t="s">
        <v>418</v>
      </c>
      <c r="C3" s="866"/>
    </row>
    <row r="4" spans="1:3" ht="12" customHeight="1" thickBot="1">
      <c r="A4" s="901" t="s">
        <v>422</v>
      </c>
      <c r="B4" s="902"/>
      <c r="C4" s="903"/>
    </row>
    <row r="5" spans="1:3" ht="12.6" thickTop="1">
      <c r="A5" s="214"/>
      <c r="B5" s="904" t="s">
        <v>327</v>
      </c>
      <c r="C5" s="905"/>
    </row>
    <row r="6" spans="1:3">
      <c r="A6" s="541"/>
      <c r="B6" s="871" t="s">
        <v>419</v>
      </c>
      <c r="C6" s="872"/>
    </row>
    <row r="7" spans="1:3">
      <c r="A7" s="541"/>
      <c r="B7" s="871" t="s">
        <v>328</v>
      </c>
      <c r="C7" s="872"/>
    </row>
    <row r="8" spans="1:3">
      <c r="A8" s="541"/>
      <c r="B8" s="871" t="s">
        <v>420</v>
      </c>
      <c r="C8" s="872"/>
    </row>
    <row r="9" spans="1:3">
      <c r="A9" s="541"/>
      <c r="B9" s="916" t="s">
        <v>421</v>
      </c>
      <c r="C9" s="917"/>
    </row>
    <row r="10" spans="1:3">
      <c r="A10" s="541"/>
      <c r="B10" s="906" t="s">
        <v>329</v>
      </c>
      <c r="C10" s="907" t="s">
        <v>329</v>
      </c>
    </row>
    <row r="11" spans="1:3">
      <c r="A11" s="541"/>
      <c r="B11" s="906" t="s">
        <v>330</v>
      </c>
      <c r="C11" s="907" t="s">
        <v>330</v>
      </c>
    </row>
    <row r="12" spans="1:3">
      <c r="A12" s="541"/>
      <c r="B12" s="906" t="s">
        <v>331</v>
      </c>
      <c r="C12" s="907" t="s">
        <v>331</v>
      </c>
    </row>
    <row r="13" spans="1:3">
      <c r="A13" s="541"/>
      <c r="B13" s="906" t="s">
        <v>332</v>
      </c>
      <c r="C13" s="907" t="s">
        <v>332</v>
      </c>
    </row>
    <row r="14" spans="1:3">
      <c r="A14" s="541"/>
      <c r="B14" s="906" t="s">
        <v>333</v>
      </c>
      <c r="C14" s="907" t="s">
        <v>333</v>
      </c>
    </row>
    <row r="15" spans="1:3" ht="21.75" customHeight="1">
      <c r="A15" s="541"/>
      <c r="B15" s="906" t="s">
        <v>334</v>
      </c>
      <c r="C15" s="907" t="s">
        <v>334</v>
      </c>
    </row>
    <row r="16" spans="1:3">
      <c r="A16" s="541"/>
      <c r="B16" s="906" t="s">
        <v>335</v>
      </c>
      <c r="C16" s="907" t="s">
        <v>336</v>
      </c>
    </row>
    <row r="17" spans="1:3">
      <c r="A17" s="541"/>
      <c r="B17" s="906" t="s">
        <v>337</v>
      </c>
      <c r="C17" s="907" t="s">
        <v>338</v>
      </c>
    </row>
    <row r="18" spans="1:3">
      <c r="A18" s="541"/>
      <c r="B18" s="906" t="s">
        <v>339</v>
      </c>
      <c r="C18" s="907" t="s">
        <v>340</v>
      </c>
    </row>
    <row r="19" spans="1:3">
      <c r="A19" s="541"/>
      <c r="B19" s="906" t="s">
        <v>341</v>
      </c>
      <c r="C19" s="907" t="s">
        <v>341</v>
      </c>
    </row>
    <row r="20" spans="1:3">
      <c r="A20" s="541"/>
      <c r="B20" s="906" t="s">
        <v>342</v>
      </c>
      <c r="C20" s="907" t="s">
        <v>342</v>
      </c>
    </row>
    <row r="21" spans="1:3">
      <c r="A21" s="541"/>
      <c r="B21" s="906" t="s">
        <v>343</v>
      </c>
      <c r="C21" s="907" t="s">
        <v>343</v>
      </c>
    </row>
    <row r="22" spans="1:3" ht="23.25" customHeight="1">
      <c r="A22" s="541"/>
      <c r="B22" s="906" t="s">
        <v>344</v>
      </c>
      <c r="C22" s="907" t="s">
        <v>345</v>
      </c>
    </row>
    <row r="23" spans="1:3">
      <c r="A23" s="541"/>
      <c r="B23" s="906" t="s">
        <v>346</v>
      </c>
      <c r="C23" s="907" t="s">
        <v>346</v>
      </c>
    </row>
    <row r="24" spans="1:3">
      <c r="A24" s="541"/>
      <c r="B24" s="906" t="s">
        <v>347</v>
      </c>
      <c r="C24" s="907" t="s">
        <v>348</v>
      </c>
    </row>
    <row r="25" spans="1:3" ht="12.6" thickBot="1">
      <c r="A25" s="215"/>
      <c r="B25" s="910" t="s">
        <v>349</v>
      </c>
      <c r="C25" s="911"/>
    </row>
    <row r="26" spans="1:3" ht="13.2" thickTop="1" thickBot="1">
      <c r="A26" s="901" t="s">
        <v>432</v>
      </c>
      <c r="B26" s="902"/>
      <c r="C26" s="903"/>
    </row>
    <row r="27" spans="1:3" ht="13.2" thickTop="1" thickBot="1">
      <c r="A27" s="216"/>
      <c r="B27" s="912" t="s">
        <v>350</v>
      </c>
      <c r="C27" s="913"/>
    </row>
    <row r="28" spans="1:3" ht="13.2" thickTop="1" thickBot="1">
      <c r="A28" s="901" t="s">
        <v>423</v>
      </c>
      <c r="B28" s="902"/>
      <c r="C28" s="903"/>
    </row>
    <row r="29" spans="1:3" ht="12.6" thickTop="1">
      <c r="A29" s="214"/>
      <c r="B29" s="914" t="s">
        <v>351</v>
      </c>
      <c r="C29" s="915" t="s">
        <v>352</v>
      </c>
    </row>
    <row r="30" spans="1:3">
      <c r="A30" s="541"/>
      <c r="B30" s="892" t="s">
        <v>353</v>
      </c>
      <c r="C30" s="893" t="s">
        <v>354</v>
      </c>
    </row>
    <row r="31" spans="1:3">
      <c r="A31" s="541"/>
      <c r="B31" s="892" t="s">
        <v>355</v>
      </c>
      <c r="C31" s="893" t="s">
        <v>356</v>
      </c>
    </row>
    <row r="32" spans="1:3">
      <c r="A32" s="541"/>
      <c r="B32" s="892" t="s">
        <v>357</v>
      </c>
      <c r="C32" s="893" t="s">
        <v>358</v>
      </c>
    </row>
    <row r="33" spans="1:3">
      <c r="A33" s="541"/>
      <c r="B33" s="892" t="s">
        <v>359</v>
      </c>
      <c r="C33" s="893" t="s">
        <v>360</v>
      </c>
    </row>
    <row r="34" spans="1:3">
      <c r="A34" s="541"/>
      <c r="B34" s="892" t="s">
        <v>361</v>
      </c>
      <c r="C34" s="893" t="s">
        <v>362</v>
      </c>
    </row>
    <row r="35" spans="1:3" ht="23.25" customHeight="1">
      <c r="A35" s="541"/>
      <c r="B35" s="892" t="s">
        <v>363</v>
      </c>
      <c r="C35" s="893" t="s">
        <v>364</v>
      </c>
    </row>
    <row r="36" spans="1:3" ht="24" customHeight="1">
      <c r="A36" s="541"/>
      <c r="B36" s="892" t="s">
        <v>365</v>
      </c>
      <c r="C36" s="893" t="s">
        <v>366</v>
      </c>
    </row>
    <row r="37" spans="1:3" ht="24.75" customHeight="1">
      <c r="A37" s="541"/>
      <c r="B37" s="892" t="s">
        <v>367</v>
      </c>
      <c r="C37" s="893" t="s">
        <v>368</v>
      </c>
    </row>
    <row r="38" spans="1:3" ht="23.25" customHeight="1">
      <c r="A38" s="541"/>
      <c r="B38" s="892" t="s">
        <v>424</v>
      </c>
      <c r="C38" s="893" t="s">
        <v>369</v>
      </c>
    </row>
    <row r="39" spans="1:3" ht="39.75" customHeight="1">
      <c r="A39" s="541"/>
      <c r="B39" s="906" t="s">
        <v>438</v>
      </c>
      <c r="C39" s="907" t="s">
        <v>370</v>
      </c>
    </row>
    <row r="40" spans="1:3" ht="12" customHeight="1">
      <c r="A40" s="541"/>
      <c r="B40" s="892" t="s">
        <v>371</v>
      </c>
      <c r="C40" s="893" t="s">
        <v>372</v>
      </c>
    </row>
    <row r="41" spans="1:3" ht="27" customHeight="1" thickBot="1">
      <c r="A41" s="215"/>
      <c r="B41" s="908" t="s">
        <v>373</v>
      </c>
      <c r="C41" s="909" t="s">
        <v>374</v>
      </c>
    </row>
    <row r="42" spans="1:3" ht="13.2" thickTop="1" thickBot="1">
      <c r="A42" s="901" t="s">
        <v>425</v>
      </c>
      <c r="B42" s="902"/>
      <c r="C42" s="903"/>
    </row>
    <row r="43" spans="1:3" ht="12.6" thickTop="1">
      <c r="A43" s="214"/>
      <c r="B43" s="904" t="s">
        <v>460</v>
      </c>
      <c r="C43" s="905" t="s">
        <v>375</v>
      </c>
    </row>
    <row r="44" spans="1:3">
      <c r="A44" s="541"/>
      <c r="B44" s="871" t="s">
        <v>459</v>
      </c>
      <c r="C44" s="872"/>
    </row>
    <row r="45" spans="1:3" ht="23.25" customHeight="1" thickBot="1">
      <c r="A45" s="215"/>
      <c r="B45" s="899" t="s">
        <v>376</v>
      </c>
      <c r="C45" s="900" t="s">
        <v>377</v>
      </c>
    </row>
    <row r="46" spans="1:3" ht="11.25" customHeight="1" thickTop="1" thickBot="1">
      <c r="A46" s="901" t="s">
        <v>426</v>
      </c>
      <c r="B46" s="902"/>
      <c r="C46" s="903"/>
    </row>
    <row r="47" spans="1:3" ht="26.25" customHeight="1" thickTop="1">
      <c r="A47" s="541"/>
      <c r="B47" s="871" t="s">
        <v>427</v>
      </c>
      <c r="C47" s="872"/>
    </row>
    <row r="48" spans="1:3" ht="12.6" thickBot="1">
      <c r="A48" s="901" t="s">
        <v>428</v>
      </c>
      <c r="B48" s="902"/>
      <c r="C48" s="903"/>
    </row>
    <row r="49" spans="1:3" ht="12.6" thickTop="1">
      <c r="A49" s="214"/>
      <c r="B49" s="904" t="s">
        <v>378</v>
      </c>
      <c r="C49" s="905" t="s">
        <v>378</v>
      </c>
    </row>
    <row r="50" spans="1:3" ht="11.25" customHeight="1">
      <c r="A50" s="541"/>
      <c r="B50" s="871" t="s">
        <v>379</v>
      </c>
      <c r="C50" s="872" t="s">
        <v>379</v>
      </c>
    </row>
    <row r="51" spans="1:3">
      <c r="A51" s="541"/>
      <c r="B51" s="871" t="s">
        <v>380</v>
      </c>
      <c r="C51" s="872" t="s">
        <v>380</v>
      </c>
    </row>
    <row r="52" spans="1:3" ht="11.25" customHeight="1">
      <c r="A52" s="541"/>
      <c r="B52" s="871" t="s">
        <v>486</v>
      </c>
      <c r="C52" s="872" t="s">
        <v>381</v>
      </c>
    </row>
    <row r="53" spans="1:3" ht="33.6" customHeight="1">
      <c r="A53" s="541"/>
      <c r="B53" s="871" t="s">
        <v>382</v>
      </c>
      <c r="C53" s="872" t="s">
        <v>382</v>
      </c>
    </row>
    <row r="54" spans="1:3" ht="11.25" customHeight="1">
      <c r="A54" s="541"/>
      <c r="B54" s="871" t="s">
        <v>480</v>
      </c>
      <c r="C54" s="872" t="s">
        <v>383</v>
      </c>
    </row>
    <row r="55" spans="1:3" ht="11.25" customHeight="1" thickBot="1">
      <c r="A55" s="901" t="s">
        <v>429</v>
      </c>
      <c r="B55" s="902"/>
      <c r="C55" s="903"/>
    </row>
    <row r="56" spans="1:3" ht="12.6" thickTop="1">
      <c r="A56" s="214"/>
      <c r="B56" s="904" t="s">
        <v>378</v>
      </c>
      <c r="C56" s="905" t="s">
        <v>378</v>
      </c>
    </row>
    <row r="57" spans="1:3">
      <c r="A57" s="541"/>
      <c r="B57" s="871" t="s">
        <v>384</v>
      </c>
      <c r="C57" s="872" t="s">
        <v>384</v>
      </c>
    </row>
    <row r="58" spans="1:3">
      <c r="A58" s="541"/>
      <c r="B58" s="871" t="s">
        <v>435</v>
      </c>
      <c r="C58" s="872" t="s">
        <v>385</v>
      </c>
    </row>
    <row r="59" spans="1:3">
      <c r="A59" s="541"/>
      <c r="B59" s="871" t="s">
        <v>386</v>
      </c>
      <c r="C59" s="872" t="s">
        <v>386</v>
      </c>
    </row>
    <row r="60" spans="1:3">
      <c r="A60" s="541"/>
      <c r="B60" s="871" t="s">
        <v>387</v>
      </c>
      <c r="C60" s="872" t="s">
        <v>387</v>
      </c>
    </row>
    <row r="61" spans="1:3">
      <c r="A61" s="541"/>
      <c r="B61" s="871" t="s">
        <v>388</v>
      </c>
      <c r="C61" s="872" t="s">
        <v>388</v>
      </c>
    </row>
    <row r="62" spans="1:3">
      <c r="A62" s="541"/>
      <c r="B62" s="871" t="s">
        <v>436</v>
      </c>
      <c r="C62" s="872" t="s">
        <v>389</v>
      </c>
    </row>
    <row r="63" spans="1:3">
      <c r="A63" s="541"/>
      <c r="B63" s="871" t="s">
        <v>390</v>
      </c>
      <c r="C63" s="872" t="s">
        <v>390</v>
      </c>
    </row>
    <row r="64" spans="1:3" ht="12.6" thickBot="1">
      <c r="A64" s="215"/>
      <c r="B64" s="899" t="s">
        <v>391</v>
      </c>
      <c r="C64" s="900" t="s">
        <v>391</v>
      </c>
    </row>
    <row r="65" spans="1:3" ht="11.25" customHeight="1" thickTop="1">
      <c r="A65" s="887" t="s">
        <v>430</v>
      </c>
      <c r="B65" s="888"/>
      <c r="C65" s="889"/>
    </row>
    <row r="66" spans="1:3" ht="12.6" thickBot="1">
      <c r="A66" s="215"/>
      <c r="B66" s="899" t="s">
        <v>392</v>
      </c>
      <c r="C66" s="900" t="s">
        <v>392</v>
      </c>
    </row>
    <row r="67" spans="1:3" ht="11.25" customHeight="1" thickTop="1" thickBot="1">
      <c r="A67" s="901" t="s">
        <v>431</v>
      </c>
      <c r="B67" s="902"/>
      <c r="C67" s="903"/>
    </row>
    <row r="68" spans="1:3" ht="12.6" thickTop="1">
      <c r="A68" s="214"/>
      <c r="B68" s="904" t="s">
        <v>393</v>
      </c>
      <c r="C68" s="905" t="s">
        <v>393</v>
      </c>
    </row>
    <row r="69" spans="1:3">
      <c r="A69" s="541"/>
      <c r="B69" s="871" t="s">
        <v>394</v>
      </c>
      <c r="C69" s="872" t="s">
        <v>394</v>
      </c>
    </row>
    <row r="70" spans="1:3">
      <c r="A70" s="541"/>
      <c r="B70" s="871" t="s">
        <v>395</v>
      </c>
      <c r="C70" s="872" t="s">
        <v>395</v>
      </c>
    </row>
    <row r="71" spans="1:3" ht="54.9" customHeight="1">
      <c r="A71" s="541"/>
      <c r="B71" s="897" t="s">
        <v>955</v>
      </c>
      <c r="C71" s="898" t="s">
        <v>396</v>
      </c>
    </row>
    <row r="72" spans="1:3" ht="33.75" customHeight="1">
      <c r="A72" s="541"/>
      <c r="B72" s="897" t="s">
        <v>439</v>
      </c>
      <c r="C72" s="898" t="s">
        <v>397</v>
      </c>
    </row>
    <row r="73" spans="1:3" ht="15.75" customHeight="1">
      <c r="A73" s="541"/>
      <c r="B73" s="897" t="s">
        <v>437</v>
      </c>
      <c r="C73" s="898" t="s">
        <v>398</v>
      </c>
    </row>
    <row r="74" spans="1:3">
      <c r="A74" s="541"/>
      <c r="B74" s="871" t="s">
        <v>399</v>
      </c>
      <c r="C74" s="872" t="s">
        <v>399</v>
      </c>
    </row>
    <row r="75" spans="1:3" ht="12.6" thickBot="1">
      <c r="A75" s="215"/>
      <c r="B75" s="899" t="s">
        <v>400</v>
      </c>
      <c r="C75" s="900" t="s">
        <v>400</v>
      </c>
    </row>
    <row r="76" spans="1:3" ht="12.6" thickTop="1">
      <c r="A76" s="887" t="s">
        <v>463</v>
      </c>
      <c r="B76" s="888"/>
      <c r="C76" s="889"/>
    </row>
    <row r="77" spans="1:3">
      <c r="A77" s="541"/>
      <c r="B77" s="871" t="s">
        <v>392</v>
      </c>
      <c r="C77" s="872"/>
    </row>
    <row r="78" spans="1:3">
      <c r="A78" s="541"/>
      <c r="B78" s="871" t="s">
        <v>461</v>
      </c>
      <c r="C78" s="872"/>
    </row>
    <row r="79" spans="1:3">
      <c r="A79" s="541"/>
      <c r="B79" s="871" t="s">
        <v>462</v>
      </c>
      <c r="C79" s="872"/>
    </row>
    <row r="80" spans="1:3">
      <c r="A80" s="887" t="s">
        <v>464</v>
      </c>
      <c r="B80" s="888"/>
      <c r="C80" s="889"/>
    </row>
    <row r="81" spans="1:3">
      <c r="A81" s="541"/>
      <c r="B81" s="871" t="s">
        <v>392</v>
      </c>
      <c r="C81" s="872"/>
    </row>
    <row r="82" spans="1:3">
      <c r="A82" s="541"/>
      <c r="B82" s="871" t="s">
        <v>465</v>
      </c>
      <c r="C82" s="872"/>
    </row>
    <row r="83" spans="1:3" ht="76.5" customHeight="1">
      <c r="A83" s="541"/>
      <c r="B83" s="871" t="s">
        <v>479</v>
      </c>
      <c r="C83" s="872"/>
    </row>
    <row r="84" spans="1:3" ht="53.25" customHeight="1">
      <c r="A84" s="541"/>
      <c r="B84" s="871" t="s">
        <v>478</v>
      </c>
      <c r="C84" s="872"/>
    </row>
    <row r="85" spans="1:3">
      <c r="A85" s="541"/>
      <c r="B85" s="871" t="s">
        <v>466</v>
      </c>
      <c r="C85" s="872"/>
    </row>
    <row r="86" spans="1:3">
      <c r="A86" s="541"/>
      <c r="B86" s="871" t="s">
        <v>467</v>
      </c>
      <c r="C86" s="872"/>
    </row>
    <row r="87" spans="1:3">
      <c r="A87" s="541"/>
      <c r="B87" s="871" t="s">
        <v>468</v>
      </c>
      <c r="C87" s="872"/>
    </row>
    <row r="88" spans="1:3">
      <c r="A88" s="887" t="s">
        <v>469</v>
      </c>
      <c r="B88" s="888"/>
      <c r="C88" s="889"/>
    </row>
    <row r="89" spans="1:3">
      <c r="A89" s="541"/>
      <c r="B89" s="871" t="s">
        <v>392</v>
      </c>
      <c r="C89" s="872"/>
    </row>
    <row r="90" spans="1:3">
      <c r="A90" s="541"/>
      <c r="B90" s="871" t="s">
        <v>471</v>
      </c>
      <c r="C90" s="872"/>
    </row>
    <row r="91" spans="1:3" ht="12" customHeight="1">
      <c r="A91" s="541"/>
      <c r="B91" s="871" t="s">
        <v>472</v>
      </c>
      <c r="C91" s="872"/>
    </row>
    <row r="92" spans="1:3">
      <c r="A92" s="541"/>
      <c r="B92" s="871" t="s">
        <v>473</v>
      </c>
      <c r="C92" s="872"/>
    </row>
    <row r="93" spans="1:3" ht="24.75" customHeight="1">
      <c r="A93" s="541"/>
      <c r="B93" s="890" t="s">
        <v>514</v>
      </c>
      <c r="C93" s="891"/>
    </row>
    <row r="94" spans="1:3" ht="24" customHeight="1">
      <c r="A94" s="541"/>
      <c r="B94" s="890" t="s">
        <v>515</v>
      </c>
      <c r="C94" s="891"/>
    </row>
    <row r="95" spans="1:3" ht="13.5" customHeight="1">
      <c r="A95" s="541"/>
      <c r="B95" s="892" t="s">
        <v>474</v>
      </c>
      <c r="C95" s="893"/>
    </row>
    <row r="96" spans="1:3" ht="11.25" customHeight="1" thickBot="1">
      <c r="A96" s="894" t="s">
        <v>510</v>
      </c>
      <c r="B96" s="895"/>
      <c r="C96" s="896"/>
    </row>
    <row r="97" spans="1:3" ht="13.2" thickTop="1" thickBot="1">
      <c r="A97" s="886" t="s">
        <v>401</v>
      </c>
      <c r="B97" s="886"/>
      <c r="C97" s="886"/>
    </row>
    <row r="98" spans="1:3">
      <c r="A98" s="309">
        <v>2</v>
      </c>
      <c r="B98" s="469" t="s">
        <v>490</v>
      </c>
      <c r="C98" s="469" t="s">
        <v>511</v>
      </c>
    </row>
    <row r="99" spans="1:3">
      <c r="A99" s="219">
        <v>3</v>
      </c>
      <c r="B99" s="470" t="s">
        <v>491</v>
      </c>
      <c r="C99" s="471" t="s">
        <v>512</v>
      </c>
    </row>
    <row r="100" spans="1:3">
      <c r="A100" s="219">
        <v>4</v>
      </c>
      <c r="B100" s="470" t="s">
        <v>492</v>
      </c>
      <c r="C100" s="471" t="s">
        <v>516</v>
      </c>
    </row>
    <row r="101" spans="1:3" ht="11.25" customHeight="1">
      <c r="A101" s="219">
        <v>5</v>
      </c>
      <c r="B101" s="470" t="s">
        <v>493</v>
      </c>
      <c r="C101" s="471" t="s">
        <v>513</v>
      </c>
    </row>
    <row r="102" spans="1:3" ht="12" customHeight="1">
      <c r="A102" s="219">
        <v>6</v>
      </c>
      <c r="B102" s="470" t="s">
        <v>508</v>
      </c>
      <c r="C102" s="471" t="s">
        <v>494</v>
      </c>
    </row>
    <row r="103" spans="1:3" ht="12" customHeight="1">
      <c r="A103" s="219">
        <v>7</v>
      </c>
      <c r="B103" s="470" t="s">
        <v>495</v>
      </c>
      <c r="C103" s="471" t="s">
        <v>509</v>
      </c>
    </row>
    <row r="104" spans="1:3">
      <c r="A104" s="219">
        <v>8</v>
      </c>
      <c r="B104" s="470" t="s">
        <v>500</v>
      </c>
      <c r="C104" s="471" t="s">
        <v>520</v>
      </c>
    </row>
    <row r="105" spans="1:3" ht="11.25" customHeight="1">
      <c r="A105" s="887" t="s">
        <v>475</v>
      </c>
      <c r="B105" s="888"/>
      <c r="C105" s="889"/>
    </row>
    <row r="106" spans="1:3" ht="12" customHeight="1">
      <c r="A106" s="541"/>
      <c r="B106" s="871" t="s">
        <v>392</v>
      </c>
      <c r="C106" s="872"/>
    </row>
    <row r="107" spans="1:3">
      <c r="A107" s="887" t="s">
        <v>654</v>
      </c>
      <c r="B107" s="888"/>
      <c r="C107" s="889"/>
    </row>
    <row r="108" spans="1:3" ht="12" customHeight="1">
      <c r="A108" s="541"/>
      <c r="B108" s="871" t="s">
        <v>656</v>
      </c>
      <c r="C108" s="872"/>
    </row>
    <row r="109" spans="1:3">
      <c r="A109" s="541"/>
      <c r="B109" s="871" t="s">
        <v>657</v>
      </c>
      <c r="C109" s="872"/>
    </row>
    <row r="110" spans="1:3">
      <c r="A110" s="541"/>
      <c r="B110" s="871" t="s">
        <v>655</v>
      </c>
      <c r="C110" s="872"/>
    </row>
    <row r="111" spans="1:3">
      <c r="A111" s="865" t="s">
        <v>1001</v>
      </c>
      <c r="B111" s="865"/>
      <c r="C111" s="865"/>
    </row>
    <row r="112" spans="1:3">
      <c r="A112" s="883" t="s">
        <v>325</v>
      </c>
      <c r="B112" s="883"/>
      <c r="C112" s="883"/>
    </row>
    <row r="113" spans="1:3">
      <c r="A113" s="542">
        <v>1</v>
      </c>
      <c r="B113" s="878" t="s">
        <v>831</v>
      </c>
      <c r="C113" s="879"/>
    </row>
    <row r="114" spans="1:3">
      <c r="A114" s="542">
        <v>2</v>
      </c>
      <c r="B114" s="884" t="s">
        <v>832</v>
      </c>
      <c r="C114" s="885"/>
    </row>
    <row r="115" spans="1:3">
      <c r="A115" s="542">
        <v>3</v>
      </c>
      <c r="B115" s="878" t="s">
        <v>833</v>
      </c>
      <c r="C115" s="879"/>
    </row>
    <row r="116" spans="1:3">
      <c r="A116" s="542">
        <v>4</v>
      </c>
      <c r="B116" s="878" t="s">
        <v>834</v>
      </c>
      <c r="C116" s="879"/>
    </row>
    <row r="117" spans="1:3">
      <c r="A117" s="542">
        <v>5</v>
      </c>
      <c r="B117" s="878" t="s">
        <v>835</v>
      </c>
      <c r="C117" s="879"/>
    </row>
    <row r="118" spans="1:3" ht="55.5" customHeight="1">
      <c r="A118" s="542">
        <v>6</v>
      </c>
      <c r="B118" s="878" t="s">
        <v>943</v>
      </c>
      <c r="C118" s="879"/>
    </row>
    <row r="119" spans="1:3" ht="24">
      <c r="A119" s="542">
        <v>6.01</v>
      </c>
      <c r="B119" s="543" t="s">
        <v>690</v>
      </c>
      <c r="C119" s="584" t="s">
        <v>944</v>
      </c>
    </row>
    <row r="120" spans="1:3" ht="36">
      <c r="A120" s="542">
        <v>6.02</v>
      </c>
      <c r="B120" s="543" t="s">
        <v>691</v>
      </c>
      <c r="C120" s="594" t="s">
        <v>950</v>
      </c>
    </row>
    <row r="121" spans="1:3">
      <c r="A121" s="542">
        <v>6.03</v>
      </c>
      <c r="B121" s="548" t="s">
        <v>692</v>
      </c>
      <c r="C121" s="548" t="s">
        <v>836</v>
      </c>
    </row>
    <row r="122" spans="1:3">
      <c r="A122" s="542">
        <v>6.04</v>
      </c>
      <c r="B122" s="543" t="s">
        <v>693</v>
      </c>
      <c r="C122" s="544" t="s">
        <v>837</v>
      </c>
    </row>
    <row r="123" spans="1:3">
      <c r="A123" s="542">
        <v>6.05</v>
      </c>
      <c r="B123" s="543" t="s">
        <v>694</v>
      </c>
      <c r="C123" s="544" t="s">
        <v>838</v>
      </c>
    </row>
    <row r="124" spans="1:3" ht="24">
      <c r="A124" s="542">
        <v>6.06</v>
      </c>
      <c r="B124" s="543" t="s">
        <v>695</v>
      </c>
      <c r="C124" s="544" t="s">
        <v>839</v>
      </c>
    </row>
    <row r="125" spans="1:3">
      <c r="A125" s="542">
        <v>6.07</v>
      </c>
      <c r="B125" s="545" t="s">
        <v>696</v>
      </c>
      <c r="C125" s="544" t="s">
        <v>840</v>
      </c>
    </row>
    <row r="126" spans="1:3" ht="24">
      <c r="A126" s="542">
        <v>6.08</v>
      </c>
      <c r="B126" s="543" t="s">
        <v>697</v>
      </c>
      <c r="C126" s="544" t="s">
        <v>841</v>
      </c>
    </row>
    <row r="127" spans="1:3" ht="24">
      <c r="A127" s="542">
        <v>6.09</v>
      </c>
      <c r="B127" s="546" t="s">
        <v>698</v>
      </c>
      <c r="C127" s="544" t="s">
        <v>842</v>
      </c>
    </row>
    <row r="128" spans="1:3">
      <c r="A128" s="547">
        <v>6.1</v>
      </c>
      <c r="B128" s="546" t="s">
        <v>699</v>
      </c>
      <c r="C128" s="544" t="s">
        <v>843</v>
      </c>
    </row>
    <row r="129" spans="1:3">
      <c r="A129" s="542">
        <v>6.11</v>
      </c>
      <c r="B129" s="546" t="s">
        <v>700</v>
      </c>
      <c r="C129" s="544" t="s">
        <v>844</v>
      </c>
    </row>
    <row r="130" spans="1:3">
      <c r="A130" s="542">
        <v>6.12</v>
      </c>
      <c r="B130" s="546" t="s">
        <v>701</v>
      </c>
      <c r="C130" s="544" t="s">
        <v>845</v>
      </c>
    </row>
    <row r="131" spans="1:3">
      <c r="A131" s="542">
        <v>6.13</v>
      </c>
      <c r="B131" s="546" t="s">
        <v>702</v>
      </c>
      <c r="C131" s="548" t="s">
        <v>846</v>
      </c>
    </row>
    <row r="132" spans="1:3">
      <c r="A132" s="542">
        <v>6.14</v>
      </c>
      <c r="B132" s="546" t="s">
        <v>703</v>
      </c>
      <c r="C132" s="548" t="s">
        <v>847</v>
      </c>
    </row>
    <row r="133" spans="1:3">
      <c r="A133" s="542">
        <v>6.15</v>
      </c>
      <c r="B133" s="546" t="s">
        <v>704</v>
      </c>
      <c r="C133" s="548" t="s">
        <v>848</v>
      </c>
    </row>
    <row r="134" spans="1:3">
      <c r="A134" s="542">
        <v>6.16</v>
      </c>
      <c r="B134" s="546" t="s">
        <v>705</v>
      </c>
      <c r="C134" s="548" t="s">
        <v>849</v>
      </c>
    </row>
    <row r="135" spans="1:3">
      <c r="A135" s="542">
        <v>6.17</v>
      </c>
      <c r="B135" s="548" t="s">
        <v>706</v>
      </c>
      <c r="C135" s="548" t="s">
        <v>850</v>
      </c>
    </row>
    <row r="136" spans="1:3" ht="24">
      <c r="A136" s="542">
        <v>6.18</v>
      </c>
      <c r="B136" s="546" t="s">
        <v>707</v>
      </c>
      <c r="C136" s="548" t="s">
        <v>851</v>
      </c>
    </row>
    <row r="137" spans="1:3">
      <c r="A137" s="542">
        <v>6.19</v>
      </c>
      <c r="B137" s="546" t="s">
        <v>708</v>
      </c>
      <c r="C137" s="548" t="s">
        <v>852</v>
      </c>
    </row>
    <row r="138" spans="1:3">
      <c r="A138" s="547">
        <v>6.2</v>
      </c>
      <c r="B138" s="546" t="s">
        <v>709</v>
      </c>
      <c r="C138" s="548" t="s">
        <v>853</v>
      </c>
    </row>
    <row r="139" spans="1:3">
      <c r="A139" s="542">
        <v>6.21</v>
      </c>
      <c r="B139" s="546" t="s">
        <v>710</v>
      </c>
      <c r="C139" s="548" t="s">
        <v>854</v>
      </c>
    </row>
    <row r="140" spans="1:3">
      <c r="A140" s="542">
        <v>6.22</v>
      </c>
      <c r="B140" s="546" t="s">
        <v>711</v>
      </c>
      <c r="C140" s="548" t="s">
        <v>855</v>
      </c>
    </row>
    <row r="141" spans="1:3" ht="24">
      <c r="A141" s="542">
        <v>6.23</v>
      </c>
      <c r="B141" s="546" t="s">
        <v>712</v>
      </c>
      <c r="C141" s="548" t="s">
        <v>856</v>
      </c>
    </row>
    <row r="142" spans="1:3" ht="24">
      <c r="A142" s="542">
        <v>6.24</v>
      </c>
      <c r="B142" s="543" t="s">
        <v>713</v>
      </c>
      <c r="C142" s="548" t="s">
        <v>857</v>
      </c>
    </row>
    <row r="143" spans="1:3">
      <c r="A143" s="542">
        <v>6.2500000000000098</v>
      </c>
      <c r="B143" s="543" t="s">
        <v>714</v>
      </c>
      <c r="C143" s="548" t="s">
        <v>858</v>
      </c>
    </row>
    <row r="144" spans="1:3" ht="24">
      <c r="A144" s="542">
        <v>6.2600000000000202</v>
      </c>
      <c r="B144" s="543" t="s">
        <v>859</v>
      </c>
      <c r="C144" s="587" t="s">
        <v>860</v>
      </c>
    </row>
    <row r="145" spans="1:3" ht="24">
      <c r="A145" s="542">
        <v>6.2700000000000298</v>
      </c>
      <c r="B145" s="543" t="s">
        <v>165</v>
      </c>
      <c r="C145" s="587" t="s">
        <v>946</v>
      </c>
    </row>
    <row r="146" spans="1:3">
      <c r="A146" s="542"/>
      <c r="B146" s="869" t="s">
        <v>861</v>
      </c>
      <c r="C146" s="870"/>
    </row>
    <row r="147" spans="1:3" s="550" customFormat="1">
      <c r="A147" s="549">
        <v>7.1</v>
      </c>
      <c r="B147" s="543" t="s">
        <v>862</v>
      </c>
      <c r="C147" s="880" t="s">
        <v>863</v>
      </c>
    </row>
    <row r="148" spans="1:3" s="550" customFormat="1">
      <c r="A148" s="549">
        <v>7.2</v>
      </c>
      <c r="B148" s="543" t="s">
        <v>864</v>
      </c>
      <c r="C148" s="881"/>
    </row>
    <row r="149" spans="1:3" s="550" customFormat="1">
      <c r="A149" s="549">
        <v>7.3</v>
      </c>
      <c r="B149" s="543" t="s">
        <v>865</v>
      </c>
      <c r="C149" s="881"/>
    </row>
    <row r="150" spans="1:3" s="550" customFormat="1">
      <c r="A150" s="549">
        <v>7.4</v>
      </c>
      <c r="B150" s="543" t="s">
        <v>866</v>
      </c>
      <c r="C150" s="881"/>
    </row>
    <row r="151" spans="1:3" s="550" customFormat="1">
      <c r="A151" s="549">
        <v>7.5</v>
      </c>
      <c r="B151" s="543" t="s">
        <v>867</v>
      </c>
      <c r="C151" s="881"/>
    </row>
    <row r="152" spans="1:3" s="550" customFormat="1">
      <c r="A152" s="549">
        <v>7.6</v>
      </c>
      <c r="B152" s="543" t="s">
        <v>939</v>
      </c>
      <c r="C152" s="882"/>
    </row>
    <row r="153" spans="1:3" s="550" customFormat="1" ht="24">
      <c r="A153" s="549">
        <v>7.7</v>
      </c>
      <c r="B153" s="543" t="s">
        <v>868</v>
      </c>
      <c r="C153" s="551" t="s">
        <v>869</v>
      </c>
    </row>
    <row r="154" spans="1:3" s="550" customFormat="1" ht="24">
      <c r="A154" s="549">
        <v>7.8</v>
      </c>
      <c r="B154" s="543" t="s">
        <v>870</v>
      </c>
      <c r="C154" s="551" t="s">
        <v>871</v>
      </c>
    </row>
    <row r="155" spans="1:3">
      <c r="A155" s="541"/>
      <c r="B155" s="869" t="s">
        <v>872</v>
      </c>
      <c r="C155" s="870"/>
    </row>
    <row r="156" spans="1:3">
      <c r="A156" s="549">
        <v>1</v>
      </c>
      <c r="B156" s="873" t="s">
        <v>951</v>
      </c>
      <c r="C156" s="874"/>
    </row>
    <row r="157" spans="1:3" ht="24.9" customHeight="1">
      <c r="A157" s="549">
        <v>2</v>
      </c>
      <c r="B157" s="873" t="s">
        <v>947</v>
      </c>
      <c r="C157" s="874"/>
    </row>
    <row r="158" spans="1:3">
      <c r="A158" s="549">
        <v>3</v>
      </c>
      <c r="B158" s="873" t="s">
        <v>938</v>
      </c>
      <c r="C158" s="874"/>
    </row>
    <row r="159" spans="1:3">
      <c r="A159" s="541"/>
      <c r="B159" s="869" t="s">
        <v>873</v>
      </c>
      <c r="C159" s="870"/>
    </row>
    <row r="160" spans="1:3" ht="39" customHeight="1">
      <c r="A160" s="549">
        <v>1</v>
      </c>
      <c r="B160" s="876" t="s">
        <v>952</v>
      </c>
      <c r="C160" s="877"/>
    </row>
    <row r="161" spans="1:3">
      <c r="A161" s="549">
        <v>3</v>
      </c>
      <c r="B161" s="543" t="s">
        <v>678</v>
      </c>
      <c r="C161" s="551" t="s">
        <v>874</v>
      </c>
    </row>
    <row r="162" spans="1:3">
      <c r="A162" s="549">
        <v>4</v>
      </c>
      <c r="B162" s="543" t="s">
        <v>679</v>
      </c>
      <c r="C162" s="551" t="s">
        <v>875</v>
      </c>
    </row>
    <row r="163" spans="1:3" ht="24">
      <c r="A163" s="549">
        <v>5</v>
      </c>
      <c r="B163" s="543" t="s">
        <v>680</v>
      </c>
      <c r="C163" s="551" t="s">
        <v>876</v>
      </c>
    </row>
    <row r="164" spans="1:3">
      <c r="A164" s="549">
        <v>6</v>
      </c>
      <c r="B164" s="543" t="s">
        <v>681</v>
      </c>
      <c r="C164" s="543" t="s">
        <v>877</v>
      </c>
    </row>
    <row r="165" spans="1:3">
      <c r="A165" s="541"/>
      <c r="B165" s="869" t="s">
        <v>878</v>
      </c>
      <c r="C165" s="870"/>
    </row>
    <row r="166" spans="1:3" ht="48">
      <c r="A166" s="549"/>
      <c r="B166" s="543" t="s">
        <v>879</v>
      </c>
      <c r="C166" s="552" t="s">
        <v>1002</v>
      </c>
    </row>
    <row r="167" spans="1:3">
      <c r="A167" s="549"/>
      <c r="B167" s="543" t="s">
        <v>680</v>
      </c>
      <c r="C167" s="551" t="s">
        <v>880</v>
      </c>
    </row>
    <row r="168" spans="1:3">
      <c r="A168" s="541"/>
      <c r="B168" s="869" t="s">
        <v>881</v>
      </c>
      <c r="C168" s="870"/>
    </row>
    <row r="169" spans="1:3" ht="26.4" customHeight="1">
      <c r="A169" s="541"/>
      <c r="B169" s="871" t="s">
        <v>1003</v>
      </c>
      <c r="C169" s="872"/>
    </row>
    <row r="170" spans="1:3">
      <c r="A170" s="541" t="s">
        <v>882</v>
      </c>
      <c r="B170" s="553" t="s">
        <v>738</v>
      </c>
      <c r="C170" s="554" t="s">
        <v>883</v>
      </c>
    </row>
    <row r="171" spans="1:3">
      <c r="A171" s="541" t="s">
        <v>535</v>
      </c>
      <c r="B171" s="555" t="s">
        <v>739</v>
      </c>
      <c r="C171" s="551" t="s">
        <v>884</v>
      </c>
    </row>
    <row r="172" spans="1:3" ht="24">
      <c r="A172" s="541" t="s">
        <v>542</v>
      </c>
      <c r="B172" s="554" t="s">
        <v>740</v>
      </c>
      <c r="C172" s="551" t="s">
        <v>885</v>
      </c>
    </row>
    <row r="173" spans="1:3">
      <c r="A173" s="541" t="s">
        <v>886</v>
      </c>
      <c r="B173" s="555" t="s">
        <v>741</v>
      </c>
      <c r="C173" s="555" t="s">
        <v>887</v>
      </c>
    </row>
    <row r="174" spans="1:3" ht="24">
      <c r="A174" s="541" t="s">
        <v>888</v>
      </c>
      <c r="B174" s="556" t="s">
        <v>742</v>
      </c>
      <c r="C174" s="556" t="s">
        <v>889</v>
      </c>
    </row>
    <row r="175" spans="1:3" ht="24">
      <c r="A175" s="541" t="s">
        <v>543</v>
      </c>
      <c r="B175" s="556" t="s">
        <v>743</v>
      </c>
      <c r="C175" s="556" t="s">
        <v>890</v>
      </c>
    </row>
    <row r="176" spans="1:3" ht="24">
      <c r="A176" s="541" t="s">
        <v>891</v>
      </c>
      <c r="B176" s="556" t="s">
        <v>744</v>
      </c>
      <c r="C176" s="556" t="s">
        <v>892</v>
      </c>
    </row>
    <row r="177" spans="1:3" ht="24">
      <c r="A177" s="541" t="s">
        <v>893</v>
      </c>
      <c r="B177" s="556" t="s">
        <v>745</v>
      </c>
      <c r="C177" s="556" t="s">
        <v>895</v>
      </c>
    </row>
    <row r="178" spans="1:3" ht="24">
      <c r="A178" s="541" t="s">
        <v>894</v>
      </c>
      <c r="B178" s="556" t="s">
        <v>746</v>
      </c>
      <c r="C178" s="556" t="s">
        <v>897</v>
      </c>
    </row>
    <row r="179" spans="1:3" ht="24">
      <c r="A179" s="541" t="s">
        <v>896</v>
      </c>
      <c r="B179" s="556" t="s">
        <v>747</v>
      </c>
      <c r="C179" s="557" t="s">
        <v>899</v>
      </c>
    </row>
    <row r="180" spans="1:3" ht="24">
      <c r="A180" s="541" t="s">
        <v>898</v>
      </c>
      <c r="B180" s="574" t="s">
        <v>748</v>
      </c>
      <c r="C180" s="557" t="s">
        <v>901</v>
      </c>
    </row>
    <row r="181" spans="1:3" ht="24">
      <c r="A181" s="541" t="s">
        <v>900</v>
      </c>
      <c r="B181" s="556" t="s">
        <v>749</v>
      </c>
      <c r="C181" s="558" t="s">
        <v>903</v>
      </c>
    </row>
    <row r="182" spans="1:3">
      <c r="A182" s="583" t="s">
        <v>902</v>
      </c>
      <c r="B182" s="559" t="s">
        <v>750</v>
      </c>
      <c r="C182" s="554" t="s">
        <v>904</v>
      </c>
    </row>
    <row r="183" spans="1:3" ht="24">
      <c r="A183" s="541"/>
      <c r="B183" s="560" t="s">
        <v>905</v>
      </c>
      <c r="C183" s="544" t="s">
        <v>906</v>
      </c>
    </row>
    <row r="184" spans="1:3" ht="24">
      <c r="A184" s="541"/>
      <c r="B184" s="560" t="s">
        <v>907</v>
      </c>
      <c r="C184" s="544" t="s">
        <v>908</v>
      </c>
    </row>
    <row r="185" spans="1:3" ht="24">
      <c r="A185" s="541"/>
      <c r="B185" s="560" t="s">
        <v>909</v>
      </c>
      <c r="C185" s="544" t="s">
        <v>910</v>
      </c>
    </row>
    <row r="186" spans="1:3">
      <c r="A186" s="541"/>
      <c r="B186" s="869" t="s">
        <v>911</v>
      </c>
      <c r="C186" s="870"/>
    </row>
    <row r="187" spans="1:3" ht="50.1" customHeight="1">
      <c r="A187" s="541"/>
      <c r="B187" s="873" t="s">
        <v>953</v>
      </c>
      <c r="C187" s="874"/>
    </row>
    <row r="188" spans="1:3">
      <c r="A188" s="549">
        <v>1</v>
      </c>
      <c r="B188" s="548" t="s">
        <v>770</v>
      </c>
      <c r="C188" s="548" t="s">
        <v>770</v>
      </c>
    </row>
    <row r="189" spans="1:3" ht="24">
      <c r="A189" s="549">
        <v>2</v>
      </c>
      <c r="B189" s="548" t="s">
        <v>912</v>
      </c>
      <c r="C189" s="548" t="s">
        <v>913</v>
      </c>
    </row>
    <row r="190" spans="1:3">
      <c r="A190" s="549">
        <v>3</v>
      </c>
      <c r="B190" s="548" t="s">
        <v>772</v>
      </c>
      <c r="C190" s="548" t="s">
        <v>914</v>
      </c>
    </row>
    <row r="191" spans="1:3" ht="24">
      <c r="A191" s="549">
        <v>4</v>
      </c>
      <c r="B191" s="548" t="s">
        <v>773</v>
      </c>
      <c r="C191" s="548" t="s">
        <v>915</v>
      </c>
    </row>
    <row r="192" spans="1:3" ht="24">
      <c r="A192" s="549">
        <v>5</v>
      </c>
      <c r="B192" s="548" t="s">
        <v>774</v>
      </c>
      <c r="C192" s="548" t="s">
        <v>954</v>
      </c>
    </row>
    <row r="193" spans="1:4" ht="48">
      <c r="A193" s="549">
        <v>6</v>
      </c>
      <c r="B193" s="548" t="s">
        <v>775</v>
      </c>
      <c r="C193" s="548" t="s">
        <v>916</v>
      </c>
    </row>
    <row r="194" spans="1:4">
      <c r="A194" s="541"/>
      <c r="B194" s="869" t="s">
        <v>917</v>
      </c>
      <c r="C194" s="870"/>
    </row>
    <row r="195" spans="1:4" ht="26.1" customHeight="1">
      <c r="A195" s="541"/>
      <c r="B195" s="867" t="s">
        <v>940</v>
      </c>
      <c r="C195" s="875"/>
    </row>
    <row r="196" spans="1:4" ht="24">
      <c r="A196" s="541">
        <v>1.1000000000000001</v>
      </c>
      <c r="B196" s="561" t="s">
        <v>785</v>
      </c>
      <c r="C196" s="575" t="s">
        <v>918</v>
      </c>
      <c r="D196" s="576"/>
    </row>
    <row r="197" spans="1:4" ht="12.6">
      <c r="A197" s="541" t="s">
        <v>251</v>
      </c>
      <c r="B197" s="562" t="s">
        <v>786</v>
      </c>
      <c r="C197" s="575" t="s">
        <v>919</v>
      </c>
      <c r="D197" s="577"/>
    </row>
    <row r="198" spans="1:4" ht="12.6">
      <c r="A198" s="541" t="s">
        <v>787</v>
      </c>
      <c r="B198" s="563" t="s">
        <v>788</v>
      </c>
      <c r="C198" s="866" t="s">
        <v>941</v>
      </c>
      <c r="D198" s="578"/>
    </row>
    <row r="199" spans="1:4" ht="12.6">
      <c r="A199" s="541" t="s">
        <v>789</v>
      </c>
      <c r="B199" s="563" t="s">
        <v>790</v>
      </c>
      <c r="C199" s="866"/>
      <c r="D199" s="578"/>
    </row>
    <row r="200" spans="1:4" ht="12.6">
      <c r="A200" s="541" t="s">
        <v>791</v>
      </c>
      <c r="B200" s="563" t="s">
        <v>792</v>
      </c>
      <c r="C200" s="866"/>
      <c r="D200" s="578"/>
    </row>
    <row r="201" spans="1:4" ht="12.6">
      <c r="A201" s="541" t="s">
        <v>793</v>
      </c>
      <c r="B201" s="563" t="s">
        <v>794</v>
      </c>
      <c r="C201" s="866"/>
      <c r="D201" s="578"/>
    </row>
    <row r="202" spans="1:4" ht="24">
      <c r="A202" s="541">
        <v>1.2</v>
      </c>
      <c r="B202" s="564" t="s">
        <v>795</v>
      </c>
      <c r="C202" s="565" t="s">
        <v>920</v>
      </c>
      <c r="D202" s="579"/>
    </row>
    <row r="203" spans="1:4" ht="24">
      <c r="A203" s="541" t="s">
        <v>797</v>
      </c>
      <c r="B203" s="566" t="s">
        <v>798</v>
      </c>
      <c r="C203" s="567" t="s">
        <v>921</v>
      </c>
      <c r="D203" s="580"/>
    </row>
    <row r="204" spans="1:4" ht="24">
      <c r="A204" s="541" t="s">
        <v>799</v>
      </c>
      <c r="B204" s="568" t="s">
        <v>800</v>
      </c>
      <c r="C204" s="567" t="s">
        <v>922</v>
      </c>
      <c r="D204" s="581"/>
    </row>
    <row r="205" spans="1:4" ht="12.6">
      <c r="A205" s="541" t="s">
        <v>801</v>
      </c>
      <c r="B205" s="569" t="s">
        <v>802</v>
      </c>
      <c r="C205" s="565" t="s">
        <v>923</v>
      </c>
      <c r="D205" s="580"/>
    </row>
    <row r="206" spans="1:4" ht="18" customHeight="1">
      <c r="A206" s="541" t="s">
        <v>803</v>
      </c>
      <c r="B206" s="572" t="s">
        <v>804</v>
      </c>
      <c r="C206" s="565" t="s">
        <v>924</v>
      </c>
      <c r="D206" s="581"/>
    </row>
    <row r="207" spans="1:4" ht="12.6">
      <c r="A207" s="541">
        <v>1.4</v>
      </c>
      <c r="B207" s="566" t="s">
        <v>936</v>
      </c>
      <c r="C207" s="570" t="s">
        <v>925</v>
      </c>
      <c r="D207" s="582"/>
    </row>
    <row r="208" spans="1:4" ht="12.6">
      <c r="A208" s="541">
        <v>1.5</v>
      </c>
      <c r="B208" s="566" t="s">
        <v>937</v>
      </c>
      <c r="C208" s="570" t="s">
        <v>925</v>
      </c>
      <c r="D208" s="582"/>
    </row>
    <row r="209" spans="1:3">
      <c r="A209" s="541"/>
      <c r="B209" s="865" t="s">
        <v>926</v>
      </c>
      <c r="C209" s="865"/>
    </row>
    <row r="210" spans="1:3" ht="24.6" customHeight="1">
      <c r="A210" s="541"/>
      <c r="B210" s="867" t="s">
        <v>927</v>
      </c>
      <c r="C210" s="867"/>
    </row>
    <row r="211" spans="1:3">
      <c r="A211" s="549"/>
      <c r="B211" s="543" t="s">
        <v>678</v>
      </c>
      <c r="C211" s="551" t="s">
        <v>874</v>
      </c>
    </row>
    <row r="212" spans="1:3">
      <c r="A212" s="549"/>
      <c r="B212" s="543" t="s">
        <v>679</v>
      </c>
      <c r="C212" s="551" t="s">
        <v>875</v>
      </c>
    </row>
    <row r="213" spans="1:3" ht="24">
      <c r="A213" s="541"/>
      <c r="B213" s="543" t="s">
        <v>680</v>
      </c>
      <c r="C213" s="551" t="s">
        <v>928</v>
      </c>
    </row>
    <row r="214" spans="1:3">
      <c r="A214" s="541"/>
      <c r="B214" s="865" t="s">
        <v>929</v>
      </c>
      <c r="C214" s="865"/>
    </row>
    <row r="215" spans="1:3" ht="39.6" customHeight="1">
      <c r="A215" s="549"/>
      <c r="B215" s="868" t="s">
        <v>942</v>
      </c>
      <c r="C215" s="868"/>
    </row>
    <row r="216" spans="1:3">
      <c r="B216" s="865" t="s">
        <v>981</v>
      </c>
      <c r="C216" s="865"/>
    </row>
    <row r="217" spans="1:3" ht="24">
      <c r="A217" s="600">
        <v>1</v>
      </c>
      <c r="B217" s="596" t="s">
        <v>957</v>
      </c>
      <c r="C217" s="597" t="s">
        <v>969</v>
      </c>
    </row>
    <row r="218" spans="1:3" ht="12.6">
      <c r="A218" s="600">
        <v>2</v>
      </c>
      <c r="B218" s="596" t="s">
        <v>958</v>
      </c>
      <c r="C218" s="597" t="s">
        <v>970</v>
      </c>
    </row>
    <row r="219" spans="1:3" ht="24">
      <c r="A219" s="600">
        <v>3</v>
      </c>
      <c r="B219" s="596" t="s">
        <v>959</v>
      </c>
      <c r="C219" s="596" t="s">
        <v>971</v>
      </c>
    </row>
    <row r="220" spans="1:3" ht="12.6">
      <c r="A220" s="600">
        <v>4</v>
      </c>
      <c r="B220" s="596" t="s">
        <v>960</v>
      </c>
      <c r="C220" s="596" t="s">
        <v>972</v>
      </c>
    </row>
    <row r="221" spans="1:3" ht="24">
      <c r="A221" s="600">
        <v>5</v>
      </c>
      <c r="B221" s="596" t="s">
        <v>961</v>
      </c>
      <c r="C221" s="596" t="s">
        <v>973</v>
      </c>
    </row>
    <row r="222" spans="1:3" ht="12.6">
      <c r="A222" s="600">
        <v>6</v>
      </c>
      <c r="B222" s="596" t="s">
        <v>962</v>
      </c>
      <c r="C222" s="596" t="s">
        <v>974</v>
      </c>
    </row>
    <row r="223" spans="1:3" ht="24">
      <c r="A223" s="600">
        <v>7</v>
      </c>
      <c r="B223" s="596" t="s">
        <v>963</v>
      </c>
      <c r="C223" s="596" t="s">
        <v>975</v>
      </c>
    </row>
    <row r="224" spans="1:3" ht="12.6">
      <c r="A224" s="600">
        <v>7.1</v>
      </c>
      <c r="B224" s="598" t="s">
        <v>964</v>
      </c>
      <c r="C224" s="596" t="s">
        <v>976</v>
      </c>
    </row>
    <row r="225" spans="1:3" ht="24">
      <c r="A225" s="600">
        <v>7.2</v>
      </c>
      <c r="B225" s="598" t="s">
        <v>965</v>
      </c>
      <c r="C225" s="596" t="s">
        <v>977</v>
      </c>
    </row>
    <row r="226" spans="1:3" ht="12.6">
      <c r="A226" s="600">
        <v>7.3</v>
      </c>
      <c r="B226" s="599" t="s">
        <v>966</v>
      </c>
      <c r="C226" s="596" t="s">
        <v>978</v>
      </c>
    </row>
    <row r="227" spans="1:3" ht="12.6">
      <c r="A227" s="600">
        <v>8</v>
      </c>
      <c r="B227" s="596" t="s">
        <v>967</v>
      </c>
      <c r="C227" s="597" t="s">
        <v>979</v>
      </c>
    </row>
    <row r="228" spans="1:3" ht="12.6">
      <c r="A228" s="600">
        <v>9</v>
      </c>
      <c r="B228" s="596" t="s">
        <v>968</v>
      </c>
      <c r="C228" s="597" t="s">
        <v>980</v>
      </c>
    </row>
    <row r="229" spans="1:3" ht="24">
      <c r="A229" s="600">
        <v>10.1</v>
      </c>
      <c r="B229" s="613" t="s">
        <v>998</v>
      </c>
      <c r="C229" s="597" t="s">
        <v>999</v>
      </c>
    </row>
    <row r="230" spans="1:3">
      <c r="A230" s="862"/>
      <c r="B230" s="610" t="s">
        <v>780</v>
      </c>
      <c r="C230" s="597" t="s">
        <v>996</v>
      </c>
    </row>
    <row r="231" spans="1:3" ht="24">
      <c r="A231" s="863"/>
      <c r="B231" s="610" t="s">
        <v>994</v>
      </c>
      <c r="C231" s="597" t="s">
        <v>995</v>
      </c>
    </row>
    <row r="232" spans="1:3">
      <c r="A232" s="863"/>
      <c r="B232" s="610" t="s">
        <v>982</v>
      </c>
      <c r="C232" s="597" t="s">
        <v>984</v>
      </c>
    </row>
    <row r="233" spans="1:3" ht="24">
      <c r="A233" s="863"/>
      <c r="B233" s="610" t="s">
        <v>989</v>
      </c>
      <c r="C233" s="611" t="s">
        <v>990</v>
      </c>
    </row>
    <row r="234" spans="1:3" ht="40.5" customHeight="1">
      <c r="A234" s="863"/>
      <c r="B234" s="610" t="s">
        <v>988</v>
      </c>
      <c r="C234" s="597" t="s">
        <v>991</v>
      </c>
    </row>
    <row r="235" spans="1:3" ht="24" customHeight="1">
      <c r="A235" s="863"/>
      <c r="B235" s="610" t="s">
        <v>993</v>
      </c>
      <c r="C235" s="597" t="s">
        <v>997</v>
      </c>
    </row>
    <row r="236" spans="1:3" ht="24">
      <c r="A236" s="864"/>
      <c r="B236" s="610" t="s">
        <v>983</v>
      </c>
      <c r="C236" s="597" t="s">
        <v>985</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17"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zoomScale="70" zoomScaleNormal="70" workbookViewId="0">
      <pane xSplit="1" ySplit="6" topLeftCell="B7" activePane="bottomRight" state="frozen"/>
      <selection pane="topRight" activeCell="B1" sqref="B1"/>
      <selection pane="bottomLeft" activeCell="A6" sqref="A6"/>
      <selection pane="bottomRight" activeCell="C8" sqref="C8:H67"/>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17" t="s">
        <v>188</v>
      </c>
      <c r="B1" s="16" t="str">
        <f>Info!C2</f>
        <v>სს "ვითიბი ბანკი ჯორჯია"</v>
      </c>
      <c r="C1" s="16"/>
    </row>
    <row r="2" spans="1:8">
      <c r="A2" s="17" t="s">
        <v>189</v>
      </c>
      <c r="B2" s="429">
        <f>'1. key ratios'!B2</f>
        <v>45107</v>
      </c>
      <c r="C2" s="28"/>
      <c r="D2" s="18"/>
      <c r="E2" s="18"/>
      <c r="F2" s="18"/>
      <c r="G2" s="18"/>
      <c r="H2" s="18"/>
    </row>
    <row r="3" spans="1:8">
      <c r="A3" s="17"/>
      <c r="B3" s="16"/>
      <c r="C3" s="28"/>
      <c r="D3" s="18"/>
      <c r="E3" s="18"/>
      <c r="F3" s="18"/>
      <c r="G3" s="18"/>
      <c r="H3" s="18"/>
    </row>
    <row r="4" spans="1:8" ht="15" thickBot="1">
      <c r="A4" s="46" t="s">
        <v>406</v>
      </c>
      <c r="B4" s="29" t="s">
        <v>222</v>
      </c>
      <c r="C4" s="32"/>
      <c r="D4" s="32"/>
      <c r="E4" s="32"/>
      <c r="F4" s="46"/>
      <c r="G4" s="46"/>
      <c r="H4" s="47" t="s">
        <v>93</v>
      </c>
    </row>
    <row r="5" spans="1:8">
      <c r="A5" s="119"/>
      <c r="B5" s="120"/>
      <c r="C5" s="753" t="s">
        <v>194</v>
      </c>
      <c r="D5" s="754"/>
      <c r="E5" s="755"/>
      <c r="F5" s="753" t="s">
        <v>195</v>
      </c>
      <c r="G5" s="754"/>
      <c r="H5" s="756"/>
    </row>
    <row r="6" spans="1:8">
      <c r="A6" s="121" t="s">
        <v>26</v>
      </c>
      <c r="B6" s="48"/>
      <c r="C6" s="49" t="s">
        <v>27</v>
      </c>
      <c r="D6" s="49" t="s">
        <v>96</v>
      </c>
      <c r="E6" s="49" t="s">
        <v>68</v>
      </c>
      <c r="F6" s="49" t="s">
        <v>27</v>
      </c>
      <c r="G6" s="49" t="s">
        <v>96</v>
      </c>
      <c r="H6" s="122" t="s">
        <v>68</v>
      </c>
    </row>
    <row r="7" spans="1:8">
      <c r="A7" s="123"/>
      <c r="B7" s="51" t="s">
        <v>92</v>
      </c>
      <c r="C7" s="52"/>
      <c r="D7" s="52"/>
      <c r="E7" s="52"/>
      <c r="F7" s="52"/>
      <c r="G7" s="52"/>
      <c r="H7" s="124"/>
    </row>
    <row r="8" spans="1:8">
      <c r="A8" s="123">
        <v>1</v>
      </c>
      <c r="B8" s="53" t="s">
        <v>97</v>
      </c>
      <c r="C8" s="735">
        <v>0</v>
      </c>
      <c r="D8" s="735">
        <v>0</v>
      </c>
      <c r="E8" s="727">
        <v>0</v>
      </c>
      <c r="F8" s="735">
        <v>938612</v>
      </c>
      <c r="G8" s="735">
        <v>-111905</v>
      </c>
      <c r="H8" s="736">
        <v>826707</v>
      </c>
    </row>
    <row r="9" spans="1:8">
      <c r="A9" s="123">
        <v>2</v>
      </c>
      <c r="B9" s="53" t="s">
        <v>98</v>
      </c>
      <c r="C9" s="737">
        <v>4920355.0000000009</v>
      </c>
      <c r="D9" s="737">
        <v>2630636.9999999995</v>
      </c>
      <c r="E9" s="727">
        <v>7550992</v>
      </c>
      <c r="F9" s="737">
        <v>32351631.999999996</v>
      </c>
      <c r="G9" s="737">
        <v>12823357</v>
      </c>
      <c r="H9" s="736">
        <v>45174989</v>
      </c>
    </row>
    <row r="10" spans="1:8">
      <c r="A10" s="123">
        <v>2.1</v>
      </c>
      <c r="B10" s="54" t="s">
        <v>99</v>
      </c>
      <c r="C10" s="735">
        <v>0</v>
      </c>
      <c r="D10" s="735">
        <v>0</v>
      </c>
      <c r="E10" s="727">
        <v>0</v>
      </c>
      <c r="F10" s="735">
        <v>0</v>
      </c>
      <c r="G10" s="735">
        <v>0</v>
      </c>
      <c r="H10" s="736">
        <v>0</v>
      </c>
    </row>
    <row r="11" spans="1:8">
      <c r="A11" s="123">
        <v>2.2000000000000002</v>
      </c>
      <c r="B11" s="54" t="s">
        <v>100</v>
      </c>
      <c r="C11" s="735">
        <v>38509.020000000004</v>
      </c>
      <c r="D11" s="735">
        <v>130228.23</v>
      </c>
      <c r="E11" s="727">
        <v>168737.25</v>
      </c>
      <c r="F11" s="735">
        <v>331173.69000000006</v>
      </c>
      <c r="G11" s="735">
        <v>310773.56</v>
      </c>
      <c r="H11" s="736">
        <v>641947.25</v>
      </c>
    </row>
    <row r="12" spans="1:8">
      <c r="A12" s="123">
        <v>2.2999999999999998</v>
      </c>
      <c r="B12" s="54" t="s">
        <v>101</v>
      </c>
      <c r="C12" s="735">
        <v>0</v>
      </c>
      <c r="D12" s="735">
        <v>4366.72</v>
      </c>
      <c r="E12" s="727">
        <v>4366.72</v>
      </c>
      <c r="F12" s="735">
        <v>0</v>
      </c>
      <c r="G12" s="735">
        <v>5836.84</v>
      </c>
      <c r="H12" s="736">
        <v>5836.84</v>
      </c>
    </row>
    <row r="13" spans="1:8">
      <c r="A13" s="123">
        <v>2.4</v>
      </c>
      <c r="B13" s="54" t="s">
        <v>102</v>
      </c>
      <c r="C13" s="735">
        <v>2394.38</v>
      </c>
      <c r="D13" s="735">
        <v>200.97</v>
      </c>
      <c r="E13" s="727">
        <v>2595.35</v>
      </c>
      <c r="F13" s="735">
        <v>27898.03</v>
      </c>
      <c r="G13" s="735">
        <v>301.33999999999997</v>
      </c>
      <c r="H13" s="736">
        <v>28199.37</v>
      </c>
    </row>
    <row r="14" spans="1:8">
      <c r="A14" s="123">
        <v>2.5</v>
      </c>
      <c r="B14" s="54" t="s">
        <v>103</v>
      </c>
      <c r="C14" s="735">
        <v>0</v>
      </c>
      <c r="D14" s="735">
        <v>0</v>
      </c>
      <c r="E14" s="727">
        <v>0</v>
      </c>
      <c r="F14" s="735">
        <v>0</v>
      </c>
      <c r="G14" s="735">
        <v>0</v>
      </c>
      <c r="H14" s="736">
        <v>0</v>
      </c>
    </row>
    <row r="15" spans="1:8">
      <c r="A15" s="123">
        <v>2.6</v>
      </c>
      <c r="B15" s="54" t="s">
        <v>104</v>
      </c>
      <c r="C15" s="735">
        <v>11852.59</v>
      </c>
      <c r="D15" s="735">
        <v>0</v>
      </c>
      <c r="E15" s="727">
        <v>11852.59</v>
      </c>
      <c r="F15" s="735">
        <v>62647.529999999992</v>
      </c>
      <c r="G15" s="735">
        <v>44297.18</v>
      </c>
      <c r="H15" s="736">
        <v>106944.70999999999</v>
      </c>
    </row>
    <row r="16" spans="1:8">
      <c r="A16" s="123">
        <v>2.7</v>
      </c>
      <c r="B16" s="54" t="s">
        <v>105</v>
      </c>
      <c r="C16" s="735">
        <v>0</v>
      </c>
      <c r="D16" s="735">
        <v>14125.48</v>
      </c>
      <c r="E16" s="727">
        <v>14125.48</v>
      </c>
      <c r="F16" s="735">
        <v>1045.82</v>
      </c>
      <c r="G16" s="735">
        <v>20370.32</v>
      </c>
      <c r="H16" s="736">
        <v>21416.14</v>
      </c>
    </row>
    <row r="17" spans="1:8">
      <c r="A17" s="123">
        <v>2.8</v>
      </c>
      <c r="B17" s="54" t="s">
        <v>106</v>
      </c>
      <c r="C17" s="735">
        <v>344398</v>
      </c>
      <c r="D17" s="735">
        <v>120677</v>
      </c>
      <c r="E17" s="727">
        <v>465075</v>
      </c>
      <c r="F17" s="735">
        <v>16671493</v>
      </c>
      <c r="G17" s="735">
        <v>1747754</v>
      </c>
      <c r="H17" s="736">
        <v>18419247</v>
      </c>
    </row>
    <row r="18" spans="1:8">
      <c r="A18" s="123">
        <v>2.9</v>
      </c>
      <c r="B18" s="54" t="s">
        <v>107</v>
      </c>
      <c r="C18" s="735">
        <v>4523201.0100000007</v>
      </c>
      <c r="D18" s="735">
        <v>2361038.5999999996</v>
      </c>
      <c r="E18" s="727">
        <v>6884239.6100000003</v>
      </c>
      <c r="F18" s="735">
        <v>15257373.929999996</v>
      </c>
      <c r="G18" s="735">
        <v>10694023.76</v>
      </c>
      <c r="H18" s="736">
        <v>25951397.689999998</v>
      </c>
    </row>
    <row r="19" spans="1:8">
      <c r="A19" s="123">
        <v>3</v>
      </c>
      <c r="B19" s="53" t="s">
        <v>108</v>
      </c>
      <c r="C19" s="735"/>
      <c r="D19" s="735"/>
      <c r="E19" s="727">
        <v>0</v>
      </c>
      <c r="F19" s="735"/>
      <c r="G19" s="735"/>
      <c r="H19" s="736">
        <v>0</v>
      </c>
    </row>
    <row r="20" spans="1:8">
      <c r="A20" s="123">
        <v>4</v>
      </c>
      <c r="B20" s="53" t="s">
        <v>109</v>
      </c>
      <c r="C20" s="735">
        <v>706078</v>
      </c>
      <c r="D20" s="735">
        <v>0</v>
      </c>
      <c r="E20" s="727">
        <v>706078</v>
      </c>
      <c r="F20" s="735">
        <v>3550892</v>
      </c>
      <c r="G20" s="735">
        <v>0</v>
      </c>
      <c r="H20" s="736">
        <v>3550892</v>
      </c>
    </row>
    <row r="21" spans="1:8">
      <c r="A21" s="123">
        <v>5</v>
      </c>
      <c r="B21" s="53" t="s">
        <v>110</v>
      </c>
      <c r="C21" s="735">
        <v>6962</v>
      </c>
      <c r="D21" s="735">
        <v>0</v>
      </c>
      <c r="E21" s="727">
        <v>6962</v>
      </c>
      <c r="F21" s="735">
        <v>379858.08</v>
      </c>
      <c r="G21" s="735">
        <v>2312</v>
      </c>
      <c r="H21" s="736">
        <v>382170.08</v>
      </c>
    </row>
    <row r="22" spans="1:8">
      <c r="A22" s="123">
        <v>6</v>
      </c>
      <c r="B22" s="55" t="s">
        <v>111</v>
      </c>
      <c r="C22" s="737">
        <v>5633395.0000000009</v>
      </c>
      <c r="D22" s="737">
        <v>2630636.9999999995</v>
      </c>
      <c r="E22" s="727">
        <v>8264032</v>
      </c>
      <c r="F22" s="737">
        <v>37220994.079999998</v>
      </c>
      <c r="G22" s="737">
        <v>12713764</v>
      </c>
      <c r="H22" s="736">
        <v>49934758.079999998</v>
      </c>
    </row>
    <row r="23" spans="1:8">
      <c r="A23" s="123"/>
      <c r="B23" s="51" t="s">
        <v>90</v>
      </c>
      <c r="C23" s="735"/>
      <c r="D23" s="735"/>
      <c r="E23" s="726"/>
      <c r="F23" s="735"/>
      <c r="G23" s="735"/>
      <c r="H23" s="738"/>
    </row>
    <row r="24" spans="1:8">
      <c r="A24" s="123">
        <v>7</v>
      </c>
      <c r="B24" s="53" t="s">
        <v>112</v>
      </c>
      <c r="C24" s="735">
        <v>756518.58</v>
      </c>
      <c r="D24" s="735">
        <v>92</v>
      </c>
      <c r="E24" s="727">
        <v>756610.58</v>
      </c>
      <c r="F24" s="735">
        <v>2630131.12</v>
      </c>
      <c r="G24" s="735">
        <v>369676.53</v>
      </c>
      <c r="H24" s="736">
        <v>2999807.6500000004</v>
      </c>
    </row>
    <row r="25" spans="1:8">
      <c r="A25" s="123">
        <v>8</v>
      </c>
      <c r="B25" s="53" t="s">
        <v>113</v>
      </c>
      <c r="C25" s="735">
        <v>2627.42</v>
      </c>
      <c r="D25" s="735">
        <v>-6073</v>
      </c>
      <c r="E25" s="727">
        <v>-3445.58</v>
      </c>
      <c r="F25" s="735">
        <v>8753797.8800000008</v>
      </c>
      <c r="G25" s="735">
        <v>1309349.4700000002</v>
      </c>
      <c r="H25" s="736">
        <v>10063147.350000001</v>
      </c>
    </row>
    <row r="26" spans="1:8">
      <c r="A26" s="123">
        <v>9</v>
      </c>
      <c r="B26" s="53" t="s">
        <v>114</v>
      </c>
      <c r="C26" s="735">
        <v>0</v>
      </c>
      <c r="D26" s="735">
        <v>0</v>
      </c>
      <c r="E26" s="727">
        <v>0</v>
      </c>
      <c r="F26" s="735">
        <v>405156</v>
      </c>
      <c r="G26" s="735">
        <v>95793</v>
      </c>
      <c r="H26" s="736">
        <v>500949</v>
      </c>
    </row>
    <row r="27" spans="1:8">
      <c r="A27" s="123">
        <v>10</v>
      </c>
      <c r="B27" s="53" t="s">
        <v>115</v>
      </c>
      <c r="C27" s="735">
        <v>0</v>
      </c>
      <c r="D27" s="735">
        <v>0</v>
      </c>
      <c r="E27" s="727">
        <v>0</v>
      </c>
      <c r="F27" s="735">
        <v>0</v>
      </c>
      <c r="G27" s="735">
        <v>0</v>
      </c>
      <c r="H27" s="736">
        <v>0</v>
      </c>
    </row>
    <row r="28" spans="1:8">
      <c r="A28" s="123">
        <v>11</v>
      </c>
      <c r="B28" s="53" t="s">
        <v>116</v>
      </c>
      <c r="C28" s="735">
        <v>0</v>
      </c>
      <c r="D28" s="735">
        <v>4598964</v>
      </c>
      <c r="E28" s="727">
        <v>4598964</v>
      </c>
      <c r="F28" s="735">
        <v>2638744</v>
      </c>
      <c r="G28" s="735">
        <v>4160492</v>
      </c>
      <c r="H28" s="736">
        <v>6799236</v>
      </c>
    </row>
    <row r="29" spans="1:8">
      <c r="A29" s="123">
        <v>12</v>
      </c>
      <c r="B29" s="53" t="s">
        <v>117</v>
      </c>
      <c r="C29" s="735">
        <v>59507</v>
      </c>
      <c r="D29" s="735">
        <v>4581</v>
      </c>
      <c r="E29" s="727">
        <v>64088</v>
      </c>
      <c r="F29" s="735">
        <v>185685</v>
      </c>
      <c r="G29" s="735">
        <v>63428</v>
      </c>
      <c r="H29" s="736">
        <v>249113</v>
      </c>
    </row>
    <row r="30" spans="1:8">
      <c r="A30" s="123">
        <v>13</v>
      </c>
      <c r="B30" s="56" t="s">
        <v>118</v>
      </c>
      <c r="C30" s="737">
        <v>818653</v>
      </c>
      <c r="D30" s="737">
        <v>4597564</v>
      </c>
      <c r="E30" s="727">
        <v>5416217</v>
      </c>
      <c r="F30" s="737">
        <v>14613514</v>
      </c>
      <c r="G30" s="737">
        <v>5998739</v>
      </c>
      <c r="H30" s="736">
        <v>20612253</v>
      </c>
    </row>
    <row r="31" spans="1:8">
      <c r="A31" s="123">
        <v>14</v>
      </c>
      <c r="B31" s="56" t="s">
        <v>119</v>
      </c>
      <c r="C31" s="737">
        <v>4814742.0000000009</v>
      </c>
      <c r="D31" s="737">
        <v>-1966927.0000000005</v>
      </c>
      <c r="E31" s="727">
        <v>2847815.0000000005</v>
      </c>
      <c r="F31" s="737">
        <v>22607480.079999998</v>
      </c>
      <c r="G31" s="737">
        <v>6715025</v>
      </c>
      <c r="H31" s="736">
        <v>29322505.079999998</v>
      </c>
    </row>
    <row r="32" spans="1:8">
      <c r="A32" s="123"/>
      <c r="B32" s="51"/>
      <c r="C32" s="739"/>
      <c r="D32" s="739"/>
      <c r="E32" s="739"/>
      <c r="F32" s="739"/>
      <c r="G32" s="739"/>
      <c r="H32" s="740"/>
    </row>
    <row r="33" spans="1:8">
      <c r="A33" s="123"/>
      <c r="B33" s="51" t="s">
        <v>120</v>
      </c>
      <c r="C33" s="735"/>
      <c r="D33" s="735"/>
      <c r="E33" s="726"/>
      <c r="F33" s="735"/>
      <c r="G33" s="735"/>
      <c r="H33" s="738"/>
    </row>
    <row r="34" spans="1:8">
      <c r="A34" s="123">
        <v>15</v>
      </c>
      <c r="B34" s="50" t="s">
        <v>91</v>
      </c>
      <c r="C34" s="741">
        <v>52293</v>
      </c>
      <c r="D34" s="741">
        <v>-2356</v>
      </c>
      <c r="E34" s="727">
        <v>49937</v>
      </c>
      <c r="F34" s="741">
        <v>2432590.25</v>
      </c>
      <c r="G34" s="741">
        <v>1391111.78</v>
      </c>
      <c r="H34" s="736">
        <v>3823702.0300000003</v>
      </c>
    </row>
    <row r="35" spans="1:8">
      <c r="A35" s="123">
        <v>15.1</v>
      </c>
      <c r="B35" s="54" t="s">
        <v>121</v>
      </c>
      <c r="C35" s="735">
        <v>53760</v>
      </c>
      <c r="D35" s="735">
        <v>5512</v>
      </c>
      <c r="E35" s="727">
        <v>59272</v>
      </c>
      <c r="F35" s="735">
        <v>2960610.25</v>
      </c>
      <c r="G35" s="735">
        <v>1853209</v>
      </c>
      <c r="H35" s="736">
        <v>4813819.25</v>
      </c>
    </row>
    <row r="36" spans="1:8">
      <c r="A36" s="123">
        <v>15.2</v>
      </c>
      <c r="B36" s="54" t="s">
        <v>122</v>
      </c>
      <c r="C36" s="735">
        <v>1467</v>
      </c>
      <c r="D36" s="735">
        <v>7868</v>
      </c>
      <c r="E36" s="727">
        <v>9335</v>
      </c>
      <c r="F36" s="735">
        <v>528020</v>
      </c>
      <c r="G36" s="735">
        <v>462097.22</v>
      </c>
      <c r="H36" s="736">
        <v>990117.22</v>
      </c>
    </row>
    <row r="37" spans="1:8">
      <c r="A37" s="123">
        <v>16</v>
      </c>
      <c r="B37" s="53" t="s">
        <v>123</v>
      </c>
      <c r="C37" s="735">
        <v>0</v>
      </c>
      <c r="D37" s="735">
        <v>0</v>
      </c>
      <c r="E37" s="727">
        <v>0</v>
      </c>
      <c r="F37" s="735">
        <v>0</v>
      </c>
      <c r="G37" s="735">
        <v>0</v>
      </c>
      <c r="H37" s="736">
        <v>0</v>
      </c>
    </row>
    <row r="38" spans="1:8">
      <c r="A38" s="123">
        <v>17</v>
      </c>
      <c r="B38" s="53" t="s">
        <v>124</v>
      </c>
      <c r="C38" s="735">
        <v>0</v>
      </c>
      <c r="D38" s="735">
        <v>0</v>
      </c>
      <c r="E38" s="727">
        <v>0</v>
      </c>
      <c r="F38" s="735">
        <v>0</v>
      </c>
      <c r="G38" s="735">
        <v>0</v>
      </c>
      <c r="H38" s="736">
        <v>0</v>
      </c>
    </row>
    <row r="39" spans="1:8">
      <c r="A39" s="123">
        <v>18</v>
      </c>
      <c r="B39" s="53" t="s">
        <v>125</v>
      </c>
      <c r="C39" s="735">
        <v>0</v>
      </c>
      <c r="D39" s="735">
        <v>0</v>
      </c>
      <c r="E39" s="727">
        <v>0</v>
      </c>
      <c r="F39" s="735">
        <v>-1302073</v>
      </c>
      <c r="G39" s="735">
        <v>0</v>
      </c>
      <c r="H39" s="736">
        <v>-1302073</v>
      </c>
    </row>
    <row r="40" spans="1:8">
      <c r="A40" s="123">
        <v>19</v>
      </c>
      <c r="B40" s="53" t="s">
        <v>126</v>
      </c>
      <c r="C40" s="735">
        <v>0</v>
      </c>
      <c r="D40" s="735">
        <v>0</v>
      </c>
      <c r="E40" s="727">
        <v>0</v>
      </c>
      <c r="F40" s="735">
        <v>-26769876</v>
      </c>
      <c r="G40" s="735">
        <v>0</v>
      </c>
      <c r="H40" s="736">
        <v>-26769876</v>
      </c>
    </row>
    <row r="41" spans="1:8">
      <c r="A41" s="123">
        <v>20</v>
      </c>
      <c r="B41" s="53" t="s">
        <v>127</v>
      </c>
      <c r="C41" s="735">
        <v>17744481</v>
      </c>
      <c r="D41" s="735">
        <v>0</v>
      </c>
      <c r="E41" s="727">
        <v>17744481</v>
      </c>
      <c r="F41" s="735">
        <v>-69860348</v>
      </c>
      <c r="G41" s="735">
        <v>0</v>
      </c>
      <c r="H41" s="736">
        <v>-69860348</v>
      </c>
    </row>
    <row r="42" spans="1:8">
      <c r="A42" s="123">
        <v>21</v>
      </c>
      <c r="B42" s="53" t="s">
        <v>128</v>
      </c>
      <c r="C42" s="735">
        <v>200165</v>
      </c>
      <c r="D42" s="735">
        <v>0</v>
      </c>
      <c r="E42" s="727">
        <v>200165</v>
      </c>
      <c r="F42" s="735">
        <v>1935370</v>
      </c>
      <c r="G42" s="735">
        <v>0</v>
      </c>
      <c r="H42" s="736">
        <v>1935370</v>
      </c>
    </row>
    <row r="43" spans="1:8">
      <c r="A43" s="123">
        <v>22</v>
      </c>
      <c r="B43" s="53" t="s">
        <v>129</v>
      </c>
      <c r="C43" s="735">
        <v>638426</v>
      </c>
      <c r="D43" s="735">
        <v>0</v>
      </c>
      <c r="E43" s="727">
        <v>638426</v>
      </c>
      <c r="F43" s="735">
        <v>392934.67</v>
      </c>
      <c r="G43" s="735">
        <v>0</v>
      </c>
      <c r="H43" s="736">
        <v>392934.67</v>
      </c>
    </row>
    <row r="44" spans="1:8">
      <c r="A44" s="123">
        <v>23</v>
      </c>
      <c r="B44" s="53" t="s">
        <v>130</v>
      </c>
      <c r="C44" s="735">
        <v>12803</v>
      </c>
      <c r="D44" s="735">
        <v>913094</v>
      </c>
      <c r="E44" s="727">
        <v>925897</v>
      </c>
      <c r="F44" s="735">
        <v>1409661</v>
      </c>
      <c r="G44" s="735">
        <v>528477</v>
      </c>
      <c r="H44" s="736">
        <v>1938138</v>
      </c>
    </row>
    <row r="45" spans="1:8">
      <c r="A45" s="123">
        <v>24</v>
      </c>
      <c r="B45" s="56" t="s">
        <v>131</v>
      </c>
      <c r="C45" s="737">
        <v>18648168</v>
      </c>
      <c r="D45" s="737">
        <v>910738</v>
      </c>
      <c r="E45" s="727">
        <v>19558906</v>
      </c>
      <c r="F45" s="737">
        <v>-91761741.079999998</v>
      </c>
      <c r="G45" s="737">
        <v>1919588.78</v>
      </c>
      <c r="H45" s="736">
        <v>-89842152.299999997</v>
      </c>
    </row>
    <row r="46" spans="1:8">
      <c r="A46" s="123"/>
      <c r="B46" s="51" t="s">
        <v>132</v>
      </c>
      <c r="C46" s="735"/>
      <c r="D46" s="735"/>
      <c r="E46" s="735"/>
      <c r="F46" s="735"/>
      <c r="G46" s="735"/>
      <c r="H46" s="742"/>
    </row>
    <row r="47" spans="1:8">
      <c r="A47" s="123">
        <v>25</v>
      </c>
      <c r="B47" s="53" t="s">
        <v>133</v>
      </c>
      <c r="C47" s="735">
        <v>32293</v>
      </c>
      <c r="D47" s="735">
        <v>0</v>
      </c>
      <c r="E47" s="727">
        <v>32293</v>
      </c>
      <c r="F47" s="735">
        <v>838828</v>
      </c>
      <c r="G47" s="735">
        <v>425577.78</v>
      </c>
      <c r="H47" s="736">
        <v>1264405.78</v>
      </c>
    </row>
    <row r="48" spans="1:8">
      <c r="A48" s="123">
        <v>26</v>
      </c>
      <c r="B48" s="53" t="s">
        <v>134</v>
      </c>
      <c r="C48" s="735">
        <v>659644</v>
      </c>
      <c r="D48" s="735">
        <v>29780</v>
      </c>
      <c r="E48" s="727">
        <v>689424</v>
      </c>
      <c r="F48" s="735">
        <v>2062562</v>
      </c>
      <c r="G48" s="735">
        <v>373576</v>
      </c>
      <c r="H48" s="736">
        <v>2436138</v>
      </c>
    </row>
    <row r="49" spans="1:9">
      <c r="A49" s="123">
        <v>27</v>
      </c>
      <c r="B49" s="53" t="s">
        <v>135</v>
      </c>
      <c r="C49" s="735">
        <v>4768676</v>
      </c>
      <c r="D49" s="735">
        <v>0</v>
      </c>
      <c r="E49" s="727">
        <v>4768676</v>
      </c>
      <c r="F49" s="735">
        <v>12893648</v>
      </c>
      <c r="G49" s="735">
        <v>0</v>
      </c>
      <c r="H49" s="736">
        <v>12893648</v>
      </c>
    </row>
    <row r="50" spans="1:9">
      <c r="A50" s="123">
        <v>28</v>
      </c>
      <c r="B50" s="53" t="s">
        <v>270</v>
      </c>
      <c r="C50" s="735">
        <v>44030</v>
      </c>
      <c r="D50" s="735">
        <v>0</v>
      </c>
      <c r="E50" s="727">
        <v>44030</v>
      </c>
      <c r="F50" s="735">
        <v>154742</v>
      </c>
      <c r="G50" s="735">
        <v>0</v>
      </c>
      <c r="H50" s="736">
        <v>154742</v>
      </c>
    </row>
    <row r="51" spans="1:9">
      <c r="A51" s="123">
        <v>29</v>
      </c>
      <c r="B51" s="53" t="s">
        <v>136</v>
      </c>
      <c r="C51" s="735">
        <v>2133654</v>
      </c>
      <c r="D51" s="735">
        <v>0</v>
      </c>
      <c r="E51" s="727">
        <v>2133654</v>
      </c>
      <c r="F51" s="735">
        <v>3289765</v>
      </c>
      <c r="G51" s="735">
        <v>0</v>
      </c>
      <c r="H51" s="736">
        <v>3289765</v>
      </c>
    </row>
    <row r="52" spans="1:9">
      <c r="A52" s="123">
        <v>30</v>
      </c>
      <c r="B52" s="53" t="s">
        <v>137</v>
      </c>
      <c r="C52" s="735">
        <v>1374602</v>
      </c>
      <c r="D52" s="735">
        <v>609</v>
      </c>
      <c r="E52" s="727">
        <v>1375211</v>
      </c>
      <c r="F52" s="735">
        <v>81321678</v>
      </c>
      <c r="G52" s="735">
        <v>-56583</v>
      </c>
      <c r="H52" s="736">
        <v>81265095</v>
      </c>
    </row>
    <row r="53" spans="1:9">
      <c r="A53" s="123">
        <v>31</v>
      </c>
      <c r="B53" s="56" t="s">
        <v>138</v>
      </c>
      <c r="C53" s="737">
        <v>9012899</v>
      </c>
      <c r="D53" s="737">
        <v>30389</v>
      </c>
      <c r="E53" s="727">
        <v>9043288</v>
      </c>
      <c r="F53" s="737">
        <v>100561223</v>
      </c>
      <c r="G53" s="737">
        <v>742570.78</v>
      </c>
      <c r="H53" s="736">
        <v>101303793.78</v>
      </c>
    </row>
    <row r="54" spans="1:9">
      <c r="A54" s="123">
        <v>32</v>
      </c>
      <c r="B54" s="56" t="s">
        <v>139</v>
      </c>
      <c r="C54" s="737">
        <v>9635269</v>
      </c>
      <c r="D54" s="737">
        <v>880349</v>
      </c>
      <c r="E54" s="727">
        <v>10515618</v>
      </c>
      <c r="F54" s="737">
        <v>-192322964.07999998</v>
      </c>
      <c r="G54" s="737">
        <v>1177018</v>
      </c>
      <c r="H54" s="736">
        <v>-191145946.07999998</v>
      </c>
    </row>
    <row r="55" spans="1:9">
      <c r="A55" s="123"/>
      <c r="B55" s="51"/>
      <c r="C55" s="739"/>
      <c r="D55" s="739"/>
      <c r="E55" s="739"/>
      <c r="F55" s="739"/>
      <c r="G55" s="739"/>
      <c r="H55" s="740"/>
    </row>
    <row r="56" spans="1:9">
      <c r="A56" s="123">
        <v>33</v>
      </c>
      <c r="B56" s="56" t="s">
        <v>140</v>
      </c>
      <c r="C56" s="737">
        <v>14450011</v>
      </c>
      <c r="D56" s="737">
        <v>-1086578.0000000005</v>
      </c>
      <c r="E56" s="727">
        <v>13363433</v>
      </c>
      <c r="F56" s="737">
        <v>-169715484</v>
      </c>
      <c r="G56" s="737">
        <v>7892043</v>
      </c>
      <c r="H56" s="736">
        <v>-161823441</v>
      </c>
    </row>
    <row r="57" spans="1:9">
      <c r="A57" s="123"/>
      <c r="B57" s="51"/>
      <c r="C57" s="739"/>
      <c r="D57" s="739"/>
      <c r="E57" s="739"/>
      <c r="F57" s="739"/>
      <c r="G57" s="739"/>
      <c r="H57" s="740"/>
    </row>
    <row r="58" spans="1:9">
      <c r="A58" s="123">
        <v>34</v>
      </c>
      <c r="B58" s="53" t="s">
        <v>141</v>
      </c>
      <c r="C58" s="735">
        <v>-2699428</v>
      </c>
      <c r="D58" s="743">
        <v>2125063</v>
      </c>
      <c r="E58" s="727">
        <v>-574365</v>
      </c>
      <c r="F58" s="735">
        <v>-67407739</v>
      </c>
      <c r="G58" s="743">
        <v>-3079034</v>
      </c>
      <c r="H58" s="736">
        <v>-70486773</v>
      </c>
    </row>
    <row r="59" spans="1:9" s="194" customFormat="1">
      <c r="A59" s="123">
        <v>35</v>
      </c>
      <c r="B59" s="50" t="s">
        <v>142</v>
      </c>
      <c r="C59" s="743">
        <v>-99140</v>
      </c>
      <c r="D59" s="743">
        <v>0</v>
      </c>
      <c r="E59" s="744">
        <v>-99140</v>
      </c>
      <c r="F59" s="745">
        <v>-572860</v>
      </c>
      <c r="G59" s="743">
        <v>0</v>
      </c>
      <c r="H59" s="746">
        <v>-572860</v>
      </c>
      <c r="I59" s="193"/>
    </row>
    <row r="60" spans="1:9">
      <c r="A60" s="123">
        <v>36</v>
      </c>
      <c r="B60" s="53" t="s">
        <v>143</v>
      </c>
      <c r="C60" s="735">
        <v>489490</v>
      </c>
      <c r="D60" s="743">
        <v>60928</v>
      </c>
      <c r="E60" s="727">
        <v>550418</v>
      </c>
      <c r="F60" s="735">
        <v>-1022807</v>
      </c>
      <c r="G60" s="743">
        <v>19810</v>
      </c>
      <c r="H60" s="736">
        <v>-1002997</v>
      </c>
    </row>
    <row r="61" spans="1:9">
      <c r="A61" s="123">
        <v>37</v>
      </c>
      <c r="B61" s="56" t="s">
        <v>144</v>
      </c>
      <c r="C61" s="737">
        <v>-2309078</v>
      </c>
      <c r="D61" s="737">
        <v>2185991</v>
      </c>
      <c r="E61" s="727">
        <v>-123087</v>
      </c>
      <c r="F61" s="737">
        <v>-69003406</v>
      </c>
      <c r="G61" s="737">
        <v>-3059224</v>
      </c>
      <c r="H61" s="736">
        <v>-72062630</v>
      </c>
    </row>
    <row r="62" spans="1:9">
      <c r="A62" s="123"/>
      <c r="B62" s="57"/>
      <c r="C62" s="735"/>
      <c r="D62" s="735"/>
      <c r="E62" s="735"/>
      <c r="F62" s="735"/>
      <c r="G62" s="735"/>
      <c r="H62" s="742"/>
    </row>
    <row r="63" spans="1:9">
      <c r="A63" s="123">
        <v>38</v>
      </c>
      <c r="B63" s="58" t="s">
        <v>271</v>
      </c>
      <c r="C63" s="737">
        <v>16759089</v>
      </c>
      <c r="D63" s="737">
        <v>-3272569.0000000005</v>
      </c>
      <c r="E63" s="727">
        <v>13486520</v>
      </c>
      <c r="F63" s="737">
        <v>-100712078</v>
      </c>
      <c r="G63" s="737">
        <v>10951267</v>
      </c>
      <c r="H63" s="736">
        <v>-89760811</v>
      </c>
    </row>
    <row r="64" spans="1:9">
      <c r="A64" s="121">
        <v>39</v>
      </c>
      <c r="B64" s="53" t="s">
        <v>145</v>
      </c>
      <c r="C64" s="747">
        <v>-1469082</v>
      </c>
      <c r="D64" s="747">
        <v>0</v>
      </c>
      <c r="E64" s="727">
        <v>-1469082</v>
      </c>
      <c r="F64" s="747">
        <v>1746852</v>
      </c>
      <c r="G64" s="747">
        <v>0</v>
      </c>
      <c r="H64" s="736">
        <v>1746852</v>
      </c>
    </row>
    <row r="65" spans="1:8">
      <c r="A65" s="123">
        <v>40</v>
      </c>
      <c r="B65" s="56" t="s">
        <v>146</v>
      </c>
      <c r="C65" s="737">
        <v>18228171</v>
      </c>
      <c r="D65" s="737">
        <v>-3272569.0000000005</v>
      </c>
      <c r="E65" s="727">
        <v>14955602</v>
      </c>
      <c r="F65" s="737">
        <v>-102458930</v>
      </c>
      <c r="G65" s="737">
        <v>10951267</v>
      </c>
      <c r="H65" s="736">
        <v>-91507663</v>
      </c>
    </row>
    <row r="66" spans="1:8">
      <c r="A66" s="121">
        <v>41</v>
      </c>
      <c r="B66" s="53" t="s">
        <v>147</v>
      </c>
      <c r="C66" s="747">
        <v>0</v>
      </c>
      <c r="D66" s="747">
        <v>0</v>
      </c>
      <c r="E66" s="727">
        <v>0</v>
      </c>
      <c r="F66" s="747"/>
      <c r="G66" s="747"/>
      <c r="H66" s="736">
        <v>0</v>
      </c>
    </row>
    <row r="67" spans="1:8" ht="15" thickBot="1">
      <c r="A67" s="125">
        <v>42</v>
      </c>
      <c r="B67" s="126" t="s">
        <v>148</v>
      </c>
      <c r="C67" s="233">
        <v>18228171</v>
      </c>
      <c r="D67" s="233">
        <v>-3272569.0000000005</v>
      </c>
      <c r="E67" s="231">
        <v>14955602</v>
      </c>
      <c r="F67" s="233">
        <v>-102458930</v>
      </c>
      <c r="G67" s="233">
        <v>10951267</v>
      </c>
      <c r="H67" s="234">
        <v>-91507663</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41" zoomScale="80" zoomScaleNormal="80" workbookViewId="0">
      <selection activeCell="C52" sqref="C7:H52"/>
    </sheetView>
  </sheetViews>
  <sheetFormatPr defaultRowHeight="14.4"/>
  <cols>
    <col min="1" max="1" width="9.5546875" bestFit="1" customWidth="1"/>
    <col min="2" max="2" width="72.33203125" customWidth="1"/>
    <col min="3" max="3" width="12.6640625" customWidth="1"/>
    <col min="4" max="5" width="15.33203125" bestFit="1" customWidth="1"/>
    <col min="6" max="6" width="12.6640625" customWidth="1"/>
    <col min="7" max="8" width="15.33203125" bestFit="1" customWidth="1"/>
  </cols>
  <sheetData>
    <row r="1" spans="1:8">
      <c r="A1" s="2" t="s">
        <v>188</v>
      </c>
      <c r="B1" t="str">
        <f>Info!C2</f>
        <v>სს "ვითიბი ბანკი ჯორჯია"</v>
      </c>
    </row>
    <row r="2" spans="1:8">
      <c r="A2" s="2" t="s">
        <v>189</v>
      </c>
      <c r="B2" s="429">
        <f>'1. key ratios'!B2</f>
        <v>45107</v>
      </c>
    </row>
    <row r="3" spans="1:8">
      <c r="A3" s="2"/>
    </row>
    <row r="4" spans="1:8" ht="15" thickBot="1">
      <c r="A4" s="2" t="s">
        <v>407</v>
      </c>
      <c r="B4" s="2"/>
      <c r="C4" s="203"/>
      <c r="D4" s="203"/>
      <c r="E4" s="203"/>
      <c r="F4" s="204"/>
      <c r="G4" s="204"/>
      <c r="H4" s="205" t="s">
        <v>93</v>
      </c>
    </row>
    <row r="5" spans="1:8">
      <c r="A5" s="757" t="s">
        <v>26</v>
      </c>
      <c r="B5" s="759" t="s">
        <v>244</v>
      </c>
      <c r="C5" s="761" t="s">
        <v>194</v>
      </c>
      <c r="D5" s="761"/>
      <c r="E5" s="761"/>
      <c r="F5" s="761" t="s">
        <v>195</v>
      </c>
      <c r="G5" s="761"/>
      <c r="H5" s="762"/>
    </row>
    <row r="6" spans="1:8">
      <c r="A6" s="758"/>
      <c r="B6" s="760"/>
      <c r="C6" s="38" t="s">
        <v>27</v>
      </c>
      <c r="D6" s="38" t="s">
        <v>94</v>
      </c>
      <c r="E6" s="38" t="s">
        <v>68</v>
      </c>
      <c r="F6" s="38" t="s">
        <v>27</v>
      </c>
      <c r="G6" s="38" t="s">
        <v>94</v>
      </c>
      <c r="H6" s="39" t="s">
        <v>68</v>
      </c>
    </row>
    <row r="7" spans="1:8" s="3" customFormat="1">
      <c r="A7" s="206">
        <v>1</v>
      </c>
      <c r="B7" s="207" t="s">
        <v>481</v>
      </c>
      <c r="C7" s="229">
        <v>17986810</v>
      </c>
      <c r="D7" s="229">
        <v>6682500</v>
      </c>
      <c r="E7" s="235">
        <v>24669310</v>
      </c>
      <c r="F7" s="229">
        <v>16493105</v>
      </c>
      <c r="G7" s="229">
        <v>42984649</v>
      </c>
      <c r="H7" s="230">
        <v>59477754</v>
      </c>
    </row>
    <row r="8" spans="1:8" s="3" customFormat="1">
      <c r="A8" s="206">
        <v>1.1000000000000001</v>
      </c>
      <c r="B8" s="208" t="s">
        <v>275</v>
      </c>
      <c r="C8" s="229">
        <v>2996149</v>
      </c>
      <c r="D8" s="229">
        <v>95947</v>
      </c>
      <c r="E8" s="235">
        <v>3092096</v>
      </c>
      <c r="F8" s="229">
        <v>6408830</v>
      </c>
      <c r="G8" s="229">
        <v>30300344</v>
      </c>
      <c r="H8" s="230">
        <v>36709174</v>
      </c>
    </row>
    <row r="9" spans="1:8" s="3" customFormat="1">
      <c r="A9" s="206">
        <v>1.2</v>
      </c>
      <c r="B9" s="208" t="s">
        <v>276</v>
      </c>
      <c r="C9" s="229">
        <v>0</v>
      </c>
      <c r="D9" s="229">
        <v>0</v>
      </c>
      <c r="E9" s="235">
        <v>0</v>
      </c>
      <c r="F9" s="229">
        <v>0</v>
      </c>
      <c r="G9" s="229">
        <v>0</v>
      </c>
      <c r="H9" s="230">
        <v>0</v>
      </c>
    </row>
    <row r="10" spans="1:8" s="3" customFormat="1">
      <c r="A10" s="206">
        <v>1.3</v>
      </c>
      <c r="B10" s="208" t="s">
        <v>277</v>
      </c>
      <c r="C10" s="229">
        <v>14990661</v>
      </c>
      <c r="D10" s="229">
        <v>6586553</v>
      </c>
      <c r="E10" s="235">
        <v>21577214</v>
      </c>
      <c r="F10" s="229">
        <v>10084275</v>
      </c>
      <c r="G10" s="229">
        <v>12684305</v>
      </c>
      <c r="H10" s="230">
        <v>22768580</v>
      </c>
    </row>
    <row r="11" spans="1:8" s="3" customFormat="1">
      <c r="A11" s="206">
        <v>1.4</v>
      </c>
      <c r="B11" s="208" t="s">
        <v>278</v>
      </c>
      <c r="C11" s="229">
        <v>47145</v>
      </c>
      <c r="D11" s="229">
        <v>0</v>
      </c>
      <c r="E11" s="235">
        <v>47145</v>
      </c>
      <c r="F11" s="229">
        <v>47145</v>
      </c>
      <c r="G11" s="229">
        <v>0</v>
      </c>
      <c r="H11" s="230">
        <v>47145</v>
      </c>
    </row>
    <row r="12" spans="1:8" s="3" customFormat="1" ht="29.25" customHeight="1">
      <c r="A12" s="206">
        <v>2</v>
      </c>
      <c r="B12" s="207" t="s">
        <v>279</v>
      </c>
      <c r="C12" s="229">
        <v>0</v>
      </c>
      <c r="D12" s="229">
        <v>0</v>
      </c>
      <c r="E12" s="235">
        <v>0</v>
      </c>
      <c r="F12" s="229">
        <v>0</v>
      </c>
      <c r="G12" s="229">
        <v>0</v>
      </c>
      <c r="H12" s="230">
        <v>0</v>
      </c>
    </row>
    <row r="13" spans="1:8" s="3" customFormat="1" ht="27.6">
      <c r="A13" s="206">
        <v>3</v>
      </c>
      <c r="B13" s="207" t="s">
        <v>280</v>
      </c>
      <c r="C13" s="229">
        <v>0</v>
      </c>
      <c r="D13" s="229">
        <v>0</v>
      </c>
      <c r="E13" s="235">
        <v>0</v>
      </c>
      <c r="F13" s="229">
        <v>0</v>
      </c>
      <c r="G13" s="229">
        <v>0</v>
      </c>
      <c r="H13" s="230">
        <v>0</v>
      </c>
    </row>
    <row r="14" spans="1:8" s="3" customFormat="1">
      <c r="A14" s="206">
        <v>3.1</v>
      </c>
      <c r="B14" s="208" t="s">
        <v>281</v>
      </c>
      <c r="C14" s="229">
        <v>0</v>
      </c>
      <c r="D14" s="229">
        <v>0</v>
      </c>
      <c r="E14" s="235">
        <v>0</v>
      </c>
      <c r="F14" s="229">
        <v>0</v>
      </c>
      <c r="G14" s="229">
        <v>0</v>
      </c>
      <c r="H14" s="230">
        <v>0</v>
      </c>
    </row>
    <row r="15" spans="1:8" s="3" customFormat="1">
      <c r="A15" s="206">
        <v>3.2</v>
      </c>
      <c r="B15" s="208" t="s">
        <v>282</v>
      </c>
      <c r="C15" s="229">
        <v>0</v>
      </c>
      <c r="D15" s="229">
        <v>0</v>
      </c>
      <c r="E15" s="235">
        <v>0</v>
      </c>
      <c r="F15" s="229">
        <v>0</v>
      </c>
      <c r="G15" s="229">
        <v>0</v>
      </c>
      <c r="H15" s="230">
        <v>0</v>
      </c>
    </row>
    <row r="16" spans="1:8" s="3" customFormat="1">
      <c r="A16" s="206">
        <v>4</v>
      </c>
      <c r="B16" s="207" t="s">
        <v>283</v>
      </c>
      <c r="C16" s="229">
        <v>58446021</v>
      </c>
      <c r="D16" s="229">
        <v>3718822253</v>
      </c>
      <c r="E16" s="235">
        <v>3777268274</v>
      </c>
      <c r="F16" s="229">
        <v>77779935</v>
      </c>
      <c r="G16" s="229">
        <v>6653713751</v>
      </c>
      <c r="H16" s="230">
        <v>6731493686</v>
      </c>
    </row>
    <row r="17" spans="1:8" s="3" customFormat="1">
      <c r="A17" s="206">
        <v>4.0999999999999996</v>
      </c>
      <c r="B17" s="208" t="s">
        <v>284</v>
      </c>
      <c r="C17" s="229">
        <v>58446021</v>
      </c>
      <c r="D17" s="229">
        <v>3686382222.5110002</v>
      </c>
      <c r="E17" s="235">
        <v>3744828243.5110002</v>
      </c>
      <c r="F17" s="229">
        <v>77779935</v>
      </c>
      <c r="G17" s="229">
        <v>6646877229.776</v>
      </c>
      <c r="H17" s="230">
        <v>6724657164.776</v>
      </c>
    </row>
    <row r="18" spans="1:8" s="3" customFormat="1">
      <c r="A18" s="206">
        <v>4.2</v>
      </c>
      <c r="B18" s="208" t="s">
        <v>285</v>
      </c>
      <c r="C18" s="229">
        <v>0</v>
      </c>
      <c r="D18" s="229">
        <v>32440030.489</v>
      </c>
      <c r="E18" s="235">
        <v>32440030.489</v>
      </c>
      <c r="F18" s="229">
        <v>0</v>
      </c>
      <c r="G18" s="229">
        <v>6836521.2240000004</v>
      </c>
      <c r="H18" s="230">
        <v>6836521.2240000004</v>
      </c>
    </row>
    <row r="19" spans="1:8" s="3" customFormat="1" ht="27.6">
      <c r="A19" s="206">
        <v>5</v>
      </c>
      <c r="B19" s="207" t="s">
        <v>286</v>
      </c>
      <c r="C19" s="229">
        <v>26842144.390000001</v>
      </c>
      <c r="D19" s="229">
        <v>1672466815.8137999</v>
      </c>
      <c r="E19" s="235">
        <v>1699308960.2038</v>
      </c>
      <c r="F19" s="229">
        <v>32556530.73</v>
      </c>
      <c r="G19" s="229">
        <v>2484159409.9102001</v>
      </c>
      <c r="H19" s="230">
        <v>2516715940.6402001</v>
      </c>
    </row>
    <row r="20" spans="1:8" s="3" customFormat="1">
      <c r="A20" s="206">
        <v>5.0999999999999996</v>
      </c>
      <c r="B20" s="208" t="s">
        <v>287</v>
      </c>
      <c r="C20" s="229">
        <v>2649368.39</v>
      </c>
      <c r="D20" s="229">
        <v>811744.65780000004</v>
      </c>
      <c r="E20" s="235">
        <v>3461113.0478000003</v>
      </c>
      <c r="F20" s="229">
        <v>3868015.73</v>
      </c>
      <c r="G20" s="229">
        <v>8142417.3501000004</v>
      </c>
      <c r="H20" s="230">
        <v>12010433.0801</v>
      </c>
    </row>
    <row r="21" spans="1:8" s="3" customFormat="1">
      <c r="A21" s="206">
        <v>5.2</v>
      </c>
      <c r="B21" s="208" t="s">
        <v>288</v>
      </c>
      <c r="C21" s="229">
        <v>0</v>
      </c>
      <c r="D21" s="229">
        <v>70017.0092</v>
      </c>
      <c r="E21" s="235">
        <v>70017.0092</v>
      </c>
      <c r="F21" s="229">
        <v>0</v>
      </c>
      <c r="G21" s="229">
        <v>50089.052000000003</v>
      </c>
      <c r="H21" s="230">
        <v>50089.052000000003</v>
      </c>
    </row>
    <row r="22" spans="1:8" s="3" customFormat="1">
      <c r="A22" s="206">
        <v>5.3</v>
      </c>
      <c r="B22" s="208" t="s">
        <v>289</v>
      </c>
      <c r="C22" s="229">
        <v>23253400</v>
      </c>
      <c r="D22" s="229">
        <v>584558827.82840002</v>
      </c>
      <c r="E22" s="235">
        <v>607812227.82840002</v>
      </c>
      <c r="F22" s="229">
        <v>23253400</v>
      </c>
      <c r="G22" s="229">
        <v>887776509.51989996</v>
      </c>
      <c r="H22" s="230">
        <v>911029909.51989996</v>
      </c>
    </row>
    <row r="23" spans="1:8" s="3" customFormat="1">
      <c r="A23" s="206" t="s">
        <v>290</v>
      </c>
      <c r="B23" s="209" t="s">
        <v>291</v>
      </c>
      <c r="C23" s="229">
        <v>166000</v>
      </c>
      <c r="D23" s="229">
        <v>43024307.784000002</v>
      </c>
      <c r="E23" s="235">
        <v>43190307.784000002</v>
      </c>
      <c r="F23" s="229">
        <v>166000</v>
      </c>
      <c r="G23" s="229">
        <v>144242502.3468</v>
      </c>
      <c r="H23" s="230">
        <v>144408502.3468</v>
      </c>
    </row>
    <row r="24" spans="1:8" s="3" customFormat="1">
      <c r="A24" s="206" t="s">
        <v>292</v>
      </c>
      <c r="B24" s="209" t="s">
        <v>293</v>
      </c>
      <c r="C24" s="229">
        <v>23074400</v>
      </c>
      <c r="D24" s="229">
        <v>420406852.82090002</v>
      </c>
      <c r="E24" s="235">
        <v>443481252.82090002</v>
      </c>
      <c r="F24" s="229">
        <v>23074400</v>
      </c>
      <c r="G24" s="229">
        <v>547489980.67139995</v>
      </c>
      <c r="H24" s="230">
        <v>570564380.67139995</v>
      </c>
    </row>
    <row r="25" spans="1:8" s="3" customFormat="1">
      <c r="A25" s="206" t="s">
        <v>294</v>
      </c>
      <c r="B25" s="210" t="s">
        <v>295</v>
      </c>
      <c r="C25" s="229">
        <v>0</v>
      </c>
      <c r="D25" s="229">
        <v>17297761.600000001</v>
      </c>
      <c r="E25" s="235">
        <v>17297761.600000001</v>
      </c>
      <c r="F25" s="229">
        <v>0</v>
      </c>
      <c r="G25" s="229">
        <v>19354171.199999999</v>
      </c>
      <c r="H25" s="230">
        <v>19354171.199999999</v>
      </c>
    </row>
    <row r="26" spans="1:8" s="3" customFormat="1">
      <c r="A26" s="206" t="s">
        <v>296</v>
      </c>
      <c r="B26" s="209" t="s">
        <v>297</v>
      </c>
      <c r="C26" s="229">
        <v>13000</v>
      </c>
      <c r="D26" s="229">
        <v>46129248.138099998</v>
      </c>
      <c r="E26" s="235">
        <v>46142248.138099998</v>
      </c>
      <c r="F26" s="229">
        <v>13000</v>
      </c>
      <c r="G26" s="229">
        <v>78439898.943900004</v>
      </c>
      <c r="H26" s="230">
        <v>78452898.943900004</v>
      </c>
    </row>
    <row r="27" spans="1:8" s="3" customFormat="1">
      <c r="A27" s="206" t="s">
        <v>298</v>
      </c>
      <c r="B27" s="209" t="s">
        <v>299</v>
      </c>
      <c r="C27" s="229">
        <v>0</v>
      </c>
      <c r="D27" s="229">
        <v>57700657.485399999</v>
      </c>
      <c r="E27" s="235">
        <v>57700657.485399999</v>
      </c>
      <c r="F27" s="229">
        <v>0</v>
      </c>
      <c r="G27" s="229">
        <v>98249956.357800007</v>
      </c>
      <c r="H27" s="230">
        <v>98249956.357800007</v>
      </c>
    </row>
    <row r="28" spans="1:8" s="3" customFormat="1">
      <c r="A28" s="206">
        <v>5.4</v>
      </c>
      <c r="B28" s="208" t="s">
        <v>300</v>
      </c>
      <c r="C28" s="229">
        <v>911763</v>
      </c>
      <c r="D28" s="229">
        <v>157105642.3768</v>
      </c>
      <c r="E28" s="235">
        <v>158017405.3768</v>
      </c>
      <c r="F28" s="229">
        <v>4385002</v>
      </c>
      <c r="G28" s="229">
        <v>221031847.0214</v>
      </c>
      <c r="H28" s="230">
        <v>225416849.0214</v>
      </c>
    </row>
    <row r="29" spans="1:8" s="3" customFormat="1">
      <c r="A29" s="206">
        <v>5.5</v>
      </c>
      <c r="B29" s="208" t="s">
        <v>301</v>
      </c>
      <c r="C29" s="229">
        <v>5</v>
      </c>
      <c r="D29" s="229">
        <v>384801902.61769998</v>
      </c>
      <c r="E29" s="235">
        <v>384801907.61769998</v>
      </c>
      <c r="F29" s="229">
        <v>5</v>
      </c>
      <c r="G29" s="229">
        <v>755070422.9289</v>
      </c>
      <c r="H29" s="230">
        <v>755070427.9289</v>
      </c>
    </row>
    <row r="30" spans="1:8" s="3" customFormat="1">
      <c r="A30" s="206">
        <v>5.6</v>
      </c>
      <c r="B30" s="208" t="s">
        <v>302</v>
      </c>
      <c r="C30" s="229">
        <v>0</v>
      </c>
      <c r="D30" s="229">
        <v>544743370</v>
      </c>
      <c r="E30" s="235">
        <v>544743370</v>
      </c>
      <c r="F30" s="229">
        <v>0</v>
      </c>
      <c r="G30" s="229">
        <v>609504090</v>
      </c>
      <c r="H30" s="230">
        <v>609504090</v>
      </c>
    </row>
    <row r="31" spans="1:8" s="3" customFormat="1">
      <c r="A31" s="206">
        <v>5.7</v>
      </c>
      <c r="B31" s="208" t="s">
        <v>303</v>
      </c>
      <c r="C31" s="229">
        <v>27608</v>
      </c>
      <c r="D31" s="229">
        <v>375311.32390000002</v>
      </c>
      <c r="E31" s="235">
        <v>402919.32390000002</v>
      </c>
      <c r="F31" s="229">
        <v>1050108</v>
      </c>
      <c r="G31" s="229">
        <v>2584034.0378999999</v>
      </c>
      <c r="H31" s="230">
        <v>3634142.0378999999</v>
      </c>
    </row>
    <row r="32" spans="1:8" s="3" customFormat="1">
      <c r="A32" s="206">
        <v>6</v>
      </c>
      <c r="B32" s="207" t="s">
        <v>304</v>
      </c>
      <c r="C32" s="229">
        <v>0</v>
      </c>
      <c r="D32" s="229">
        <v>0</v>
      </c>
      <c r="E32" s="235">
        <v>0</v>
      </c>
      <c r="F32" s="229">
        <v>0</v>
      </c>
      <c r="G32" s="229">
        <v>0</v>
      </c>
      <c r="H32" s="230">
        <v>0</v>
      </c>
    </row>
    <row r="33" spans="1:8" s="3" customFormat="1" ht="27.6">
      <c r="A33" s="206">
        <v>6.1</v>
      </c>
      <c r="B33" s="208" t="s">
        <v>482</v>
      </c>
      <c r="C33" s="229">
        <v>0</v>
      </c>
      <c r="D33" s="229">
        <v>0</v>
      </c>
      <c r="E33" s="235">
        <v>0</v>
      </c>
      <c r="F33" s="229">
        <v>0</v>
      </c>
      <c r="G33" s="229">
        <v>0</v>
      </c>
      <c r="H33" s="230">
        <v>0</v>
      </c>
    </row>
    <row r="34" spans="1:8" s="3" customFormat="1" ht="27.6">
      <c r="A34" s="206">
        <v>6.2</v>
      </c>
      <c r="B34" s="208" t="s">
        <v>305</v>
      </c>
      <c r="C34" s="229">
        <v>0</v>
      </c>
      <c r="D34" s="229">
        <v>0</v>
      </c>
      <c r="E34" s="235">
        <v>0</v>
      </c>
      <c r="F34" s="229">
        <v>0</v>
      </c>
      <c r="G34" s="229">
        <v>0</v>
      </c>
      <c r="H34" s="230">
        <v>0</v>
      </c>
    </row>
    <row r="35" spans="1:8" s="3" customFormat="1" ht="27.6">
      <c r="A35" s="206">
        <v>6.3</v>
      </c>
      <c r="B35" s="208" t="s">
        <v>306</v>
      </c>
      <c r="C35" s="229">
        <v>0</v>
      </c>
      <c r="D35" s="229">
        <v>0</v>
      </c>
      <c r="E35" s="235">
        <v>0</v>
      </c>
      <c r="F35" s="229">
        <v>0</v>
      </c>
      <c r="G35" s="229">
        <v>0</v>
      </c>
      <c r="H35" s="230">
        <v>0</v>
      </c>
    </row>
    <row r="36" spans="1:8" s="3" customFormat="1">
      <c r="A36" s="206">
        <v>6.4</v>
      </c>
      <c r="B36" s="208" t="s">
        <v>307</v>
      </c>
      <c r="C36" s="229">
        <v>0</v>
      </c>
      <c r="D36" s="229">
        <v>0</v>
      </c>
      <c r="E36" s="235">
        <v>0</v>
      </c>
      <c r="F36" s="229">
        <v>0</v>
      </c>
      <c r="G36" s="229">
        <v>0</v>
      </c>
      <c r="H36" s="230">
        <v>0</v>
      </c>
    </row>
    <row r="37" spans="1:8" s="3" customFormat="1">
      <c r="A37" s="206">
        <v>6.5</v>
      </c>
      <c r="B37" s="208" t="s">
        <v>308</v>
      </c>
      <c r="C37" s="229">
        <v>0</v>
      </c>
      <c r="D37" s="229">
        <v>0</v>
      </c>
      <c r="E37" s="235">
        <v>0</v>
      </c>
      <c r="F37" s="229">
        <v>0</v>
      </c>
      <c r="G37" s="229">
        <v>0</v>
      </c>
      <c r="H37" s="230">
        <v>0</v>
      </c>
    </row>
    <row r="38" spans="1:8" s="3" customFormat="1" ht="27.6">
      <c r="A38" s="206">
        <v>6.6</v>
      </c>
      <c r="B38" s="208" t="s">
        <v>309</v>
      </c>
      <c r="C38" s="229">
        <v>0</v>
      </c>
      <c r="D38" s="229">
        <v>0</v>
      </c>
      <c r="E38" s="235">
        <v>0</v>
      </c>
      <c r="F38" s="229">
        <v>0</v>
      </c>
      <c r="G38" s="229">
        <v>0</v>
      </c>
      <c r="H38" s="230">
        <v>0</v>
      </c>
    </row>
    <row r="39" spans="1:8" s="3" customFormat="1" ht="27.6">
      <c r="A39" s="206">
        <v>6.7</v>
      </c>
      <c r="B39" s="208" t="s">
        <v>310</v>
      </c>
      <c r="C39" s="229">
        <v>0</v>
      </c>
      <c r="D39" s="229">
        <v>0</v>
      </c>
      <c r="E39" s="235">
        <v>0</v>
      </c>
      <c r="F39" s="229">
        <v>0</v>
      </c>
      <c r="G39" s="229">
        <v>0</v>
      </c>
      <c r="H39" s="230">
        <v>0</v>
      </c>
    </row>
    <row r="40" spans="1:8" s="3" customFormat="1">
      <c r="A40" s="206">
        <v>7</v>
      </c>
      <c r="B40" s="207" t="s">
        <v>311</v>
      </c>
      <c r="C40" s="229">
        <v>16842358.550000001</v>
      </c>
      <c r="D40" s="229">
        <v>6299227.7000000002</v>
      </c>
      <c r="E40" s="235">
        <v>23141586.25</v>
      </c>
      <c r="F40" s="229">
        <v>14121116.620000001</v>
      </c>
      <c r="G40" s="229">
        <v>3527135.9700000007</v>
      </c>
      <c r="H40" s="230">
        <v>17648252.590000004</v>
      </c>
    </row>
    <row r="41" spans="1:8" s="3" customFormat="1" ht="27.6">
      <c r="A41" s="206">
        <v>7.1</v>
      </c>
      <c r="B41" s="208" t="s">
        <v>312</v>
      </c>
      <c r="C41" s="229">
        <v>14875.98</v>
      </c>
      <c r="D41" s="229">
        <v>0</v>
      </c>
      <c r="E41" s="235">
        <v>14875.98</v>
      </c>
      <c r="F41" s="229">
        <v>500141.68999999994</v>
      </c>
      <c r="G41" s="229">
        <v>17893411.77</v>
      </c>
      <c r="H41" s="230">
        <v>18393553.460000001</v>
      </c>
    </row>
    <row r="42" spans="1:8" s="3" customFormat="1" ht="27.6">
      <c r="A42" s="206">
        <v>7.2</v>
      </c>
      <c r="B42" s="208" t="s">
        <v>313</v>
      </c>
      <c r="C42" s="229">
        <v>20</v>
      </c>
      <c r="D42" s="229">
        <v>0</v>
      </c>
      <c r="E42" s="235">
        <v>20</v>
      </c>
      <c r="F42" s="229">
        <v>176.99</v>
      </c>
      <c r="G42" s="229">
        <v>0</v>
      </c>
      <c r="H42" s="230">
        <v>176.99</v>
      </c>
    </row>
    <row r="43" spans="1:8" s="3" customFormat="1" ht="27.6">
      <c r="A43" s="206">
        <v>7.3</v>
      </c>
      <c r="B43" s="208" t="s">
        <v>314</v>
      </c>
      <c r="C43" s="229">
        <v>11139733.52</v>
      </c>
      <c r="D43" s="229">
        <v>1793483.2100000009</v>
      </c>
      <c r="E43" s="235">
        <v>12933216.73</v>
      </c>
      <c r="F43" s="229">
        <v>11304781.5</v>
      </c>
      <c r="G43" s="229">
        <v>2050920.4300000016</v>
      </c>
      <c r="H43" s="230">
        <v>13355701.930000002</v>
      </c>
    </row>
    <row r="44" spans="1:8" s="3" customFormat="1" ht="27.6">
      <c r="A44" s="206">
        <v>7.4</v>
      </c>
      <c r="B44" s="208" t="s">
        <v>315</v>
      </c>
      <c r="C44" s="229">
        <v>5702625.0300000003</v>
      </c>
      <c r="D44" s="229">
        <v>4505744.4899999993</v>
      </c>
      <c r="E44" s="235">
        <v>10208369.52</v>
      </c>
      <c r="F44" s="229">
        <v>2816335.12</v>
      </c>
      <c r="G44" s="229">
        <v>1476215.5399999991</v>
      </c>
      <c r="H44" s="230">
        <v>4292550.6599999992</v>
      </c>
    </row>
    <row r="45" spans="1:8" s="3" customFormat="1">
      <c r="A45" s="206">
        <v>8</v>
      </c>
      <c r="B45" s="207" t="s">
        <v>316</v>
      </c>
      <c r="C45" s="229">
        <v>0</v>
      </c>
      <c r="D45" s="229">
        <v>0</v>
      </c>
      <c r="E45" s="235">
        <v>0</v>
      </c>
      <c r="F45" s="229">
        <v>0</v>
      </c>
      <c r="G45" s="229">
        <v>3320257.3292777995</v>
      </c>
      <c r="H45" s="230">
        <v>3320257.3292777995</v>
      </c>
    </row>
    <row r="46" spans="1:8" s="3" customFormat="1">
      <c r="A46" s="206">
        <v>8.1</v>
      </c>
      <c r="B46" s="208" t="s">
        <v>317</v>
      </c>
      <c r="C46" s="229">
        <v>0</v>
      </c>
      <c r="D46" s="229">
        <v>0</v>
      </c>
      <c r="E46" s="235">
        <v>0</v>
      </c>
      <c r="F46" s="229">
        <v>0</v>
      </c>
      <c r="G46" s="229">
        <v>0</v>
      </c>
      <c r="H46" s="230">
        <v>0</v>
      </c>
    </row>
    <row r="47" spans="1:8" s="3" customFormat="1">
      <c r="A47" s="206">
        <v>8.1999999999999993</v>
      </c>
      <c r="B47" s="208" t="s">
        <v>318</v>
      </c>
      <c r="C47" s="229">
        <v>0</v>
      </c>
      <c r="D47" s="229">
        <v>0</v>
      </c>
      <c r="E47" s="235">
        <v>0</v>
      </c>
      <c r="F47" s="229">
        <v>0</v>
      </c>
      <c r="G47" s="229">
        <v>2566.4330733333331</v>
      </c>
      <c r="H47" s="230">
        <v>2566.4330733333331</v>
      </c>
    </row>
    <row r="48" spans="1:8" s="3" customFormat="1">
      <c r="A48" s="206">
        <v>8.3000000000000007</v>
      </c>
      <c r="B48" s="208" t="s">
        <v>319</v>
      </c>
      <c r="C48" s="229">
        <v>0</v>
      </c>
      <c r="D48" s="229">
        <v>0</v>
      </c>
      <c r="E48" s="235">
        <v>0</v>
      </c>
      <c r="F48" s="229">
        <v>0</v>
      </c>
      <c r="G48" s="229">
        <v>0</v>
      </c>
      <c r="H48" s="230">
        <v>0</v>
      </c>
    </row>
    <row r="49" spans="1:8" s="3" customFormat="1">
      <c r="A49" s="206">
        <v>8.4</v>
      </c>
      <c r="B49" s="208" t="s">
        <v>320</v>
      </c>
      <c r="C49" s="229">
        <v>0</v>
      </c>
      <c r="D49" s="229">
        <v>0</v>
      </c>
      <c r="E49" s="235">
        <v>0</v>
      </c>
      <c r="F49" s="229">
        <v>0</v>
      </c>
      <c r="G49" s="229">
        <v>0</v>
      </c>
      <c r="H49" s="230">
        <v>0</v>
      </c>
    </row>
    <row r="50" spans="1:8" s="3" customFormat="1">
      <c r="A50" s="206">
        <v>8.5</v>
      </c>
      <c r="B50" s="208" t="s">
        <v>321</v>
      </c>
      <c r="C50" s="229">
        <v>0</v>
      </c>
      <c r="D50" s="229">
        <v>0</v>
      </c>
      <c r="E50" s="235">
        <v>0</v>
      </c>
      <c r="F50" s="229">
        <v>0</v>
      </c>
      <c r="G50" s="229">
        <v>0</v>
      </c>
      <c r="H50" s="230">
        <v>0</v>
      </c>
    </row>
    <row r="51" spans="1:8" s="3" customFormat="1">
      <c r="A51" s="206">
        <v>8.6</v>
      </c>
      <c r="B51" s="208" t="s">
        <v>322</v>
      </c>
      <c r="C51" s="229">
        <v>0</v>
      </c>
      <c r="D51" s="229">
        <v>0</v>
      </c>
      <c r="E51" s="235">
        <v>0</v>
      </c>
      <c r="F51" s="229">
        <v>0</v>
      </c>
      <c r="G51" s="229">
        <v>0</v>
      </c>
      <c r="H51" s="230">
        <v>0</v>
      </c>
    </row>
    <row r="52" spans="1:8" s="3" customFormat="1">
      <c r="A52" s="206">
        <v>8.6999999999999993</v>
      </c>
      <c r="B52" s="208" t="s">
        <v>323</v>
      </c>
      <c r="C52" s="229">
        <v>0</v>
      </c>
      <c r="D52" s="229">
        <v>0</v>
      </c>
      <c r="E52" s="235">
        <v>0</v>
      </c>
      <c r="F52" s="229">
        <v>0</v>
      </c>
      <c r="G52" s="229">
        <v>0</v>
      </c>
      <c r="H52" s="230">
        <v>0</v>
      </c>
    </row>
    <row r="53" spans="1:8" s="3" customFormat="1" ht="28.2" thickBot="1">
      <c r="A53" s="211">
        <v>9</v>
      </c>
      <c r="B53" s="212" t="s">
        <v>324</v>
      </c>
      <c r="C53" s="236"/>
      <c r="D53" s="236"/>
      <c r="E53" s="237">
        <v>0</v>
      </c>
      <c r="F53" s="236"/>
      <c r="G53" s="236"/>
      <c r="H53" s="232">
        <v>0</v>
      </c>
    </row>
  </sheetData>
  <mergeCells count="4">
    <mergeCell ref="A5:A6"/>
    <mergeCell ref="B5:B6"/>
    <mergeCell ref="C5:E5"/>
    <mergeCell ref="F5:H5"/>
  </mergeCells>
  <pageMargins left="0.25" right="0.25"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109375" defaultRowHeight="13.8"/>
  <cols>
    <col min="1" max="1" width="9.5546875" style="2" bestFit="1" customWidth="1"/>
    <col min="2" max="2" width="93.5546875" style="2" customWidth="1"/>
    <col min="3" max="3" width="12.6640625" style="2" customWidth="1"/>
    <col min="4" max="4" width="14" style="2" bestFit="1" customWidth="1"/>
    <col min="5" max="5" width="14" style="13" bestFit="1" customWidth="1"/>
    <col min="6" max="6" width="13.6640625" style="13" bestFit="1" customWidth="1"/>
    <col min="7" max="7" width="14" style="13" bestFit="1" customWidth="1"/>
    <col min="8" max="11" width="9.6640625" style="13" customWidth="1"/>
    <col min="12" max="16384" width="9.109375" style="13"/>
  </cols>
  <sheetData>
    <row r="1" spans="1:8">
      <c r="A1" s="17" t="s">
        <v>188</v>
      </c>
      <c r="B1" s="16" t="str">
        <f>Info!C2</f>
        <v>სს "ვითიბი ბანკი ჯორჯია"</v>
      </c>
      <c r="C1" s="16"/>
      <c r="D1" s="306"/>
    </row>
    <row r="2" spans="1:8">
      <c r="A2" s="17" t="s">
        <v>189</v>
      </c>
      <c r="B2" s="712">
        <f>'4. Off-Balance'!B2</f>
        <v>45107</v>
      </c>
      <c r="C2" s="28"/>
      <c r="D2" s="18"/>
      <c r="E2" s="12"/>
      <c r="F2" s="12"/>
      <c r="G2" s="12"/>
      <c r="H2" s="12"/>
    </row>
    <row r="3" spans="1:8">
      <c r="A3" s="17"/>
      <c r="B3" s="16"/>
      <c r="C3" s="28"/>
      <c r="D3" s="18"/>
      <c r="E3" s="12"/>
      <c r="F3" s="12"/>
      <c r="G3" s="12"/>
      <c r="H3" s="12"/>
    </row>
    <row r="4" spans="1:8" ht="15" customHeight="1" thickBot="1">
      <c r="A4" s="200" t="s">
        <v>408</v>
      </c>
      <c r="B4" s="201" t="s">
        <v>187</v>
      </c>
      <c r="C4" s="202" t="s">
        <v>93</v>
      </c>
    </row>
    <row r="5" spans="1:8" ht="15" customHeight="1">
      <c r="A5" s="198" t="s">
        <v>26</v>
      </c>
      <c r="B5" s="199"/>
      <c r="C5" s="417" t="str">
        <f>INT((MONTH($B$2))/3)&amp;"Q"&amp;"-"&amp;YEAR($B$2)</f>
        <v>2Q-2023</v>
      </c>
      <c r="D5" s="417" t="str">
        <f>IF(INT(MONTH($B$2))=3, "4"&amp;"Q"&amp;"-"&amp;YEAR($B$2)-1, IF(INT(MONTH($B$2))=6, "1"&amp;"Q"&amp;"-"&amp;YEAR($B$2), IF(INT(MONTH($B$2))=9, "2"&amp;"Q"&amp;"-"&amp;YEAR($B$2),IF(INT(MONTH($B$2))=12, "3"&amp;"Q"&amp;"-"&amp;YEAR($B$2), 0))))</f>
        <v>1Q-2023</v>
      </c>
      <c r="E5" s="417" t="str">
        <f>IF(INT(MONTH($B$2))=3, "3"&amp;"Q"&amp;"-"&amp;YEAR($B$2)-1, IF(INT(MONTH($B$2))=6, "4"&amp;"Q"&amp;"-"&amp;YEAR($B$2)-1, IF(INT(MONTH($B$2))=9, "1"&amp;"Q"&amp;"-"&amp;YEAR($B$2),IF(INT(MONTH($B$2))=12, "2"&amp;"Q"&amp;"-"&amp;YEAR($B$2), 0))))</f>
        <v>4Q-2022</v>
      </c>
      <c r="F5" s="417" t="str">
        <f>IF(INT(MONTH($B$2))=3, "2"&amp;"Q"&amp;"-"&amp;YEAR($B$2)-1, IF(INT(MONTH($B$2))=6, "3"&amp;"Q"&amp;"-"&amp;YEAR($B$2)-1, IF(INT(MONTH($B$2))=9, "4"&amp;"Q"&amp;"-"&amp;YEAR($B$2)-1,IF(INT(MONTH($B$2))=12, "1"&amp;"Q"&amp;"-"&amp;YEAR($B$2), 0))))</f>
        <v>3Q-2022</v>
      </c>
      <c r="G5" s="417" t="str">
        <f>IF(INT(MONTH($B$2))=3, "1"&amp;"Q"&amp;"-"&amp;YEAR($B$2)-1, IF(INT(MONTH($B$2))=6, "2"&amp;"Q"&amp;"-"&amp;YEAR($B$2)-1, IF(INT(MONTH($B$2))=9, "3"&amp;"Q"&amp;"-"&amp;YEAR($B$2)-1,IF(INT(MONTH($B$2))=12, "4"&amp;"Q"&amp;"-"&amp;YEAR($B$2)-1, 0))))</f>
        <v>2Q-2022</v>
      </c>
    </row>
    <row r="6" spans="1:8" ht="15" customHeight="1">
      <c r="A6" s="350">
        <v>1</v>
      </c>
      <c r="B6" s="404" t="s">
        <v>192</v>
      </c>
      <c r="C6" s="351">
        <f>C7+C9+C10</f>
        <v>284906995.18415546</v>
      </c>
      <c r="D6" s="351">
        <f t="shared" ref="D6:G6" si="0">D7+D9+D10</f>
        <v>325940620.21173847</v>
      </c>
      <c r="E6" s="351">
        <f t="shared" si="0"/>
        <v>325185656.88931304</v>
      </c>
      <c r="F6" s="351">
        <f t="shared" si="0"/>
        <v>354271251.17090148</v>
      </c>
      <c r="G6" s="351">
        <f t="shared" si="0"/>
        <v>383615189.97632807</v>
      </c>
    </row>
    <row r="7" spans="1:8" ht="15" customHeight="1">
      <c r="A7" s="350">
        <v>1.1000000000000001</v>
      </c>
      <c r="B7" s="352" t="s">
        <v>1047</v>
      </c>
      <c r="C7" s="353">
        <v>273879588.36383545</v>
      </c>
      <c r="D7" s="407">
        <v>312209882.96096349</v>
      </c>
      <c r="E7" s="353">
        <v>308416489.57258302</v>
      </c>
      <c r="F7" s="353">
        <v>335804132.58473146</v>
      </c>
      <c r="G7" s="408">
        <v>358450878.5892731</v>
      </c>
    </row>
    <row r="8" spans="1:8" ht="27.6">
      <c r="A8" s="350" t="s">
        <v>251</v>
      </c>
      <c r="B8" s="354" t="s">
        <v>402</v>
      </c>
      <c r="C8" s="353">
        <v>0</v>
      </c>
      <c r="D8" s="407">
        <v>21168998.574999999</v>
      </c>
      <c r="E8" s="353">
        <v>1142442.5</v>
      </c>
      <c r="F8" s="353">
        <v>923395</v>
      </c>
      <c r="G8" s="408">
        <v>953002.625</v>
      </c>
    </row>
    <row r="9" spans="1:8" ht="15" customHeight="1">
      <c r="A9" s="350">
        <v>1.2</v>
      </c>
      <c r="B9" s="352" t="s">
        <v>22</v>
      </c>
      <c r="C9" s="353">
        <v>11027406.820320001</v>
      </c>
      <c r="D9" s="407">
        <v>13730737.250775002</v>
      </c>
      <c r="E9" s="353">
        <v>16769167.31673</v>
      </c>
      <c r="F9" s="353">
        <v>18467118.586170003</v>
      </c>
      <c r="G9" s="408">
        <v>25164311.387055002</v>
      </c>
    </row>
    <row r="10" spans="1:8" ht="15" customHeight="1">
      <c r="A10" s="350">
        <v>1.3</v>
      </c>
      <c r="B10" s="405" t="s">
        <v>77</v>
      </c>
      <c r="C10" s="355">
        <v>0</v>
      </c>
      <c r="D10" s="407">
        <v>0</v>
      </c>
      <c r="E10" s="355">
        <v>0</v>
      </c>
      <c r="F10" s="353">
        <v>0</v>
      </c>
      <c r="G10" s="409">
        <v>0</v>
      </c>
    </row>
    <row r="11" spans="1:8" ht="15" customHeight="1">
      <c r="A11" s="350">
        <v>2</v>
      </c>
      <c r="B11" s="404" t="s">
        <v>193</v>
      </c>
      <c r="C11" s="353">
        <v>166490569.0618805</v>
      </c>
      <c r="D11" s="407">
        <v>160934422.11923599</v>
      </c>
      <c r="E11" s="353">
        <v>169201172.433541</v>
      </c>
      <c r="F11" s="353">
        <v>177180003.2284711</v>
      </c>
      <c r="G11" s="408">
        <v>177808251.5472182</v>
      </c>
    </row>
    <row r="12" spans="1:8" ht="15" customHeight="1">
      <c r="A12" s="366">
        <v>3</v>
      </c>
      <c r="B12" s="406" t="s">
        <v>191</v>
      </c>
      <c r="C12" s="355">
        <v>127656076.75</v>
      </c>
      <c r="D12" s="407">
        <v>127656076.75</v>
      </c>
      <c r="E12" s="355">
        <v>127656076.75</v>
      </c>
      <c r="F12" s="353">
        <v>188607600.76875001</v>
      </c>
      <c r="G12" s="409">
        <v>188607600.76875001</v>
      </c>
    </row>
    <row r="13" spans="1:8" ht="15" customHeight="1" thickBot="1">
      <c r="A13" s="128">
        <v>4</v>
      </c>
      <c r="B13" s="410" t="s">
        <v>252</v>
      </c>
      <c r="C13" s="238">
        <f>C6+C11+C12</f>
        <v>579053640.99603593</v>
      </c>
      <c r="D13" s="238">
        <f t="shared" ref="D13:G13" si="1">D6+D11+D12</f>
        <v>614531119.08097446</v>
      </c>
      <c r="E13" s="238">
        <f t="shared" si="1"/>
        <v>622042906.07285404</v>
      </c>
      <c r="F13" s="238">
        <f t="shared" si="1"/>
        <v>720058855.16812253</v>
      </c>
      <c r="G13" s="238">
        <f t="shared" si="1"/>
        <v>750031042.29229617</v>
      </c>
    </row>
    <row r="14" spans="1:8">
      <c r="B14" s="23"/>
    </row>
    <row r="15" spans="1:8">
      <c r="B15" s="750"/>
    </row>
    <row r="16" spans="1:8">
      <c r="B16" s="101"/>
    </row>
    <row r="17" spans="2:2">
      <c r="B17" s="101"/>
    </row>
    <row r="18" spans="2:2">
      <c r="B18" s="101"/>
    </row>
  </sheetData>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pane xSplit="1" ySplit="4" topLeftCell="B14" activePane="bottomRight" state="frozen"/>
      <selection pane="topRight" activeCell="B1" sqref="B1"/>
      <selection pane="bottomLeft" activeCell="A4" sqref="A4"/>
      <selection pane="bottomRight" activeCell="C25" sqref="C25"/>
    </sheetView>
  </sheetViews>
  <sheetFormatPr defaultRowHeight="14.4"/>
  <cols>
    <col min="1" max="1" width="9.5546875" style="2" bestFit="1" customWidth="1"/>
    <col min="2" max="2" width="58.88671875" style="2" customWidth="1"/>
    <col min="3" max="3" width="34.33203125" style="2" customWidth="1"/>
  </cols>
  <sheetData>
    <row r="1" spans="1:8">
      <c r="A1" s="2" t="s">
        <v>188</v>
      </c>
      <c r="B1" s="306" t="str">
        <f>Info!C2</f>
        <v>სს "ვითიბი ბანკი ჯორჯია"</v>
      </c>
    </row>
    <row r="2" spans="1:8">
      <c r="A2" s="2" t="s">
        <v>189</v>
      </c>
      <c r="B2" s="429">
        <f>'1. key ratios'!B2</f>
        <v>45107</v>
      </c>
    </row>
    <row r="4" spans="1:8" ht="25.5" customHeight="1" thickBot="1">
      <c r="A4" s="223" t="s">
        <v>409</v>
      </c>
      <c r="B4" s="60" t="s">
        <v>149</v>
      </c>
      <c r="C4" s="14"/>
    </row>
    <row r="5" spans="1:8">
      <c r="A5" s="11"/>
      <c r="B5" s="400" t="s">
        <v>150</v>
      </c>
      <c r="C5" s="414" t="s">
        <v>615</v>
      </c>
    </row>
    <row r="6" spans="1:8" ht="15">
      <c r="A6" s="642">
        <v>1</v>
      </c>
      <c r="B6" s="643" t="s">
        <v>1010</v>
      </c>
      <c r="C6" s="411" t="s">
        <v>1011</v>
      </c>
    </row>
    <row r="7" spans="1:8" ht="15">
      <c r="A7" s="642">
        <v>2</v>
      </c>
      <c r="B7" s="643" t="s">
        <v>1012</v>
      </c>
      <c r="C7" s="411" t="s">
        <v>1013</v>
      </c>
    </row>
    <row r="8" spans="1:8" ht="15">
      <c r="A8" s="642">
        <v>3</v>
      </c>
      <c r="B8" s="643" t="s">
        <v>1014</v>
      </c>
      <c r="C8" s="411" t="s">
        <v>1013</v>
      </c>
    </row>
    <row r="9" spans="1:8" ht="15">
      <c r="A9" s="642">
        <v>4</v>
      </c>
      <c r="B9" s="643" t="s">
        <v>1015</v>
      </c>
      <c r="C9" s="411" t="s">
        <v>1013</v>
      </c>
    </row>
    <row r="10" spans="1:8" ht="15">
      <c r="A10" s="642"/>
      <c r="B10" s="643"/>
      <c r="C10" s="411"/>
    </row>
    <row r="11" spans="1:8" ht="15">
      <c r="A11" s="642"/>
      <c r="B11" s="643"/>
      <c r="C11" s="411"/>
    </row>
    <row r="12" spans="1:8" ht="15">
      <c r="A12" s="642"/>
      <c r="B12" s="763"/>
      <c r="C12" s="764"/>
      <c r="H12" s="4"/>
    </row>
    <row r="13" spans="1:8" ht="55.2">
      <c r="A13" s="642"/>
      <c r="B13" s="644" t="s">
        <v>151</v>
      </c>
      <c r="C13" s="415" t="s">
        <v>616</v>
      </c>
    </row>
    <row r="14" spans="1:8">
      <c r="A14" s="642">
        <v>1</v>
      </c>
      <c r="B14" s="645" t="s">
        <v>1016</v>
      </c>
      <c r="C14" s="413" t="s">
        <v>1017</v>
      </c>
    </row>
    <row r="15" spans="1:8">
      <c r="A15" s="642">
        <v>2</v>
      </c>
      <c r="B15" s="645" t="s">
        <v>1018</v>
      </c>
      <c r="C15" s="413" t="s">
        <v>1019</v>
      </c>
    </row>
    <row r="16" spans="1:8">
      <c r="A16" s="642">
        <v>3</v>
      </c>
      <c r="B16" s="645" t="s">
        <v>1020</v>
      </c>
      <c r="C16" s="413" t="s">
        <v>1021</v>
      </c>
    </row>
    <row r="17" spans="1:3">
      <c r="A17" s="642">
        <v>4</v>
      </c>
      <c r="B17" s="645" t="s">
        <v>1046</v>
      </c>
      <c r="C17" s="413" t="s">
        <v>1022</v>
      </c>
    </row>
    <row r="18" spans="1:3">
      <c r="A18" s="642">
        <v>5</v>
      </c>
      <c r="B18" s="645" t="s">
        <v>1023</v>
      </c>
      <c r="C18" s="413" t="s">
        <v>1024</v>
      </c>
    </row>
    <row r="19" spans="1:3">
      <c r="A19" s="642">
        <v>6</v>
      </c>
      <c r="B19" s="645" t="s">
        <v>1025</v>
      </c>
      <c r="C19" s="413" t="s">
        <v>1026</v>
      </c>
    </row>
    <row r="20" spans="1:3">
      <c r="A20" s="642"/>
      <c r="B20" s="645"/>
      <c r="C20" s="27"/>
    </row>
    <row r="21" spans="1:3">
      <c r="A21" s="642"/>
      <c r="B21" s="765" t="s">
        <v>152</v>
      </c>
      <c r="C21" s="766"/>
    </row>
    <row r="22" spans="1:3" ht="15">
      <c r="A22" s="642">
        <v>1</v>
      </c>
      <c r="B22" s="643" t="s">
        <v>1027</v>
      </c>
      <c r="C22" s="646">
        <v>0.97384321770185212</v>
      </c>
    </row>
    <row r="23" spans="1:3" ht="15">
      <c r="A23" s="642">
        <v>2</v>
      </c>
      <c r="B23" s="643" t="s">
        <v>1028</v>
      </c>
      <c r="C23" s="646">
        <v>1.472765597699272E-2</v>
      </c>
    </row>
    <row r="24" spans="1:3" ht="14.4" customHeight="1">
      <c r="A24" s="642"/>
      <c r="B24" s="765" t="s">
        <v>272</v>
      </c>
      <c r="C24" s="766"/>
    </row>
    <row r="25" spans="1:3" ht="15">
      <c r="A25" s="642">
        <v>1</v>
      </c>
      <c r="B25" s="643" t="s">
        <v>1029</v>
      </c>
      <c r="C25" s="647">
        <v>0.60183510853974465</v>
      </c>
    </row>
    <row r="26" spans="1:3" ht="15.6" thickBot="1">
      <c r="A26" s="15"/>
      <c r="B26" s="61"/>
      <c r="C26" s="412"/>
    </row>
  </sheetData>
  <mergeCells count="3">
    <mergeCell ref="B12:C12"/>
    <mergeCell ref="B21:C21"/>
    <mergeCell ref="B24:C24"/>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workbookViewId="0">
      <pane xSplit="1" ySplit="5" topLeftCell="B8" activePane="bottomRight" state="frozen"/>
      <selection activeCell="H6" sqref="H6"/>
      <selection pane="topRight" activeCell="H6" sqref="H6"/>
      <selection pane="bottomLeft" activeCell="H6" sqref="H6"/>
      <selection pane="bottomRight" activeCell="C8" sqref="C8:E20"/>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7" t="s">
        <v>188</v>
      </c>
      <c r="B1" s="16" t="str">
        <f>Info!C2</f>
        <v>სს "ვითიბი ბანკი ჯორჯია"</v>
      </c>
    </row>
    <row r="2" spans="1:7" s="21" customFormat="1" ht="15.75" customHeight="1">
      <c r="A2" s="21" t="s">
        <v>189</v>
      </c>
      <c r="B2" s="429">
        <f>'1. key ratios'!B2</f>
        <v>45107</v>
      </c>
    </row>
    <row r="3" spans="1:7" s="21" customFormat="1" ht="15.75" customHeight="1"/>
    <row r="4" spans="1:7" s="21" customFormat="1" ht="15.75" customHeight="1" thickBot="1">
      <c r="A4" s="224" t="s">
        <v>410</v>
      </c>
      <c r="B4" s="225" t="s">
        <v>262</v>
      </c>
      <c r="C4" s="177"/>
      <c r="D4" s="177"/>
      <c r="E4" s="178" t="s">
        <v>93</v>
      </c>
    </row>
    <row r="5" spans="1:7" s="116" customFormat="1" ht="17.399999999999999" customHeight="1">
      <c r="A5" s="319"/>
      <c r="B5" s="320"/>
      <c r="C5" s="176" t="s">
        <v>0</v>
      </c>
      <c r="D5" s="176" t="s">
        <v>1</v>
      </c>
      <c r="E5" s="321" t="s">
        <v>2</v>
      </c>
    </row>
    <row r="6" spans="1:7" s="143" customFormat="1" ht="14.4" customHeight="1">
      <c r="A6" s="322"/>
      <c r="B6" s="767" t="s">
        <v>231</v>
      </c>
      <c r="C6" s="767" t="s">
        <v>230</v>
      </c>
      <c r="D6" s="768" t="s">
        <v>229</v>
      </c>
      <c r="E6" s="769"/>
      <c r="G6"/>
    </row>
    <row r="7" spans="1:7" s="143" customFormat="1" ht="99.6" customHeight="1">
      <c r="A7" s="322"/>
      <c r="B7" s="767"/>
      <c r="C7" s="767"/>
      <c r="D7" s="316" t="s">
        <v>228</v>
      </c>
      <c r="E7" s="317" t="s">
        <v>519</v>
      </c>
      <c r="G7"/>
    </row>
    <row r="8" spans="1:7">
      <c r="A8" s="323">
        <v>1</v>
      </c>
      <c r="B8" s="324" t="s">
        <v>154</v>
      </c>
      <c r="C8" s="325">
        <v>136677590</v>
      </c>
      <c r="D8" s="325"/>
      <c r="E8" s="326">
        <v>136677590</v>
      </c>
    </row>
    <row r="9" spans="1:7">
      <c r="A9" s="323">
        <v>2</v>
      </c>
      <c r="B9" s="324" t="s">
        <v>155</v>
      </c>
      <c r="C9" s="325">
        <v>351</v>
      </c>
      <c r="D9" s="325"/>
      <c r="E9" s="326">
        <v>351</v>
      </c>
    </row>
    <row r="10" spans="1:7">
      <c r="A10" s="323">
        <v>3</v>
      </c>
      <c r="B10" s="324" t="s">
        <v>227</v>
      </c>
      <c r="C10" s="325">
        <v>6432644</v>
      </c>
      <c r="D10" s="325"/>
      <c r="E10" s="326">
        <v>6432644</v>
      </c>
    </row>
    <row r="11" spans="1:7" ht="27.6">
      <c r="A11" s="323">
        <v>4</v>
      </c>
      <c r="B11" s="324" t="s">
        <v>185</v>
      </c>
      <c r="C11" s="325">
        <v>0</v>
      </c>
      <c r="D11" s="325"/>
      <c r="E11" s="326">
        <v>0</v>
      </c>
    </row>
    <row r="12" spans="1:7">
      <c r="A12" s="323">
        <v>5</v>
      </c>
      <c r="B12" s="324" t="s">
        <v>157</v>
      </c>
      <c r="C12" s="325">
        <v>0</v>
      </c>
      <c r="D12" s="325"/>
      <c r="E12" s="326">
        <v>0</v>
      </c>
    </row>
    <row r="13" spans="1:7">
      <c r="A13" s="323">
        <v>6.1</v>
      </c>
      <c r="B13" s="324" t="s">
        <v>158</v>
      </c>
      <c r="C13" s="327">
        <v>202569136</v>
      </c>
      <c r="D13" s="325"/>
      <c r="E13" s="326">
        <v>202569136</v>
      </c>
    </row>
    <row r="14" spans="1:7" ht="32.25" customHeight="1">
      <c r="A14" s="323">
        <v>6.2</v>
      </c>
      <c r="B14" s="328" t="s">
        <v>159</v>
      </c>
      <c r="C14" s="648">
        <v>-19288890</v>
      </c>
      <c r="D14" s="649"/>
      <c r="E14" s="650">
        <v>-19288890</v>
      </c>
    </row>
    <row r="15" spans="1:7">
      <c r="A15" s="323">
        <v>6</v>
      </c>
      <c r="B15" s="324" t="s">
        <v>226</v>
      </c>
      <c r="C15" s="325">
        <v>183280246</v>
      </c>
      <c r="D15" s="325"/>
      <c r="E15" s="326">
        <v>183280246</v>
      </c>
    </row>
    <row r="16" spans="1:7" ht="27.6">
      <c r="A16" s="323">
        <v>7</v>
      </c>
      <c r="B16" s="324" t="s">
        <v>161</v>
      </c>
      <c r="C16" s="325">
        <v>1493112</v>
      </c>
      <c r="D16" s="325"/>
      <c r="E16" s="326">
        <v>1493112</v>
      </c>
    </row>
    <row r="17" spans="1:7">
      <c r="A17" s="323">
        <v>8</v>
      </c>
      <c r="B17" s="324" t="s">
        <v>162</v>
      </c>
      <c r="C17" s="325">
        <v>13232416.539999999</v>
      </c>
      <c r="D17" s="325"/>
      <c r="E17" s="326">
        <v>13232416.539999999</v>
      </c>
      <c r="F17" s="6"/>
      <c r="G17" s="6"/>
    </row>
    <row r="18" spans="1:7">
      <c r="A18" s="323">
        <v>9</v>
      </c>
      <c r="B18" s="324" t="s">
        <v>163</v>
      </c>
      <c r="C18" s="325">
        <v>54000</v>
      </c>
      <c r="D18" s="325"/>
      <c r="E18" s="326">
        <v>54000</v>
      </c>
      <c r="G18" s="6"/>
    </row>
    <row r="19" spans="1:7" ht="27.6">
      <c r="A19" s="323">
        <v>10</v>
      </c>
      <c r="B19" s="324" t="s">
        <v>164</v>
      </c>
      <c r="C19" s="325">
        <v>53181691</v>
      </c>
      <c r="D19" s="325">
        <v>18014945.640000001</v>
      </c>
      <c r="E19" s="326">
        <v>35166745.359999999</v>
      </c>
      <c r="G19" s="6"/>
    </row>
    <row r="20" spans="1:7">
      <c r="A20" s="323">
        <v>11</v>
      </c>
      <c r="B20" s="324" t="s">
        <v>165</v>
      </c>
      <c r="C20" s="325">
        <v>19585544.181600001</v>
      </c>
      <c r="D20" s="325"/>
      <c r="E20" s="326">
        <v>19585544.181600001</v>
      </c>
    </row>
    <row r="21" spans="1:7" ht="42" thickBot="1">
      <c r="A21" s="329"/>
      <c r="B21" s="330" t="s">
        <v>483</v>
      </c>
      <c r="C21" s="286">
        <f>SUM(C8:C12, C15:C20)</f>
        <v>413937594.7216</v>
      </c>
      <c r="D21" s="286">
        <f>SUM(D8:D12, D15:D20)</f>
        <v>18014945.640000001</v>
      </c>
      <c r="E21" s="331">
        <f>SUM(E8:E12, E15:E20)</f>
        <v>395922649.08160001</v>
      </c>
    </row>
    <row r="22" spans="1:7">
      <c r="A22"/>
      <c r="B22"/>
      <c r="C22"/>
      <c r="D22"/>
      <c r="E22"/>
    </row>
    <row r="23" spans="1:7">
      <c r="A23"/>
      <c r="B23"/>
      <c r="C23"/>
      <c r="D23"/>
      <c r="E23"/>
    </row>
    <row r="25" spans="1:7" s="2" customFormat="1">
      <c r="B25" s="63"/>
      <c r="F25"/>
      <c r="G25"/>
    </row>
    <row r="26" spans="1:7" s="2" customFormat="1">
      <c r="B26" s="64"/>
      <c r="F26"/>
      <c r="G26"/>
    </row>
    <row r="27" spans="1:7" s="2" customFormat="1">
      <c r="B27" s="63"/>
      <c r="F27"/>
      <c r="G27"/>
    </row>
    <row r="28" spans="1:7" s="2" customFormat="1">
      <c r="B28" s="63"/>
      <c r="F28"/>
      <c r="G28"/>
    </row>
    <row r="29" spans="1:7" s="2" customFormat="1">
      <c r="B29" s="63"/>
      <c r="F29"/>
      <c r="G29"/>
    </row>
    <row r="30" spans="1:7" s="2" customFormat="1">
      <c r="B30" s="63"/>
      <c r="F30"/>
      <c r="G30"/>
    </row>
    <row r="31" spans="1:7" s="2" customFormat="1">
      <c r="B31" s="63"/>
      <c r="F31"/>
      <c r="G31"/>
    </row>
    <row r="32" spans="1:7"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90" zoomScaleNormal="9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7" t="s">
        <v>188</v>
      </c>
      <c r="B1" s="16" t="str">
        <f>Info!C2</f>
        <v>სს "ვითიბი ბანკი ჯორჯია"</v>
      </c>
    </row>
    <row r="2" spans="1:6" s="21" customFormat="1" ht="15.75" customHeight="1">
      <c r="A2" s="21" t="s">
        <v>189</v>
      </c>
      <c r="B2" s="429">
        <f>'1. key ratios'!B2</f>
        <v>45107</v>
      </c>
      <c r="C2"/>
      <c r="D2"/>
      <c r="E2"/>
      <c r="F2"/>
    </row>
    <row r="3" spans="1:6" s="21" customFormat="1" ht="15.75" customHeight="1">
      <c r="C3"/>
      <c r="D3"/>
      <c r="E3"/>
      <c r="F3"/>
    </row>
    <row r="4" spans="1:6" s="21" customFormat="1" ht="28.2" thickBot="1">
      <c r="A4" s="21" t="s">
        <v>411</v>
      </c>
      <c r="B4" s="184" t="s">
        <v>265</v>
      </c>
      <c r="C4" s="178" t="s">
        <v>93</v>
      </c>
      <c r="D4"/>
      <c r="E4"/>
      <c r="F4"/>
    </row>
    <row r="5" spans="1:6" ht="27.6">
      <c r="A5" s="179">
        <v>1</v>
      </c>
      <c r="B5" s="180" t="s">
        <v>433</v>
      </c>
      <c r="C5" s="239">
        <f>'7. LI1'!E21</f>
        <v>395922649.08160001</v>
      </c>
    </row>
    <row r="6" spans="1:6" s="169" customFormat="1">
      <c r="A6" s="115">
        <v>2.1</v>
      </c>
      <c r="B6" s="186" t="s">
        <v>266</v>
      </c>
      <c r="C6" s="240">
        <v>24631844.054330003</v>
      </c>
    </row>
    <row r="7" spans="1:6" s="4" customFormat="1" ht="27.6" outlineLevel="1">
      <c r="A7" s="185">
        <v>2.2000000000000002</v>
      </c>
      <c r="B7" s="181" t="s">
        <v>267</v>
      </c>
      <c r="C7" s="241">
        <v>0</v>
      </c>
    </row>
    <row r="8" spans="1:6" s="4" customFormat="1" ht="27.6">
      <c r="A8" s="185">
        <v>3</v>
      </c>
      <c r="B8" s="182" t="s">
        <v>434</v>
      </c>
      <c r="C8" s="242">
        <f>SUM(C5:C7)</f>
        <v>420554493.13593</v>
      </c>
    </row>
    <row r="9" spans="1:6" s="169" customFormat="1">
      <c r="A9" s="115">
        <v>4</v>
      </c>
      <c r="B9" s="189" t="s">
        <v>263</v>
      </c>
      <c r="C9" s="240">
        <v>2439252.0476000002</v>
      </c>
    </row>
    <row r="10" spans="1:6" s="4" customFormat="1" ht="27.6" outlineLevel="1">
      <c r="A10" s="185">
        <v>5.0999999999999996</v>
      </c>
      <c r="B10" s="181" t="s">
        <v>273</v>
      </c>
      <c r="C10" s="241">
        <v>-12263922.027164999</v>
      </c>
    </row>
    <row r="11" spans="1:6" s="4" customFormat="1" ht="27.6" outlineLevel="1">
      <c r="A11" s="185">
        <v>5.2</v>
      </c>
      <c r="B11" s="181" t="s">
        <v>274</v>
      </c>
      <c r="C11" s="241">
        <v>0</v>
      </c>
    </row>
    <row r="12" spans="1:6" s="4" customFormat="1">
      <c r="A12" s="185">
        <v>6</v>
      </c>
      <c r="B12" s="187" t="s">
        <v>602</v>
      </c>
      <c r="C12" s="332">
        <v>0</v>
      </c>
    </row>
    <row r="13" spans="1:6" s="4" customFormat="1" ht="15" thickBot="1">
      <c r="A13" s="188">
        <v>7</v>
      </c>
      <c r="B13" s="183" t="s">
        <v>264</v>
      </c>
      <c r="C13" s="243">
        <f>SUM(C8:C12)</f>
        <v>410729823.15636498</v>
      </c>
    </row>
    <row r="15" spans="1:6" ht="27.6">
      <c r="B15" s="23" t="s">
        <v>603</v>
      </c>
      <c r="C15" s="711"/>
    </row>
    <row r="17" spans="2:9" s="2" customFormat="1">
      <c r="B17" s="65"/>
      <c r="C17"/>
      <c r="D17"/>
      <c r="E17"/>
      <c r="F17"/>
      <c r="G17"/>
      <c r="H17"/>
      <c r="I17"/>
    </row>
    <row r="18" spans="2:9" s="2" customFormat="1">
      <c r="B18" s="62"/>
      <c r="C18"/>
      <c r="D18"/>
      <c r="E18"/>
      <c r="F18"/>
      <c r="G18"/>
      <c r="H18"/>
      <c r="I18"/>
    </row>
    <row r="19" spans="2:9" s="2" customFormat="1">
      <c r="B19" s="62"/>
      <c r="C19"/>
      <c r="D19"/>
      <c r="E19"/>
      <c r="F19"/>
      <c r="G19"/>
      <c r="H19"/>
      <c r="I19"/>
    </row>
    <row r="20" spans="2:9" s="2" customFormat="1">
      <c r="B20" s="64"/>
      <c r="C20"/>
      <c r="D20"/>
      <c r="E20"/>
      <c r="F20"/>
      <c r="G20"/>
      <c r="H20"/>
      <c r="I20"/>
    </row>
    <row r="21" spans="2:9" s="2" customFormat="1">
      <c r="B21" s="63"/>
      <c r="C21"/>
      <c r="D21"/>
      <c r="E21"/>
      <c r="F21"/>
      <c r="G21"/>
      <c r="H21"/>
      <c r="I21"/>
    </row>
    <row r="22" spans="2:9" s="2" customFormat="1">
      <c r="B22" s="64"/>
      <c r="C22"/>
      <c r="D22"/>
      <c r="E22"/>
      <c r="F22"/>
      <c r="G22"/>
      <c r="H22"/>
      <c r="I22"/>
    </row>
    <row r="23" spans="2:9" s="2" customFormat="1">
      <c r="B23" s="63"/>
      <c r="C23"/>
      <c r="D23"/>
      <c r="E23"/>
      <c r="F23"/>
      <c r="G23"/>
      <c r="H23"/>
      <c r="I23"/>
    </row>
    <row r="24" spans="2:9" s="2" customFormat="1">
      <c r="B24" s="63"/>
      <c r="C24"/>
      <c r="D24"/>
      <c r="E24"/>
      <c r="F24"/>
      <c r="G24"/>
      <c r="H24"/>
      <c r="I24"/>
    </row>
    <row r="25" spans="2:9" s="2" customFormat="1">
      <c r="B25" s="63"/>
      <c r="C25"/>
      <c r="D25"/>
      <c r="E25"/>
      <c r="F25"/>
      <c r="G25"/>
      <c r="H25"/>
      <c r="I25"/>
    </row>
    <row r="26" spans="2:9" s="2" customFormat="1">
      <c r="B26" s="63"/>
      <c r="C26"/>
      <c r="D26"/>
      <c r="E26"/>
      <c r="F26"/>
      <c r="G26"/>
      <c r="H26"/>
      <c r="I26"/>
    </row>
    <row r="27" spans="2:9" s="2" customFormat="1">
      <c r="B27" s="63"/>
      <c r="C27"/>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scale="91" orientation="landscape"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pWl7KwyZblncLiCCBioRlLdSEowrphpzdEi4wfobHKA=</DigestValue>
    </Reference>
    <Reference Type="http://www.w3.org/2000/09/xmldsig#Object" URI="#idOfficeObject">
      <DigestMethod Algorithm="http://www.w3.org/2001/04/xmlenc#sha256"/>
      <DigestValue>5RDnOkB5+oSFbWR39Fx1fK0A4BdLaJDuYSLR76u8loI=</DigestValue>
    </Reference>
    <Reference Type="http://uri.etsi.org/01903#SignedProperties" URI="#idSignedProperties">
      <Transforms>
        <Transform Algorithm="http://www.w3.org/TR/2001/REC-xml-c14n-20010315"/>
      </Transforms>
      <DigestMethod Algorithm="http://www.w3.org/2001/04/xmlenc#sha256"/>
      <DigestValue>favbl/UmRocOdcp2lUj0WOIIPCyAKpxb7lPswMYGECU=</DigestValue>
    </Reference>
  </SignedInfo>
  <SignatureValue>fk1FP4rN64DR1XFXW2C6WEJVGAVVqPCBKxNfdnsFV3xyF7lRIGOpNPFnCCfMK0GUn8rnYUXFzcgj
9uaCqOvQvkXzTvsFw3EzoOSnGCv58/n6P1TdYCaobJvJ4Hti1MKLS1jM17TCmGsGnl/VG5KoUNPK
bf6D6V7v6xokMKvWZ7IyG+o/of+vTa4PHVCf9qr1dJOGnFtO3oRRYu4vjbLl6PX4+hpGDGoof/dW
xMeMWURXIaCHw17z5ogpesVCS+5c1sNFVEuY8HoYrxqr1plCbYPZSiKJe0MpvmWghm/O9zFM9Y+u
tKDkud07fzQKxbXZ3H9uoU2Iz+U+bHTzlrgoXA==</SignatureValue>
  <KeyInfo>
    <X509Data>
      <X509Certificate>MIIGRjCCBS6gAwIBAgIKL5lrSwADAAIAeDANBgkqhkiG9w0BAQsFADBKMRIwEAYKCZImiZPyLGQBGRYCZ2UxEzARBgoJkiaJk/IsZAEZFgNuYmcxHzAdBgNVBAMTFk5CRyBDbGFzcyAyIElOVCBTdWIgQ0EwHhcNMjExMjIwMDgyODU2WhcNMjMxMjIwMDgyODU2WjBEMR0wGwYDVQQKExRKU0MgVlRCIEJhbmsgR2VvcmdpYTEjMCEGA1UEAxMaQlZUIC0gSXJha2xpIENoYWtobmFzaHZpbGkwggEiMA0GCSqGSIb3DQEBAQUAA4IBDwAwggEKAoIBAQCssuRYSFoPxuXmqsCjOfqVKbm5YCyF0PzfjfvGJ4xfPw0qW2Bi+ZOzcsmn90pukA89DFZ/AR6kQUUX7tC9pUAtp0FzY1/4cr9Ih0O+8GU0jmB2ScQ2YemAFWk5ytThrX5G76dNh1pfkRcFTVpM+kSAavZv00Xrl6QeHXPGeLKLyYlp/nU8ZOrCIIksu34yJPoxn1WQAsrAI6oaHCmDvhfs4iNl78rJr4IvnYeLOEiHtGYweILIBr8G5L+askXqX5uPu+0uPx5+AYTomHy8HOxHqSt7PewyA2YRVqj+1olu58FQTp5c8AjqkiXKI0Uzk0G4GbiXH3LaqEypDb2J887RAgMBAAGjggMyMIIDLjA8BgkrBgEEAYI3FQcELzAtBiUrBgEEAYI3FQjmsmCDjfVEhoGZCYO4oUqDvoRxBIPEkTOEg4hdAgFkAgEjMB0GA1UdJQQWMBQGCCsGAQUFBwMCBggrBgEFBQcDBDALBgNVHQ8EBAMCB4AwJwYJKwYBBAGCNxUKBBowGDAKBggrBgEFBQcDAjAKBggrBgEFBQcDBDAdBgNVHQ4EFgQU/YGwMWiWqBBDDsQkcvS51WqmoU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8EZTVozBBBLppbJZjjKRyaFlSfeOUBOTNiwzECN8L/kRsZhdC42iNdVz/y7fHBu1sBvF1/r1lfv3ZQ+ceq8zBwxd7kqMaMPPIchTB9HB0lecg+viGHfM2N976NYIBBDLlu+dFDeHXzaEjkMwZSZUfn4xEhceZ3ImxbOrwU07EK2l8oTlDLXQGuoIFEpRILH5rdfibh5ebmyPifTSGRxPojGt44kMAKPuODEX2fV0clOngxns9Cc86m/v6MzZeYYYrdmCNe5h3QCMk9ZlYYM2O2AkpZCzW/3fADph37cDcqOxceyQElSvaQoFeDmmIVPqV1XzROnZq6SwtalUzR4v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FC/+jP10CUoLMWWFlsBuQRY/TDZ3KedlElRzE/n1GYA=</DigestValue>
      </Reference>
      <Reference URI="/xl/calcChain.xml?ContentType=application/vnd.openxmlformats-officedocument.spreadsheetml.calcChain+xml">
        <DigestMethod Algorithm="http://www.w3.org/2001/04/xmlenc#sha256"/>
        <DigestValue>YfIZW5C5iVo2N2cEnzaCDVzpj9X9ZYPzXK7Ew6jONoE=</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vGd7G4IeDxvXkXGInBKhaH7QpHRl/ZuzAuW3nD3Dgkk=</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ZW2N6F6Mck/wJZ4Ji9zt6PgRGumLkLZSt0SztW7zaQ8=</DigestValue>
      </Reference>
      <Reference URI="/xl/printerSettings/printerSettings1.bin?ContentType=application/vnd.openxmlformats-officedocument.spreadsheetml.printerSettings">
        <DigestMethod Algorithm="http://www.w3.org/2001/04/xmlenc#sha256"/>
        <DigestValue>HqHISn9N3dPdJG3ghljtQDNJU2iWZ7H7PkKBWCRr39A=</DigestValue>
      </Reference>
      <Reference URI="/xl/printerSettings/printerSettings10.bin?ContentType=application/vnd.openxmlformats-officedocument.spreadsheetml.printerSettings">
        <DigestMethod Algorithm="http://www.w3.org/2001/04/xmlenc#sha256"/>
        <DigestValue>70Kgk1pgPBEz8NCs4C3A34Sx1z1X3dhF18DUmqdpBhE=</DigestValue>
      </Reference>
      <Reference URI="/xl/printerSettings/printerSettings11.bin?ContentType=application/vnd.openxmlformats-officedocument.spreadsheetml.printerSettings">
        <DigestMethod Algorithm="http://www.w3.org/2001/04/xmlenc#sha256"/>
        <DigestValue>cncSmwR724EBITh8Q1xGAnaEZIz6F2/Cm0AntsjmRqM=</DigestValue>
      </Reference>
      <Reference URI="/xl/printerSettings/printerSettings12.bin?ContentType=application/vnd.openxmlformats-officedocument.spreadsheetml.printerSettings">
        <DigestMethod Algorithm="http://www.w3.org/2001/04/xmlenc#sha256"/>
        <DigestValue>HqHISn9N3dPdJG3ghljtQDNJU2iWZ7H7PkKBWCRr39A=</DigestValue>
      </Reference>
      <Reference URI="/xl/printerSettings/printerSettings13.bin?ContentType=application/vnd.openxmlformats-officedocument.spreadsheetml.printerSettings">
        <DigestMethod Algorithm="http://www.w3.org/2001/04/xmlenc#sha256"/>
        <DigestValue>HqHISn9N3dPdJG3ghljtQDNJU2iWZ7H7PkKBWCRr39A=</DigestValue>
      </Reference>
      <Reference URI="/xl/printerSettings/printerSettings14.bin?ContentType=application/vnd.openxmlformats-officedocument.spreadsheetml.printerSettings">
        <DigestMethod Algorithm="http://www.w3.org/2001/04/xmlenc#sha256"/>
        <DigestValue>HqHISn9N3dPdJG3ghljtQDNJU2iWZ7H7PkKBWCRr39A=</DigestValue>
      </Reference>
      <Reference URI="/xl/printerSettings/printerSettings15.bin?ContentType=application/vnd.openxmlformats-officedocument.spreadsheetml.printerSettings">
        <DigestMethod Algorithm="http://www.w3.org/2001/04/xmlenc#sha256"/>
        <DigestValue>zRIFsjmR3p5GxvFJ+LOTYE39TUm/pSSpUb7Ku+wJqBw=</DigestValue>
      </Reference>
      <Reference URI="/xl/printerSettings/printerSettings16.bin?ContentType=application/vnd.openxmlformats-officedocument.spreadsheetml.printerSettings">
        <DigestMethod Algorithm="http://www.w3.org/2001/04/xmlenc#sha256"/>
        <DigestValue>oM5MA1K0sqCNZQZixgmGcSB0xwmW0lQcRvXoAMUH6UI=</DigestValue>
      </Reference>
      <Reference URI="/xl/printerSettings/printerSettings17.bin?ContentType=application/vnd.openxmlformats-officedocument.spreadsheetml.printerSettings">
        <DigestMethod Algorithm="http://www.w3.org/2001/04/xmlenc#sha256"/>
        <DigestValue>zRIFsjmR3p5GxvFJ+LOTYE39TUm/pSSpUb7Ku+wJqBw=</DigestValue>
      </Reference>
      <Reference URI="/xl/printerSettings/printerSettings18.bin?ContentType=application/vnd.openxmlformats-officedocument.spreadsheetml.printerSettings">
        <DigestMethod Algorithm="http://www.w3.org/2001/04/xmlenc#sha256"/>
        <DigestValue>C+6rEsmXepIf5SOLmDuKgqUZ9qHNv1DIsT6li0E9Y/8=</DigestValue>
      </Reference>
      <Reference URI="/xl/printerSettings/printerSettings19.bin?ContentType=application/vnd.openxmlformats-officedocument.spreadsheetml.printerSettings">
        <DigestMethod Algorithm="http://www.w3.org/2001/04/xmlenc#sha256"/>
        <DigestValue>zRIFsjmR3p5GxvFJ+LOTYE39TUm/pSSpUb7Ku+wJqBw=</DigestValue>
      </Reference>
      <Reference URI="/xl/printerSettings/printerSettings2.bin?ContentType=application/vnd.openxmlformats-officedocument.spreadsheetml.printerSettings">
        <DigestMethod Algorithm="http://www.w3.org/2001/04/xmlenc#sha256"/>
        <DigestValue>i2vZCSUnDGQllBmDA7S5xT2eoO9BJKyPL0cjj0D4eRU=</DigestValue>
      </Reference>
      <Reference URI="/xl/printerSettings/printerSettings20.bin?ContentType=application/vnd.openxmlformats-officedocument.spreadsheetml.printerSettings">
        <DigestMethod Algorithm="http://www.w3.org/2001/04/xmlenc#sha256"/>
        <DigestValue>b7x6PAyft7xh6vl7CwQhkekLdNEcHK1799SYf2AyDh8=</DigestValue>
      </Reference>
      <Reference URI="/xl/printerSettings/printerSettings21.bin?ContentType=application/vnd.openxmlformats-officedocument.spreadsheetml.printerSettings">
        <DigestMethod Algorithm="http://www.w3.org/2001/04/xmlenc#sha256"/>
        <DigestValue>zRIFsjmR3p5GxvFJ+LOTYE39TUm/pSSpUb7Ku+wJqBw=</DigestValue>
      </Reference>
      <Reference URI="/xl/printerSettings/printerSettings22.bin?ContentType=application/vnd.openxmlformats-officedocument.spreadsheetml.printerSettings">
        <DigestMethod Algorithm="http://www.w3.org/2001/04/xmlenc#sha256"/>
        <DigestValue>9yOhv57gu2OrT6RRn4Z5ec02yWMzbfwbzEfVAI3vguA=</DigestValue>
      </Reference>
      <Reference URI="/xl/printerSettings/printerSettings23.bin?ContentType=application/vnd.openxmlformats-officedocument.spreadsheetml.printerSettings">
        <DigestMethod Algorithm="http://www.w3.org/2001/04/xmlenc#sha256"/>
        <DigestValue>zRIFsjmR3p5GxvFJ+LOTYE39TUm/pSSpUb7Ku+wJqBw=</DigestValue>
      </Reference>
      <Reference URI="/xl/printerSettings/printerSettings24.bin?ContentType=application/vnd.openxmlformats-officedocument.spreadsheetml.printerSettings">
        <DigestMethod Algorithm="http://www.w3.org/2001/04/xmlenc#sha256"/>
        <DigestValue>HqHISn9N3dPdJG3ghljtQDNJU2iWZ7H7PkKBWCRr39A=</DigestValue>
      </Reference>
      <Reference URI="/xl/printerSettings/printerSettings25.bin?ContentType=application/vnd.openxmlformats-officedocument.spreadsheetml.printerSettings">
        <DigestMethod Algorithm="http://www.w3.org/2001/04/xmlenc#sha256"/>
        <DigestValue>zRIFsjmR3p5GxvFJ+LOTYE39TUm/pSSpUb7Ku+wJqBw=</DigestValue>
      </Reference>
      <Reference URI="/xl/printerSettings/printerSettings26.bin?ContentType=application/vnd.openxmlformats-officedocument.spreadsheetml.printerSettings">
        <DigestMethod Algorithm="http://www.w3.org/2001/04/xmlenc#sha256"/>
        <DigestValue>zRIFsjmR3p5GxvFJ+LOTYE39TUm/pSSpUb7Ku+wJqBw=</DigestValue>
      </Reference>
      <Reference URI="/xl/printerSettings/printerSettings27.bin?ContentType=application/vnd.openxmlformats-officedocument.spreadsheetml.printerSettings">
        <DigestMethod Algorithm="http://www.w3.org/2001/04/xmlenc#sha256"/>
        <DigestValue>Q6EzAZSPWBmuX/5nSSKZNqRRjncVlRitiFGR5oaNEvc=</DigestValue>
      </Reference>
      <Reference URI="/xl/printerSettings/printerSettings28.bin?ContentType=application/vnd.openxmlformats-officedocument.spreadsheetml.printerSettings">
        <DigestMethod Algorithm="http://www.w3.org/2001/04/xmlenc#sha256"/>
        <DigestValue>iSqGjFNYm28KHiS++7jwHzNTaXUtmKXXsJLWM983JEE=</DigestValue>
      </Reference>
      <Reference URI="/xl/printerSettings/printerSettings29.bin?ContentType=application/vnd.openxmlformats-officedocument.spreadsheetml.printerSettings">
        <DigestMethod Algorithm="http://www.w3.org/2001/04/xmlenc#sha256"/>
        <DigestValue>HqHISn9N3dPdJG3ghljtQDNJU2iWZ7H7PkKBWCRr39A=</DigestValue>
      </Reference>
      <Reference URI="/xl/printerSettings/printerSettings3.bin?ContentType=application/vnd.openxmlformats-officedocument.spreadsheetml.printerSettings">
        <DigestMethod Algorithm="http://www.w3.org/2001/04/xmlenc#sha256"/>
        <DigestValue>HqHISn9N3dPdJG3ghljtQDNJU2iWZ7H7PkKBWCRr39A=</DigestValue>
      </Reference>
      <Reference URI="/xl/printerSettings/printerSettings30.bin?ContentType=application/vnd.openxmlformats-officedocument.spreadsheetml.printerSettings">
        <DigestMethod Algorithm="http://www.w3.org/2001/04/xmlenc#sha256"/>
        <DigestValue>70Kgk1pgPBEz8NCs4C3A34Sx1z1X3dhF18DUmqdpBhE=</DigestValue>
      </Reference>
      <Reference URI="/xl/printerSettings/printerSettings4.bin?ContentType=application/vnd.openxmlformats-officedocument.spreadsheetml.printerSettings">
        <DigestMethod Algorithm="http://www.w3.org/2001/04/xmlenc#sha256"/>
        <DigestValue>HqHISn9N3dPdJG3ghljtQDNJU2iWZ7H7PkKBWCRr39A=</DigestValue>
      </Reference>
      <Reference URI="/xl/printerSettings/printerSettings5.bin?ContentType=application/vnd.openxmlformats-officedocument.spreadsheetml.printerSettings">
        <DigestMethod Algorithm="http://www.w3.org/2001/04/xmlenc#sha256"/>
        <DigestValue>4utztIfCngwnKF5nl8v7sX6MLC9yFb7eFqvODVmarc4=</DigestValue>
      </Reference>
      <Reference URI="/xl/printerSettings/printerSettings6.bin?ContentType=application/vnd.openxmlformats-officedocument.spreadsheetml.printerSettings">
        <DigestMethod Algorithm="http://www.w3.org/2001/04/xmlenc#sha256"/>
        <DigestValue>t+q3MR4yZQBHspIC+4eW9w+/Huv7/2LfqK60UrQMiak=</DigestValue>
      </Reference>
      <Reference URI="/xl/printerSettings/printerSettings7.bin?ContentType=application/vnd.openxmlformats-officedocument.spreadsheetml.printerSettings">
        <DigestMethod Algorithm="http://www.w3.org/2001/04/xmlenc#sha256"/>
        <DigestValue>zRIFsjmR3p5GxvFJ+LOTYE39TUm/pSSpUb7Ku+wJqBw=</DigestValue>
      </Reference>
      <Reference URI="/xl/printerSettings/printerSettings8.bin?ContentType=application/vnd.openxmlformats-officedocument.spreadsheetml.printerSettings">
        <DigestMethod Algorithm="http://www.w3.org/2001/04/xmlenc#sha256"/>
        <DigestValue>HqHISn9N3dPdJG3ghljtQDNJU2iWZ7H7PkKBWCRr39A=</DigestValue>
      </Reference>
      <Reference URI="/xl/printerSettings/printerSettings9.bin?ContentType=application/vnd.openxmlformats-officedocument.spreadsheetml.printerSettings">
        <DigestMethod Algorithm="http://www.w3.org/2001/04/xmlenc#sha256"/>
        <DigestValue>b7x6PAyft7xh6vl7CwQhkekLdNEcHK1799SYf2AyDh8=</DigestValue>
      </Reference>
      <Reference URI="/xl/sharedStrings.xml?ContentType=application/vnd.openxmlformats-officedocument.spreadsheetml.sharedStrings+xml">
        <DigestMethod Algorithm="http://www.w3.org/2001/04/xmlenc#sha256"/>
        <DigestValue>M4Qk5/sHuMlxNeYfdUuM20DMD/01uDBQPsh2vuPoHhc=</DigestValue>
      </Reference>
      <Reference URI="/xl/styles.xml?ContentType=application/vnd.openxmlformats-officedocument.spreadsheetml.styles+xml">
        <DigestMethod Algorithm="http://www.w3.org/2001/04/xmlenc#sha256"/>
        <DigestValue>9lkgEeDgYGLYXzT/MrOEhMYpH0+KnP4AE2ZsyP1ZZCI=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HR34fqQMr6CEbbY8vURk0se8i/bKGj6yMQD/BwF/g/A=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+1nYx/GRKsa6A/RjI92q9uWAm2aBJLnIcRXgyZP61K0=</DigestValue>
      </Reference>
      <Reference URI="/xl/worksheets/sheet10.xml?ContentType=application/vnd.openxmlformats-officedocument.spreadsheetml.worksheet+xml">
        <DigestMethod Algorithm="http://www.w3.org/2001/04/xmlenc#sha256"/>
        <DigestValue>O8uooBjbmhQKMd3R9hG/bL+fxi+nGiUHkrmKTcRohXI=</DigestValue>
      </Reference>
      <Reference URI="/xl/worksheets/sheet11.xml?ContentType=application/vnd.openxmlformats-officedocument.spreadsheetml.worksheet+xml">
        <DigestMethod Algorithm="http://www.w3.org/2001/04/xmlenc#sha256"/>
        <DigestValue>+LSj+mS1MfRC7/+6j/+Uf07ZmD/N2WAMVY7t6agd5hg=</DigestValue>
      </Reference>
      <Reference URI="/xl/worksheets/sheet12.xml?ContentType=application/vnd.openxmlformats-officedocument.spreadsheetml.worksheet+xml">
        <DigestMethod Algorithm="http://www.w3.org/2001/04/xmlenc#sha256"/>
        <DigestValue>NyNuRRG2onZosbF3hU6esqCh4A1mDSWPBYUzX0YNglw=</DigestValue>
      </Reference>
      <Reference URI="/xl/worksheets/sheet13.xml?ContentType=application/vnd.openxmlformats-officedocument.spreadsheetml.worksheet+xml">
        <DigestMethod Algorithm="http://www.w3.org/2001/04/xmlenc#sha256"/>
        <DigestValue>p/KW5k6JXuVjNzcWgBHx/iAL7nyDvcaZH7K1zEtQz+M=</DigestValue>
      </Reference>
      <Reference URI="/xl/worksheets/sheet14.xml?ContentType=application/vnd.openxmlformats-officedocument.spreadsheetml.worksheet+xml">
        <DigestMethod Algorithm="http://www.w3.org/2001/04/xmlenc#sha256"/>
        <DigestValue>sneT0HxtM7cY4nHkJVHdgENBft+nih+PfOEMZ4DUB44=</DigestValue>
      </Reference>
      <Reference URI="/xl/worksheets/sheet15.xml?ContentType=application/vnd.openxmlformats-officedocument.spreadsheetml.worksheet+xml">
        <DigestMethod Algorithm="http://www.w3.org/2001/04/xmlenc#sha256"/>
        <DigestValue>szTTYII/iAKif+XiEX4E36BYp0bqhhBSTShqN+gevFU=</DigestValue>
      </Reference>
      <Reference URI="/xl/worksheets/sheet16.xml?ContentType=application/vnd.openxmlformats-officedocument.spreadsheetml.worksheet+xml">
        <DigestMethod Algorithm="http://www.w3.org/2001/04/xmlenc#sha256"/>
        <DigestValue>0uCYvBnRoWsluaBhdSVwv17r3CN8MgWcFCefyH6xdeg=</DigestValue>
      </Reference>
      <Reference URI="/xl/worksheets/sheet17.xml?ContentType=application/vnd.openxmlformats-officedocument.spreadsheetml.worksheet+xml">
        <DigestMethod Algorithm="http://www.w3.org/2001/04/xmlenc#sha256"/>
        <DigestValue>afqBDDlBsE/R1G8/DskfS+rRkBvi7TfmKhAg+3Ve63s=</DigestValue>
      </Reference>
      <Reference URI="/xl/worksheets/sheet18.xml?ContentType=application/vnd.openxmlformats-officedocument.spreadsheetml.worksheet+xml">
        <DigestMethod Algorithm="http://www.w3.org/2001/04/xmlenc#sha256"/>
        <DigestValue>l7YOEajTlgbxPSHJ+T/f4r7bsGhUtiGNwT8CJrJiARY=</DigestValue>
      </Reference>
      <Reference URI="/xl/worksheets/sheet19.xml?ContentType=application/vnd.openxmlformats-officedocument.spreadsheetml.worksheet+xml">
        <DigestMethod Algorithm="http://www.w3.org/2001/04/xmlenc#sha256"/>
        <DigestValue>wtfCKrH/l6J0igpAaSwTsZpPExYXly5SJ+OgD+Vu+/Q=</DigestValue>
      </Reference>
      <Reference URI="/xl/worksheets/sheet2.xml?ContentType=application/vnd.openxmlformats-officedocument.spreadsheetml.worksheet+xml">
        <DigestMethod Algorithm="http://www.w3.org/2001/04/xmlenc#sha256"/>
        <DigestValue>RX9xsCKH17UVzyCo9tbGhi/bTddGRHiv5rxCRv1zBQM=</DigestValue>
      </Reference>
      <Reference URI="/xl/worksheets/sheet20.xml?ContentType=application/vnd.openxmlformats-officedocument.spreadsheetml.worksheet+xml">
        <DigestMethod Algorithm="http://www.w3.org/2001/04/xmlenc#sha256"/>
        <DigestValue>SSdLB9xPMWfprk4nGXkdDngj1SGTlWlOAuD8VuDNCGc=</DigestValue>
      </Reference>
      <Reference URI="/xl/worksheets/sheet21.xml?ContentType=application/vnd.openxmlformats-officedocument.spreadsheetml.worksheet+xml">
        <DigestMethod Algorithm="http://www.w3.org/2001/04/xmlenc#sha256"/>
        <DigestValue>CyeTP+8YE+bN5jUFQBL9UROvA7Yx+ZHeDH//crYPaXU=</DigestValue>
      </Reference>
      <Reference URI="/xl/worksheets/sheet22.xml?ContentType=application/vnd.openxmlformats-officedocument.spreadsheetml.worksheet+xml">
        <DigestMethod Algorithm="http://www.w3.org/2001/04/xmlenc#sha256"/>
        <DigestValue>bmRckkdzpdt+ha7UfTpaw6+BcS4PLFm2kV+b5jCTFV4=</DigestValue>
      </Reference>
      <Reference URI="/xl/worksheets/sheet23.xml?ContentType=application/vnd.openxmlformats-officedocument.spreadsheetml.worksheet+xml">
        <DigestMethod Algorithm="http://www.w3.org/2001/04/xmlenc#sha256"/>
        <DigestValue>gHxSzfNrs3y+nBoQmvK7OZ5UjIPb9vU0oE7ppoiJ6Po=</DigestValue>
      </Reference>
      <Reference URI="/xl/worksheets/sheet24.xml?ContentType=application/vnd.openxmlformats-officedocument.spreadsheetml.worksheet+xml">
        <DigestMethod Algorithm="http://www.w3.org/2001/04/xmlenc#sha256"/>
        <DigestValue>7lYkyVyZuP+DAdjYV3nTdXwyeHI1FhBxznzkDdUxUiw=</DigestValue>
      </Reference>
      <Reference URI="/xl/worksheets/sheet25.xml?ContentType=application/vnd.openxmlformats-officedocument.spreadsheetml.worksheet+xml">
        <DigestMethod Algorithm="http://www.w3.org/2001/04/xmlenc#sha256"/>
        <DigestValue>5DtBViPjzJTNrLhiQGMAU24C2RbIWJiiXBYkNNgzUTw=</DigestValue>
      </Reference>
      <Reference URI="/xl/worksheets/sheet26.xml?ContentType=application/vnd.openxmlformats-officedocument.spreadsheetml.worksheet+xml">
        <DigestMethod Algorithm="http://www.w3.org/2001/04/xmlenc#sha256"/>
        <DigestValue>XIM4xhMQ3O20QFMoDREEhJA7Vlltgu5AthjA7Hfvbzs=</DigestValue>
      </Reference>
      <Reference URI="/xl/worksheets/sheet27.xml?ContentType=application/vnd.openxmlformats-officedocument.spreadsheetml.worksheet+xml">
        <DigestMethod Algorithm="http://www.w3.org/2001/04/xmlenc#sha256"/>
        <DigestValue>LJyWDIUSuovh1p0wUgRhsR9YNTq9ZgpzaR06aVjGYwE=</DigestValue>
      </Reference>
      <Reference URI="/xl/worksheets/sheet28.xml?ContentType=application/vnd.openxmlformats-officedocument.spreadsheetml.worksheet+xml">
        <DigestMethod Algorithm="http://www.w3.org/2001/04/xmlenc#sha256"/>
        <DigestValue>Nh10bjUrLNYzHX+Awe6xgWawC8LdP7iMe/jPZM4TqVY=</DigestValue>
      </Reference>
      <Reference URI="/xl/worksheets/sheet29.xml?ContentType=application/vnd.openxmlformats-officedocument.spreadsheetml.worksheet+xml">
        <DigestMethod Algorithm="http://www.w3.org/2001/04/xmlenc#sha256"/>
        <DigestValue>ajWGe5MiUxE6xCTyItyq8CQ6Lyw+fuU595msNbUuLqc=</DigestValue>
      </Reference>
      <Reference URI="/xl/worksheets/sheet3.xml?ContentType=application/vnd.openxmlformats-officedocument.spreadsheetml.worksheet+xml">
        <DigestMethod Algorithm="http://www.w3.org/2001/04/xmlenc#sha256"/>
        <DigestValue>Pyu98y01R9e21NNxempwPAs+kKv1hMxH9WpCJXyAnrI=</DigestValue>
      </Reference>
      <Reference URI="/xl/worksheets/sheet30.xml?ContentType=application/vnd.openxmlformats-officedocument.spreadsheetml.worksheet+xml">
        <DigestMethod Algorithm="http://www.w3.org/2001/04/xmlenc#sha256"/>
        <DigestValue>z5Ye/FcPPKFkiksfK5zQ234mxGAvInYf7oTg7IXvSKQ=</DigestValue>
      </Reference>
      <Reference URI="/xl/worksheets/sheet4.xml?ContentType=application/vnd.openxmlformats-officedocument.spreadsheetml.worksheet+xml">
        <DigestMethod Algorithm="http://www.w3.org/2001/04/xmlenc#sha256"/>
        <DigestValue>JIDyAV8CVjS9Gsr9cnRKfuWxmSSY+WhwTF+vasyHaL0=</DigestValue>
      </Reference>
      <Reference URI="/xl/worksheets/sheet5.xml?ContentType=application/vnd.openxmlformats-officedocument.spreadsheetml.worksheet+xml">
        <DigestMethod Algorithm="http://www.w3.org/2001/04/xmlenc#sha256"/>
        <DigestValue>xe5ymkkoj+N9ndksieyKjm2dtTbLacBulIG6sLEnU9Y=</DigestValue>
      </Reference>
      <Reference URI="/xl/worksheets/sheet6.xml?ContentType=application/vnd.openxmlformats-officedocument.spreadsheetml.worksheet+xml">
        <DigestMethod Algorithm="http://www.w3.org/2001/04/xmlenc#sha256"/>
        <DigestValue>rfFA6etTTiadoDor/+0XJ4pyu4sgYXT1sz6UN587Mx8=</DigestValue>
      </Reference>
      <Reference URI="/xl/worksheets/sheet7.xml?ContentType=application/vnd.openxmlformats-officedocument.spreadsheetml.worksheet+xml">
        <DigestMethod Algorithm="http://www.w3.org/2001/04/xmlenc#sha256"/>
        <DigestValue>GE3sDysH1Am4H6eZ8HtmGSTyRoyVI201vNM/zoPnGDA=</DigestValue>
      </Reference>
      <Reference URI="/xl/worksheets/sheet8.xml?ContentType=application/vnd.openxmlformats-officedocument.spreadsheetml.worksheet+xml">
        <DigestMethod Algorithm="http://www.w3.org/2001/04/xmlenc#sha256"/>
        <DigestValue>rdR/RHSqr/R6gCuBIq4iYsL/DLbXtFG8Kc9G+O8JZLA=</DigestValue>
      </Reference>
      <Reference URI="/xl/worksheets/sheet9.xml?ContentType=application/vnd.openxmlformats-officedocument.spreadsheetml.worksheet+xml">
        <DigestMethod Algorithm="http://www.w3.org/2001/04/xmlenc#sha256"/>
        <DigestValue>qCKliBTdZD+aK8fDcHk93/cvBtAg8BpHcQLiZwbxBHI=</DigestValue>
      </Reference>
    </Manifest>
    <SignatureProperties>
      <SignatureProperty Id="idSignatureTime" Target="#idPackageSignature">
        <mdssi:SignatureTime xmlns:mdssi="http://schemas.openxmlformats.org/package/2006/digital-signature">
          <mdssi:Format>YYYY-MM-DDThh:mm:ssTZD</mdssi:Format>
          <mdssi:Value>2023-07-31T10:11:19Z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 3</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2023-07-31T10:11:19Z</xd:SigningTime>
          <xd:SigningCertificate>
            <xd:Cert>
              <xd:CertDigest>
                <DigestMethod Algorithm="http://www.w3.org/2001/04/xmlenc#sha256"/>
                <DigestValue>XGoep+08PsTsH5VhkSdPnkbfp4zfFNmyK2jG8znVFhY=</DigestValue>
              </xd:CertDigest>
              <xd:IssuerSerial>
                <X509IssuerName>CN=NBG Class 2 INT Sub CA, DC=nbg, DC=ge</X509IssuerName>
                <X509SerialNumber>224781307811349083062392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pilar 3</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UNNIqAdiu1Ft5x9gz9LZ5IZTjSLqOhrP9ZhlEcEnUs4=</DigestValue>
    </Reference>
    <Reference Type="http://www.w3.org/2000/09/xmldsig#Object" URI="#idOfficeObject">
      <DigestMethod Algorithm="http://www.w3.org/2001/04/xmlenc#sha256"/>
      <DigestValue>82ctVSfhvpHUnn7rZ6TmMJPjYOvtqrxFDhZWwhf/azg=</DigestValue>
    </Reference>
    <Reference Type="http://uri.etsi.org/01903#SignedProperties" URI="#idSignedProperties">
      <Transforms>
        <Transform Algorithm="http://www.w3.org/TR/2001/REC-xml-c14n-20010315"/>
      </Transforms>
      <DigestMethod Algorithm="http://www.w3.org/2001/04/xmlenc#sha256"/>
      <DigestValue>rMgz8tw9HzdohcPnzMmHkcX8ybVEYmvV74bb2KW//Gk=</DigestValue>
    </Reference>
  </SignedInfo>
  <SignatureValue>Bv9lDETvnPLyfy/4u8bqiOUOI8lL1JadySzr+CINd6gc58p1hW5XKK5GijYh9IFDdtwkcPFLgXHo
TppDzL4fcWEGy2Fsfa6fe6FQ6zvFll8n0dExn8rDfhI5NKTOkJxmy9TEhzZ5JsVmLtsQb6gyxgyZ
piLaysIWqLUaIVPRU8CAtmcaeoSje3b5ZIVFn6+jCJ3XjD9UV9XmXBHUGzp2p5LP/81AWNkrf6w4
hXQBZfFonw/m2ybiYnO9veAq35UxX60+0KTXZsK6A7PscRBIa8JzHNGd8YhAr55wMx1RE5FppXEc
pd38pU3VEEr2eoi/erlMvdvIFws08fkC4WjefQ==</SignatureValue>
  <KeyInfo>
    <X509Data>
      <X509Certificate>MIIGRzCCBS+gAwIBAgIKL5UFtgADAAIAdzANBgkqhkiG9w0BAQsFADBKMRIwEAYKCZImiZPyLGQBGRYCZ2UxEzARBgoJkiaJk/IsZAEZFgNuYmcxHzAdBgNVBAMTFk5CRyBDbGFzcyAyIElOVCBTdWIgQ0EwHhcNMjExMjIwMDgyNDA4WhcNMjMxMjIwMDgyNDA4WjBFMR0wGwYDVQQKExRKU0MgVlRCIEJhbmsgR2VvcmdpYTEkMCIGA1UEAxMbQlZUIC0gTWFtdWthIE1lbnRlc2hhc2h2aWxpMIIBIjANBgkqhkiG9w0BAQEFAAOCAQ8AMIIBCgKCAQEAukNGwPwlVVyIzpiXh2jcANjSLiwzyGLuFNpQp4Hlgzc04ePNxPc8hECkoE2gGb8DvARrW6yYR6qdqj3TIAnZxSMjdhMccfvDoo3HUS7Jl8iEw+4bRu24MZBgNBJbT8dXLdXfesj316BuWzW32BNTWbcEGUFeoIbqyqf3KsDg979mfi9ndSKr0dTjc2RuA+/sszk/uT+JbP+YD2JL8Pa52nQdslEk/d+j8UW7IRolnyJo3LSOfOnGUWttzCrmKopkaWDsl6oCbxupTISjrKpUDNZh5DyLxjU9O9Ha2OLkBiY2Vg0MDAkXELWSX1m3ODD08mCAZ3FgwHqlNjSfAc+WTQIDAQABo4IDMjCCAy4wPAYJKwYBBAGCNxUHBC8wLQYlKwYBBAGCNxUI5rJgg431RIaBmQmDuKFKg76EcQSDxJEzhIOIXQIBZAIBIzAdBgNVHSUEFjAUBggrBgEFBQcDAgYIKwYBBQUHAwQwCwYDVR0PBAQDAgeAMCcGCSsGAQQBgjcVCgQaMBgwCgYIKwYBBQUHAwIwCgYIKwYBBQUHAwQwHQYDVR0OBBYEFPnWUjjrTlx/+vsRdUDK6QGdOAV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U2Un56YwBAx+5XdshLOE/Z1b3P/qz9nfxsjYTKLArYGmsqt1LwfJLlS9dYVgU3ywqQwI5LT0Vo5617qDltZXveFnKP9IbYRbbPrDoM9FhXkdTNbq1Tt7ZrvfqicCSHDK+cVBQlKpoWG/kqhvWLdA2kfOKfzVm4JOTCvQwFUC2/P2EmW518zT026Gt3oh4Bg+AySBifS05C6nW5ZUHkZ8yJF+8UUr16i0JapMfvt6qDNv0sFbDzcPWf45IueWUFq2IZXp0Wmf1wMsv+BLX6aLHrwCMcvT3eD4wsyYDpkF9ao7EkU7+MHUf6pX/lYxQ4ckg+1dtiV8l68JUmm2x2ns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FC/+jP10CUoLMWWFlsBuQRY/TDZ3KedlElRzE/n1GYA=</DigestValue>
      </Reference>
      <Reference URI="/xl/calcChain.xml?ContentType=application/vnd.openxmlformats-officedocument.spreadsheetml.calcChain+xml">
        <DigestMethod Algorithm="http://www.w3.org/2001/04/xmlenc#sha256"/>
        <DigestValue>YfIZW5C5iVo2N2cEnzaCDVzpj9X9ZYPzXK7Ew6jONoE=</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vGd7G4IeDxvXkXGInBKhaH7QpHRl/ZuzAuW3nD3Dgkk=</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ZW2N6F6Mck/wJZ4Ji9zt6PgRGumLkLZSt0SztW7zaQ8=</DigestValue>
      </Reference>
      <Reference URI="/xl/printerSettings/printerSettings1.bin?ContentType=application/vnd.openxmlformats-officedocument.spreadsheetml.printerSettings">
        <DigestMethod Algorithm="http://www.w3.org/2001/04/xmlenc#sha256"/>
        <DigestValue>HqHISn9N3dPdJG3ghljtQDNJU2iWZ7H7PkKBWCRr39A=</DigestValue>
      </Reference>
      <Reference URI="/xl/printerSettings/printerSettings10.bin?ContentType=application/vnd.openxmlformats-officedocument.spreadsheetml.printerSettings">
        <DigestMethod Algorithm="http://www.w3.org/2001/04/xmlenc#sha256"/>
        <DigestValue>70Kgk1pgPBEz8NCs4C3A34Sx1z1X3dhF18DUmqdpBhE=</DigestValue>
      </Reference>
      <Reference URI="/xl/printerSettings/printerSettings11.bin?ContentType=application/vnd.openxmlformats-officedocument.spreadsheetml.printerSettings">
        <DigestMethod Algorithm="http://www.w3.org/2001/04/xmlenc#sha256"/>
        <DigestValue>cncSmwR724EBITh8Q1xGAnaEZIz6F2/Cm0AntsjmRqM=</DigestValue>
      </Reference>
      <Reference URI="/xl/printerSettings/printerSettings12.bin?ContentType=application/vnd.openxmlformats-officedocument.spreadsheetml.printerSettings">
        <DigestMethod Algorithm="http://www.w3.org/2001/04/xmlenc#sha256"/>
        <DigestValue>HqHISn9N3dPdJG3ghljtQDNJU2iWZ7H7PkKBWCRr39A=</DigestValue>
      </Reference>
      <Reference URI="/xl/printerSettings/printerSettings13.bin?ContentType=application/vnd.openxmlformats-officedocument.spreadsheetml.printerSettings">
        <DigestMethod Algorithm="http://www.w3.org/2001/04/xmlenc#sha256"/>
        <DigestValue>HqHISn9N3dPdJG3ghljtQDNJU2iWZ7H7PkKBWCRr39A=</DigestValue>
      </Reference>
      <Reference URI="/xl/printerSettings/printerSettings14.bin?ContentType=application/vnd.openxmlformats-officedocument.spreadsheetml.printerSettings">
        <DigestMethod Algorithm="http://www.w3.org/2001/04/xmlenc#sha256"/>
        <DigestValue>HqHISn9N3dPdJG3ghljtQDNJU2iWZ7H7PkKBWCRr39A=</DigestValue>
      </Reference>
      <Reference URI="/xl/printerSettings/printerSettings15.bin?ContentType=application/vnd.openxmlformats-officedocument.spreadsheetml.printerSettings">
        <DigestMethod Algorithm="http://www.w3.org/2001/04/xmlenc#sha256"/>
        <DigestValue>zRIFsjmR3p5GxvFJ+LOTYE39TUm/pSSpUb7Ku+wJqBw=</DigestValue>
      </Reference>
      <Reference URI="/xl/printerSettings/printerSettings16.bin?ContentType=application/vnd.openxmlformats-officedocument.spreadsheetml.printerSettings">
        <DigestMethod Algorithm="http://www.w3.org/2001/04/xmlenc#sha256"/>
        <DigestValue>oM5MA1K0sqCNZQZixgmGcSB0xwmW0lQcRvXoAMUH6UI=</DigestValue>
      </Reference>
      <Reference URI="/xl/printerSettings/printerSettings17.bin?ContentType=application/vnd.openxmlformats-officedocument.spreadsheetml.printerSettings">
        <DigestMethod Algorithm="http://www.w3.org/2001/04/xmlenc#sha256"/>
        <DigestValue>zRIFsjmR3p5GxvFJ+LOTYE39TUm/pSSpUb7Ku+wJqBw=</DigestValue>
      </Reference>
      <Reference URI="/xl/printerSettings/printerSettings18.bin?ContentType=application/vnd.openxmlformats-officedocument.spreadsheetml.printerSettings">
        <DigestMethod Algorithm="http://www.w3.org/2001/04/xmlenc#sha256"/>
        <DigestValue>C+6rEsmXepIf5SOLmDuKgqUZ9qHNv1DIsT6li0E9Y/8=</DigestValue>
      </Reference>
      <Reference URI="/xl/printerSettings/printerSettings19.bin?ContentType=application/vnd.openxmlformats-officedocument.spreadsheetml.printerSettings">
        <DigestMethod Algorithm="http://www.w3.org/2001/04/xmlenc#sha256"/>
        <DigestValue>zRIFsjmR3p5GxvFJ+LOTYE39TUm/pSSpUb7Ku+wJqBw=</DigestValue>
      </Reference>
      <Reference URI="/xl/printerSettings/printerSettings2.bin?ContentType=application/vnd.openxmlformats-officedocument.spreadsheetml.printerSettings">
        <DigestMethod Algorithm="http://www.w3.org/2001/04/xmlenc#sha256"/>
        <DigestValue>i2vZCSUnDGQllBmDA7S5xT2eoO9BJKyPL0cjj0D4eRU=</DigestValue>
      </Reference>
      <Reference URI="/xl/printerSettings/printerSettings20.bin?ContentType=application/vnd.openxmlformats-officedocument.spreadsheetml.printerSettings">
        <DigestMethod Algorithm="http://www.w3.org/2001/04/xmlenc#sha256"/>
        <DigestValue>b7x6PAyft7xh6vl7CwQhkekLdNEcHK1799SYf2AyDh8=</DigestValue>
      </Reference>
      <Reference URI="/xl/printerSettings/printerSettings21.bin?ContentType=application/vnd.openxmlformats-officedocument.spreadsheetml.printerSettings">
        <DigestMethod Algorithm="http://www.w3.org/2001/04/xmlenc#sha256"/>
        <DigestValue>zRIFsjmR3p5GxvFJ+LOTYE39TUm/pSSpUb7Ku+wJqBw=</DigestValue>
      </Reference>
      <Reference URI="/xl/printerSettings/printerSettings22.bin?ContentType=application/vnd.openxmlformats-officedocument.spreadsheetml.printerSettings">
        <DigestMethod Algorithm="http://www.w3.org/2001/04/xmlenc#sha256"/>
        <DigestValue>9yOhv57gu2OrT6RRn4Z5ec02yWMzbfwbzEfVAI3vguA=</DigestValue>
      </Reference>
      <Reference URI="/xl/printerSettings/printerSettings23.bin?ContentType=application/vnd.openxmlformats-officedocument.spreadsheetml.printerSettings">
        <DigestMethod Algorithm="http://www.w3.org/2001/04/xmlenc#sha256"/>
        <DigestValue>zRIFsjmR3p5GxvFJ+LOTYE39TUm/pSSpUb7Ku+wJqBw=</DigestValue>
      </Reference>
      <Reference URI="/xl/printerSettings/printerSettings24.bin?ContentType=application/vnd.openxmlformats-officedocument.spreadsheetml.printerSettings">
        <DigestMethod Algorithm="http://www.w3.org/2001/04/xmlenc#sha256"/>
        <DigestValue>HqHISn9N3dPdJG3ghljtQDNJU2iWZ7H7PkKBWCRr39A=</DigestValue>
      </Reference>
      <Reference URI="/xl/printerSettings/printerSettings25.bin?ContentType=application/vnd.openxmlformats-officedocument.spreadsheetml.printerSettings">
        <DigestMethod Algorithm="http://www.w3.org/2001/04/xmlenc#sha256"/>
        <DigestValue>zRIFsjmR3p5GxvFJ+LOTYE39TUm/pSSpUb7Ku+wJqBw=</DigestValue>
      </Reference>
      <Reference URI="/xl/printerSettings/printerSettings26.bin?ContentType=application/vnd.openxmlformats-officedocument.spreadsheetml.printerSettings">
        <DigestMethod Algorithm="http://www.w3.org/2001/04/xmlenc#sha256"/>
        <DigestValue>zRIFsjmR3p5GxvFJ+LOTYE39TUm/pSSpUb7Ku+wJqBw=</DigestValue>
      </Reference>
      <Reference URI="/xl/printerSettings/printerSettings27.bin?ContentType=application/vnd.openxmlformats-officedocument.spreadsheetml.printerSettings">
        <DigestMethod Algorithm="http://www.w3.org/2001/04/xmlenc#sha256"/>
        <DigestValue>Q6EzAZSPWBmuX/5nSSKZNqRRjncVlRitiFGR5oaNEvc=</DigestValue>
      </Reference>
      <Reference URI="/xl/printerSettings/printerSettings28.bin?ContentType=application/vnd.openxmlformats-officedocument.spreadsheetml.printerSettings">
        <DigestMethod Algorithm="http://www.w3.org/2001/04/xmlenc#sha256"/>
        <DigestValue>iSqGjFNYm28KHiS++7jwHzNTaXUtmKXXsJLWM983JEE=</DigestValue>
      </Reference>
      <Reference URI="/xl/printerSettings/printerSettings29.bin?ContentType=application/vnd.openxmlformats-officedocument.spreadsheetml.printerSettings">
        <DigestMethod Algorithm="http://www.w3.org/2001/04/xmlenc#sha256"/>
        <DigestValue>HqHISn9N3dPdJG3ghljtQDNJU2iWZ7H7PkKBWCRr39A=</DigestValue>
      </Reference>
      <Reference URI="/xl/printerSettings/printerSettings3.bin?ContentType=application/vnd.openxmlformats-officedocument.spreadsheetml.printerSettings">
        <DigestMethod Algorithm="http://www.w3.org/2001/04/xmlenc#sha256"/>
        <DigestValue>HqHISn9N3dPdJG3ghljtQDNJU2iWZ7H7PkKBWCRr39A=</DigestValue>
      </Reference>
      <Reference URI="/xl/printerSettings/printerSettings30.bin?ContentType=application/vnd.openxmlformats-officedocument.spreadsheetml.printerSettings">
        <DigestMethod Algorithm="http://www.w3.org/2001/04/xmlenc#sha256"/>
        <DigestValue>70Kgk1pgPBEz8NCs4C3A34Sx1z1X3dhF18DUmqdpBhE=</DigestValue>
      </Reference>
      <Reference URI="/xl/printerSettings/printerSettings4.bin?ContentType=application/vnd.openxmlformats-officedocument.spreadsheetml.printerSettings">
        <DigestMethod Algorithm="http://www.w3.org/2001/04/xmlenc#sha256"/>
        <DigestValue>HqHISn9N3dPdJG3ghljtQDNJU2iWZ7H7PkKBWCRr39A=</DigestValue>
      </Reference>
      <Reference URI="/xl/printerSettings/printerSettings5.bin?ContentType=application/vnd.openxmlformats-officedocument.spreadsheetml.printerSettings">
        <DigestMethod Algorithm="http://www.w3.org/2001/04/xmlenc#sha256"/>
        <DigestValue>4utztIfCngwnKF5nl8v7sX6MLC9yFb7eFqvODVmarc4=</DigestValue>
      </Reference>
      <Reference URI="/xl/printerSettings/printerSettings6.bin?ContentType=application/vnd.openxmlformats-officedocument.spreadsheetml.printerSettings">
        <DigestMethod Algorithm="http://www.w3.org/2001/04/xmlenc#sha256"/>
        <DigestValue>t+q3MR4yZQBHspIC+4eW9w+/Huv7/2LfqK60UrQMiak=</DigestValue>
      </Reference>
      <Reference URI="/xl/printerSettings/printerSettings7.bin?ContentType=application/vnd.openxmlformats-officedocument.spreadsheetml.printerSettings">
        <DigestMethod Algorithm="http://www.w3.org/2001/04/xmlenc#sha256"/>
        <DigestValue>zRIFsjmR3p5GxvFJ+LOTYE39TUm/pSSpUb7Ku+wJqBw=</DigestValue>
      </Reference>
      <Reference URI="/xl/printerSettings/printerSettings8.bin?ContentType=application/vnd.openxmlformats-officedocument.spreadsheetml.printerSettings">
        <DigestMethod Algorithm="http://www.w3.org/2001/04/xmlenc#sha256"/>
        <DigestValue>HqHISn9N3dPdJG3ghljtQDNJU2iWZ7H7PkKBWCRr39A=</DigestValue>
      </Reference>
      <Reference URI="/xl/printerSettings/printerSettings9.bin?ContentType=application/vnd.openxmlformats-officedocument.spreadsheetml.printerSettings">
        <DigestMethod Algorithm="http://www.w3.org/2001/04/xmlenc#sha256"/>
        <DigestValue>b7x6PAyft7xh6vl7CwQhkekLdNEcHK1799SYf2AyDh8=</DigestValue>
      </Reference>
      <Reference URI="/xl/sharedStrings.xml?ContentType=application/vnd.openxmlformats-officedocument.spreadsheetml.sharedStrings+xml">
        <DigestMethod Algorithm="http://www.w3.org/2001/04/xmlenc#sha256"/>
        <DigestValue>M4Qk5/sHuMlxNeYfdUuM20DMD/01uDBQPsh2vuPoHhc=</DigestValue>
      </Reference>
      <Reference URI="/xl/styles.xml?ContentType=application/vnd.openxmlformats-officedocument.spreadsheetml.styles+xml">
        <DigestMethod Algorithm="http://www.w3.org/2001/04/xmlenc#sha256"/>
        <DigestValue>9lkgEeDgYGLYXzT/MrOEhMYpH0+KnP4AE2ZsyP1ZZCI=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HR34fqQMr6CEbbY8vURk0se8i/bKGj6yMQD/BwF/g/A=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+1nYx/GRKsa6A/RjI92q9uWAm2aBJLnIcRXgyZP61K0=</DigestValue>
      </Reference>
      <Reference URI="/xl/worksheets/sheet10.xml?ContentType=application/vnd.openxmlformats-officedocument.spreadsheetml.worksheet+xml">
        <DigestMethod Algorithm="http://www.w3.org/2001/04/xmlenc#sha256"/>
        <DigestValue>O8uooBjbmhQKMd3R9hG/bL+fxi+nGiUHkrmKTcRohXI=</DigestValue>
      </Reference>
      <Reference URI="/xl/worksheets/sheet11.xml?ContentType=application/vnd.openxmlformats-officedocument.spreadsheetml.worksheet+xml">
        <DigestMethod Algorithm="http://www.w3.org/2001/04/xmlenc#sha256"/>
        <DigestValue>+LSj+mS1MfRC7/+6j/+Uf07ZmD/N2WAMVY7t6agd5hg=</DigestValue>
      </Reference>
      <Reference URI="/xl/worksheets/sheet12.xml?ContentType=application/vnd.openxmlformats-officedocument.spreadsheetml.worksheet+xml">
        <DigestMethod Algorithm="http://www.w3.org/2001/04/xmlenc#sha256"/>
        <DigestValue>NyNuRRG2onZosbF3hU6esqCh4A1mDSWPBYUzX0YNglw=</DigestValue>
      </Reference>
      <Reference URI="/xl/worksheets/sheet13.xml?ContentType=application/vnd.openxmlformats-officedocument.spreadsheetml.worksheet+xml">
        <DigestMethod Algorithm="http://www.w3.org/2001/04/xmlenc#sha256"/>
        <DigestValue>p/KW5k6JXuVjNzcWgBHx/iAL7nyDvcaZH7K1zEtQz+M=</DigestValue>
      </Reference>
      <Reference URI="/xl/worksheets/sheet14.xml?ContentType=application/vnd.openxmlformats-officedocument.spreadsheetml.worksheet+xml">
        <DigestMethod Algorithm="http://www.w3.org/2001/04/xmlenc#sha256"/>
        <DigestValue>sneT0HxtM7cY4nHkJVHdgENBft+nih+PfOEMZ4DUB44=</DigestValue>
      </Reference>
      <Reference URI="/xl/worksheets/sheet15.xml?ContentType=application/vnd.openxmlformats-officedocument.spreadsheetml.worksheet+xml">
        <DigestMethod Algorithm="http://www.w3.org/2001/04/xmlenc#sha256"/>
        <DigestValue>szTTYII/iAKif+XiEX4E36BYp0bqhhBSTShqN+gevFU=</DigestValue>
      </Reference>
      <Reference URI="/xl/worksheets/sheet16.xml?ContentType=application/vnd.openxmlformats-officedocument.spreadsheetml.worksheet+xml">
        <DigestMethod Algorithm="http://www.w3.org/2001/04/xmlenc#sha256"/>
        <DigestValue>0uCYvBnRoWsluaBhdSVwv17r3CN8MgWcFCefyH6xdeg=</DigestValue>
      </Reference>
      <Reference URI="/xl/worksheets/sheet17.xml?ContentType=application/vnd.openxmlformats-officedocument.spreadsheetml.worksheet+xml">
        <DigestMethod Algorithm="http://www.w3.org/2001/04/xmlenc#sha256"/>
        <DigestValue>afqBDDlBsE/R1G8/DskfS+rRkBvi7TfmKhAg+3Ve63s=</DigestValue>
      </Reference>
      <Reference URI="/xl/worksheets/sheet18.xml?ContentType=application/vnd.openxmlformats-officedocument.spreadsheetml.worksheet+xml">
        <DigestMethod Algorithm="http://www.w3.org/2001/04/xmlenc#sha256"/>
        <DigestValue>l7YOEajTlgbxPSHJ+T/f4r7bsGhUtiGNwT8CJrJiARY=</DigestValue>
      </Reference>
      <Reference URI="/xl/worksheets/sheet19.xml?ContentType=application/vnd.openxmlformats-officedocument.spreadsheetml.worksheet+xml">
        <DigestMethod Algorithm="http://www.w3.org/2001/04/xmlenc#sha256"/>
        <DigestValue>wtfCKrH/l6J0igpAaSwTsZpPExYXly5SJ+OgD+Vu+/Q=</DigestValue>
      </Reference>
      <Reference URI="/xl/worksheets/sheet2.xml?ContentType=application/vnd.openxmlformats-officedocument.spreadsheetml.worksheet+xml">
        <DigestMethod Algorithm="http://www.w3.org/2001/04/xmlenc#sha256"/>
        <DigestValue>RX9xsCKH17UVzyCo9tbGhi/bTddGRHiv5rxCRv1zBQM=</DigestValue>
      </Reference>
      <Reference URI="/xl/worksheets/sheet20.xml?ContentType=application/vnd.openxmlformats-officedocument.spreadsheetml.worksheet+xml">
        <DigestMethod Algorithm="http://www.w3.org/2001/04/xmlenc#sha256"/>
        <DigestValue>SSdLB9xPMWfprk4nGXkdDngj1SGTlWlOAuD8VuDNCGc=</DigestValue>
      </Reference>
      <Reference URI="/xl/worksheets/sheet21.xml?ContentType=application/vnd.openxmlformats-officedocument.spreadsheetml.worksheet+xml">
        <DigestMethod Algorithm="http://www.w3.org/2001/04/xmlenc#sha256"/>
        <DigestValue>CyeTP+8YE+bN5jUFQBL9UROvA7Yx+ZHeDH//crYPaXU=</DigestValue>
      </Reference>
      <Reference URI="/xl/worksheets/sheet22.xml?ContentType=application/vnd.openxmlformats-officedocument.spreadsheetml.worksheet+xml">
        <DigestMethod Algorithm="http://www.w3.org/2001/04/xmlenc#sha256"/>
        <DigestValue>bmRckkdzpdt+ha7UfTpaw6+BcS4PLFm2kV+b5jCTFV4=</DigestValue>
      </Reference>
      <Reference URI="/xl/worksheets/sheet23.xml?ContentType=application/vnd.openxmlformats-officedocument.spreadsheetml.worksheet+xml">
        <DigestMethod Algorithm="http://www.w3.org/2001/04/xmlenc#sha256"/>
        <DigestValue>gHxSzfNrs3y+nBoQmvK7OZ5UjIPb9vU0oE7ppoiJ6Po=</DigestValue>
      </Reference>
      <Reference URI="/xl/worksheets/sheet24.xml?ContentType=application/vnd.openxmlformats-officedocument.spreadsheetml.worksheet+xml">
        <DigestMethod Algorithm="http://www.w3.org/2001/04/xmlenc#sha256"/>
        <DigestValue>7lYkyVyZuP+DAdjYV3nTdXwyeHI1FhBxznzkDdUxUiw=</DigestValue>
      </Reference>
      <Reference URI="/xl/worksheets/sheet25.xml?ContentType=application/vnd.openxmlformats-officedocument.spreadsheetml.worksheet+xml">
        <DigestMethod Algorithm="http://www.w3.org/2001/04/xmlenc#sha256"/>
        <DigestValue>5DtBViPjzJTNrLhiQGMAU24C2RbIWJiiXBYkNNgzUTw=</DigestValue>
      </Reference>
      <Reference URI="/xl/worksheets/sheet26.xml?ContentType=application/vnd.openxmlformats-officedocument.spreadsheetml.worksheet+xml">
        <DigestMethod Algorithm="http://www.w3.org/2001/04/xmlenc#sha256"/>
        <DigestValue>XIM4xhMQ3O20QFMoDREEhJA7Vlltgu5AthjA7Hfvbzs=</DigestValue>
      </Reference>
      <Reference URI="/xl/worksheets/sheet27.xml?ContentType=application/vnd.openxmlformats-officedocument.spreadsheetml.worksheet+xml">
        <DigestMethod Algorithm="http://www.w3.org/2001/04/xmlenc#sha256"/>
        <DigestValue>LJyWDIUSuovh1p0wUgRhsR9YNTq9ZgpzaR06aVjGYwE=</DigestValue>
      </Reference>
      <Reference URI="/xl/worksheets/sheet28.xml?ContentType=application/vnd.openxmlformats-officedocument.spreadsheetml.worksheet+xml">
        <DigestMethod Algorithm="http://www.w3.org/2001/04/xmlenc#sha256"/>
        <DigestValue>Nh10bjUrLNYzHX+Awe6xgWawC8LdP7iMe/jPZM4TqVY=</DigestValue>
      </Reference>
      <Reference URI="/xl/worksheets/sheet29.xml?ContentType=application/vnd.openxmlformats-officedocument.spreadsheetml.worksheet+xml">
        <DigestMethod Algorithm="http://www.w3.org/2001/04/xmlenc#sha256"/>
        <DigestValue>ajWGe5MiUxE6xCTyItyq8CQ6Lyw+fuU595msNbUuLqc=</DigestValue>
      </Reference>
      <Reference URI="/xl/worksheets/sheet3.xml?ContentType=application/vnd.openxmlformats-officedocument.spreadsheetml.worksheet+xml">
        <DigestMethod Algorithm="http://www.w3.org/2001/04/xmlenc#sha256"/>
        <DigestValue>Pyu98y01R9e21NNxempwPAs+kKv1hMxH9WpCJXyAnrI=</DigestValue>
      </Reference>
      <Reference URI="/xl/worksheets/sheet30.xml?ContentType=application/vnd.openxmlformats-officedocument.spreadsheetml.worksheet+xml">
        <DigestMethod Algorithm="http://www.w3.org/2001/04/xmlenc#sha256"/>
        <DigestValue>z5Ye/FcPPKFkiksfK5zQ234mxGAvInYf7oTg7IXvSKQ=</DigestValue>
      </Reference>
      <Reference URI="/xl/worksheets/sheet4.xml?ContentType=application/vnd.openxmlformats-officedocument.spreadsheetml.worksheet+xml">
        <DigestMethod Algorithm="http://www.w3.org/2001/04/xmlenc#sha256"/>
        <DigestValue>JIDyAV8CVjS9Gsr9cnRKfuWxmSSY+WhwTF+vasyHaL0=</DigestValue>
      </Reference>
      <Reference URI="/xl/worksheets/sheet5.xml?ContentType=application/vnd.openxmlformats-officedocument.spreadsheetml.worksheet+xml">
        <DigestMethod Algorithm="http://www.w3.org/2001/04/xmlenc#sha256"/>
        <DigestValue>xe5ymkkoj+N9ndksieyKjm2dtTbLacBulIG6sLEnU9Y=</DigestValue>
      </Reference>
      <Reference URI="/xl/worksheets/sheet6.xml?ContentType=application/vnd.openxmlformats-officedocument.spreadsheetml.worksheet+xml">
        <DigestMethod Algorithm="http://www.w3.org/2001/04/xmlenc#sha256"/>
        <DigestValue>rfFA6etTTiadoDor/+0XJ4pyu4sgYXT1sz6UN587Mx8=</DigestValue>
      </Reference>
      <Reference URI="/xl/worksheets/sheet7.xml?ContentType=application/vnd.openxmlformats-officedocument.spreadsheetml.worksheet+xml">
        <DigestMethod Algorithm="http://www.w3.org/2001/04/xmlenc#sha256"/>
        <DigestValue>GE3sDysH1Am4H6eZ8HtmGSTyRoyVI201vNM/zoPnGDA=</DigestValue>
      </Reference>
      <Reference URI="/xl/worksheets/sheet8.xml?ContentType=application/vnd.openxmlformats-officedocument.spreadsheetml.worksheet+xml">
        <DigestMethod Algorithm="http://www.w3.org/2001/04/xmlenc#sha256"/>
        <DigestValue>rdR/RHSqr/R6gCuBIq4iYsL/DLbXtFG8Kc9G+O8JZLA=</DigestValue>
      </Reference>
      <Reference URI="/xl/worksheets/sheet9.xml?ContentType=application/vnd.openxmlformats-officedocument.spreadsheetml.worksheet+xml">
        <DigestMethod Algorithm="http://www.w3.org/2001/04/xmlenc#sha256"/>
        <DigestValue>qCKliBTdZD+aK8fDcHk93/cvBtAg8BpHcQLiZwbxBHI=</DigestValue>
      </Reference>
    </Manifest>
    <SignatureProperties>
      <SignatureProperty Id="idSignatureTime" Target="#idPackageSignature">
        <mdssi:SignatureTime xmlns:mdssi="http://schemas.openxmlformats.org/package/2006/digital-signature">
          <mdssi:Format>YYYY-MM-DDThh:mm:ssTZD</mdssi:Format>
          <mdssi:Value>2023-07-31T10:12:59Z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pilar3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2023-07-31T10:12:59Z</xd:SigningTime>
          <xd:SigningCertificate>
            <xd:Cert>
              <xd:CertDigest>
                <DigestMethod Algorithm="http://www.w3.org/2001/04/xmlenc#sha256"/>
                <DigestValue>84zL58Og5RERpQI1ES52yZLfrjSTWZEWQUI6YvQCQPM=</DigestValue>
              </xd:CertDigest>
              <xd:IssuerSerial>
                <X509IssuerName>CN=NBG Class 2 INT Sub CA, DC=nbg, DC=ge</X509IssuerName>
                <X509SerialNumber>224700201078284884246647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pilar3 </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2023-07-29T22:12:45Z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