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884" activeTab="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4" i="6" l="1"/>
  <c r="E16" i="85" l="1"/>
  <c r="I33" i="83" l="1"/>
  <c r="I7" i="82"/>
  <c r="I8" i="82"/>
  <c r="I9" i="82"/>
  <c r="I10" i="82"/>
  <c r="I11" i="82"/>
  <c r="I12" i="82"/>
  <c r="I13" i="82"/>
  <c r="I14" i="82"/>
  <c r="I15" i="82"/>
  <c r="I16" i="82"/>
  <c r="I17" i="82"/>
  <c r="I18" i="82"/>
  <c r="I19" i="82"/>
  <c r="I20" i="82"/>
  <c r="I21" i="82"/>
  <c r="I22" i="82"/>
  <c r="I23" i="82"/>
  <c r="K25" i="36" l="1"/>
  <c r="I25" i="36"/>
  <c r="J25" i="36"/>
  <c r="N33" i="88" l="1"/>
  <c r="M33" i="88"/>
  <c r="L33" i="88"/>
  <c r="K33" i="88"/>
  <c r="J33" i="88"/>
  <c r="I33" i="88"/>
  <c r="H33" i="88"/>
  <c r="G33" i="88"/>
  <c r="F33" i="88"/>
  <c r="E33" i="88"/>
  <c r="D33" i="88"/>
  <c r="C33" i="88"/>
  <c r="C19" i="86"/>
  <c r="D19" i="86" s="1"/>
  <c r="S22" i="35"/>
  <c r="R22" i="35"/>
  <c r="Q22" i="35"/>
  <c r="P22" i="35"/>
  <c r="O22" i="35"/>
  <c r="N22" i="35"/>
  <c r="M22" i="35"/>
  <c r="L22" i="35"/>
  <c r="K22" i="35"/>
  <c r="J22" i="35"/>
  <c r="I22" i="35"/>
  <c r="H22" i="35"/>
  <c r="G22" i="35"/>
  <c r="F22" i="35"/>
  <c r="E22" i="35"/>
  <c r="D22" i="35"/>
  <c r="C22" i="35"/>
  <c r="G6" i="71"/>
  <c r="G13" i="71" s="1"/>
  <c r="F6" i="71"/>
  <c r="E6" i="71"/>
  <c r="E13" i="71" s="1"/>
  <c r="D6" i="71"/>
  <c r="C6" i="71"/>
  <c r="C13" i="71" s="1"/>
  <c r="D17" i="77" s="1"/>
  <c r="F13" i="71"/>
  <c r="D13" i="71"/>
  <c r="D15" i="77" l="1"/>
  <c r="D16" i="77"/>
  <c r="H25" i="36" l="1"/>
  <c r="G25" i="36"/>
  <c r="F25" i="36"/>
  <c r="U22" i="86" l="1"/>
  <c r="T22" i="86"/>
  <c r="S22" i="86"/>
  <c r="R22" i="86"/>
  <c r="Q22" i="86"/>
  <c r="P22" i="86"/>
  <c r="O22" i="86"/>
  <c r="N22" i="86"/>
  <c r="M22" i="86"/>
  <c r="L22" i="86"/>
  <c r="K22" i="86"/>
  <c r="J22" i="86"/>
  <c r="I22" i="86"/>
  <c r="H22" i="86"/>
  <c r="G22" i="86"/>
  <c r="F22" i="86"/>
  <c r="E22" i="86"/>
  <c r="D22" i="86"/>
  <c r="C22" i="86"/>
  <c r="U15" i="86"/>
  <c r="T15" i="86"/>
  <c r="S15" i="86"/>
  <c r="R15" i="86"/>
  <c r="Q15" i="86"/>
  <c r="P15" i="86"/>
  <c r="O15" i="86"/>
  <c r="N15" i="86"/>
  <c r="M15" i="86"/>
  <c r="L15" i="86"/>
  <c r="K15" i="86"/>
  <c r="J15" i="86"/>
  <c r="I15" i="86"/>
  <c r="H15" i="86"/>
  <c r="G15" i="86"/>
  <c r="F15" i="86"/>
  <c r="E15" i="86"/>
  <c r="U8" i="86"/>
  <c r="T8" i="86"/>
  <c r="S8" i="86"/>
  <c r="R8" i="86"/>
  <c r="Q8" i="86"/>
  <c r="P8" i="86"/>
  <c r="O8" i="86"/>
  <c r="N8" i="86"/>
  <c r="M8" i="86"/>
  <c r="L8" i="86"/>
  <c r="K8" i="86"/>
  <c r="J8" i="86"/>
  <c r="I8" i="86"/>
  <c r="H8" i="86"/>
  <c r="G8" i="86"/>
  <c r="F8" i="86"/>
  <c r="E8" i="86"/>
  <c r="D8" i="86"/>
  <c r="C8" i="86"/>
  <c r="D15" i="86" l="1"/>
  <c r="C15" i="86"/>
  <c r="C20" i="84" l="1"/>
  <c r="G39" i="80" l="1"/>
  <c r="C22" i="74"/>
  <c r="H21" i="74"/>
  <c r="H20" i="74"/>
  <c r="H19" i="74"/>
  <c r="H18" i="74"/>
  <c r="H17" i="74"/>
  <c r="H16" i="74"/>
  <c r="H15" i="74"/>
  <c r="H14" i="74"/>
  <c r="H13" i="74"/>
  <c r="H12" i="74"/>
  <c r="H11" i="74"/>
  <c r="H10" i="74"/>
  <c r="H9" i="74"/>
  <c r="H8" i="74"/>
  <c r="B2" i="6" l="1"/>
  <c r="B2" i="91" l="1"/>
  <c r="B1" i="91"/>
  <c r="B1" i="89" l="1"/>
  <c r="B1" i="88"/>
  <c r="B1" i="87"/>
  <c r="B1" i="86"/>
  <c r="B1" i="85"/>
  <c r="B1" i="84"/>
  <c r="B1" i="83"/>
  <c r="B1" i="82"/>
  <c r="B1" i="81"/>
  <c r="D22" i="81" l="1"/>
  <c r="E22" i="81"/>
  <c r="F22" i="81"/>
  <c r="G22" i="81"/>
  <c r="C22" i="81"/>
  <c r="B2" i="89" l="1"/>
  <c r="B2" i="88"/>
  <c r="B2" i="87"/>
  <c r="B2" i="86"/>
  <c r="B2" i="85"/>
  <c r="B2" i="84"/>
  <c r="B2" i="83"/>
  <c r="B2" i="82"/>
  <c r="B2" i="81"/>
  <c r="H34" i="83" l="1"/>
  <c r="H35" i="83" s="1"/>
  <c r="G34" i="83"/>
  <c r="F34" i="83"/>
  <c r="E34" i="83"/>
  <c r="D34" i="83"/>
  <c r="C34"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N7" i="37"/>
  <c r="N21" i="37" s="1"/>
  <c r="K7" i="37"/>
  <c r="K21" i="37" s="1"/>
  <c r="E21" i="72" l="1"/>
  <c r="C5" i="73" s="1"/>
  <c r="C8" i="73" s="1"/>
  <c r="C21" i="72" l="1"/>
  <c r="D21" i="72" l="1"/>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<sst xmlns="http://schemas.openxmlformats.org/spreadsheetml/2006/main" count="1614" uniqueCount="1049">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</sst>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8"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8"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9"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4"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9"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3" applyFont="0">
      <alignment horizontal="right" vertical="center"/>
      <protection locked="0"/>
    </xf>
    <xf numFmtId="0" fontId="67"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9"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3" fillId="70" borderId="104" applyFont="0" applyBorder="0">
      <alignment horizontal="center" wrapText="1"/>
    </xf>
    <xf numFmtId="168" fontId="55" fillId="0" borderId="101">
      <alignment horizontal="left" vertical="center"/>
    </xf>
    <xf numFmtId="0" fontId="55" fillId="0" borderId="101">
      <alignment horizontal="left" vertical="center"/>
    </xf>
    <xf numFmtId="0" fontId="55" fillId="0" borderId="101">
      <alignment horizontal="left" vertical="center"/>
    </xf>
    <xf numFmtId="0" fontId="2" fillId="69" borderId="103" applyNumberFormat="0" applyFont="0" applyBorder="0" applyProtection="0">
      <alignment horizontal="center" vertical="center"/>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9"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9"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2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7" xfId="0" applyFont="1" applyBorder="1"/>
    <xf numFmtId="0" fontId="21" fillId="0" borderId="25" xfId="0" applyFont="1" applyBorder="1" applyAlignment="1">
      <alignment horizontal="center" vertical="center" wrapText="1"/>
    </xf>
    <xf numFmtId="0" fontId="4" fillId="0" borderId="58"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0"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8"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4"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6" xfId="20" applyBorder="1"/>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8"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01"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7" fillId="0" borderId="90"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4" xfId="0" applyFont="1" applyFill="1" applyBorder="1" applyAlignment="1">
      <alignment vertical="center"/>
    </xf>
    <xf numFmtId="0" fontId="4" fillId="0" borderId="120"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2" xfId="0" applyFont="1" applyBorder="1" applyAlignment="1">
      <alignment vertical="center" wrapText="1"/>
    </xf>
    <xf numFmtId="167" fontId="4" fillId="0" borderId="103" xfId="0" applyNumberFormat="1" applyFont="1" applyBorder="1" applyAlignment="1">
      <alignment horizontal="center" vertical="center"/>
    </xf>
    <xf numFmtId="167" fontId="4" fillId="0" borderId="118" xfId="0" applyNumberFormat="1" applyFont="1" applyBorder="1" applyAlignment="1">
      <alignment horizontal="center" vertical="center"/>
    </xf>
    <xf numFmtId="167"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21"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3"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2" fillId="0" borderId="103"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2" fillId="0" borderId="103" xfId="0" applyNumberFormat="1" applyFont="1" applyFill="1" applyBorder="1" applyAlignment="1">
      <alignment vertical="center" wrapText="1"/>
    </xf>
    <xf numFmtId="0" fontId="11" fillId="0" borderId="103" xfId="17" applyFill="1" applyBorder="1" applyAlignment="1" applyProtection="1"/>
    <xf numFmtId="49" fontId="110" fillId="0" borderId="120" xfId="0" applyNumberFormat="1" applyFont="1" applyFill="1" applyBorder="1" applyAlignment="1">
      <alignment horizontal="right" vertical="center" wrapText="1"/>
    </xf>
    <xf numFmtId="0" fontId="7" fillId="3" borderId="103" xfId="20960" applyFont="1" applyFill="1" applyBorder="1" applyAlignment="1" applyProtection="1"/>
    <xf numFmtId="0" fontId="104"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0"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1" fillId="0" borderId="120" xfId="0" applyFont="1" applyFill="1" applyBorder="1" applyAlignment="1">
      <alignment horizontal="center" vertical="center" wrapText="1"/>
    </xf>
    <xf numFmtId="0" fontId="113" fillId="79" borderId="104" xfId="21412" applyFont="1" applyFill="1" applyBorder="1" applyAlignment="1" applyProtection="1">
      <alignment vertical="center" wrapText="1"/>
      <protection locked="0"/>
    </xf>
    <xf numFmtId="0" fontId="114" fillId="70" borderId="98" xfId="21412" applyFont="1" applyFill="1" applyBorder="1" applyAlignment="1" applyProtection="1">
      <alignment horizontal="center" vertical="center"/>
      <protection locked="0"/>
    </xf>
    <xf numFmtId="0" fontId="113"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vertical="center"/>
      <protection locked="0"/>
    </xf>
    <xf numFmtId="0" fontId="115" fillId="70" borderId="98" xfId="21412" applyFont="1" applyFill="1" applyBorder="1" applyAlignment="1" applyProtection="1">
      <alignment horizontal="center" vertical="center"/>
      <protection locked="0"/>
    </xf>
    <xf numFmtId="0" fontId="115" fillId="3" borderId="98" xfId="21412" applyFont="1" applyFill="1" applyBorder="1" applyAlignment="1" applyProtection="1">
      <alignment horizontal="center" vertical="center"/>
      <protection locked="0"/>
    </xf>
    <xf numFmtId="0" fontId="115" fillId="0" borderId="98" xfId="21412" applyFont="1" applyFill="1" applyBorder="1" applyAlignment="1" applyProtection="1">
      <alignment horizontal="center" vertical="center"/>
      <protection locked="0"/>
    </xf>
    <xf numFmtId="0" fontId="116"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37" fillId="70" borderId="103" xfId="21412" applyFont="1" applyFill="1" applyBorder="1" applyAlignment="1" applyProtection="1">
      <alignment horizontal="center" vertical="center"/>
      <protection locked="0"/>
    </xf>
    <xf numFmtId="0" fontId="63" fillId="79" borderId="102" xfId="21412" applyFont="1" applyFill="1" applyBorder="1" applyAlignment="1" applyProtection="1">
      <alignment vertical="center"/>
      <protection locked="0"/>
    </xf>
    <xf numFmtId="0" fontId="114" fillId="0" borderId="102" xfId="21412" applyFont="1" applyFill="1" applyBorder="1" applyAlignment="1" applyProtection="1">
      <alignment horizontal="left" vertical="center" wrapText="1"/>
      <protection locked="0"/>
    </xf>
    <xf numFmtId="164" fontId="114" fillId="0" borderId="103" xfId="948" applyNumberFormat="1" applyFont="1" applyFill="1" applyBorder="1" applyAlignment="1" applyProtection="1">
      <alignment horizontal="right" vertical="center"/>
      <protection locked="0"/>
    </xf>
    <xf numFmtId="0" fontId="113" fillId="80" borderId="102" xfId="21412" applyFont="1" applyFill="1" applyBorder="1" applyAlignment="1" applyProtection="1">
      <alignment vertical="top" wrapText="1"/>
      <protection locked="0"/>
    </xf>
    <xf numFmtId="164" fontId="114" fillId="80" borderId="103" xfId="948" applyNumberFormat="1" applyFont="1" applyFill="1" applyBorder="1" applyAlignment="1" applyProtection="1">
      <alignment horizontal="right" vertical="center"/>
    </xf>
    <xf numFmtId="164" fontId="63" fillId="79" borderId="102" xfId="948" applyNumberFormat="1" applyFont="1" applyFill="1" applyBorder="1" applyAlignment="1" applyProtection="1">
      <alignment horizontal="right" vertical="center"/>
      <protection locked="0"/>
    </xf>
    <xf numFmtId="0" fontId="114" fillId="70" borderId="102" xfId="21412" applyFont="1" applyFill="1" applyBorder="1" applyAlignment="1" applyProtection="1">
      <alignment vertical="center" wrapText="1"/>
      <protection locked="0"/>
    </xf>
    <xf numFmtId="0" fontId="114" fillId="70" borderId="102" xfId="21412" applyFont="1" applyFill="1" applyBorder="1" applyAlignment="1" applyProtection="1">
      <alignment horizontal="left" vertical="center" wrapText="1"/>
      <protection locked="0"/>
    </xf>
    <xf numFmtId="0" fontId="114" fillId="0" borderId="102" xfId="21412" applyFont="1" applyFill="1" applyBorder="1" applyAlignment="1" applyProtection="1">
      <alignment vertical="center" wrapText="1"/>
      <protection locked="0"/>
    </xf>
    <xf numFmtId="0" fontId="114" fillId="3" borderId="102" xfId="21412" applyFont="1" applyFill="1" applyBorder="1" applyAlignment="1" applyProtection="1">
      <alignment horizontal="left" vertical="center" wrapText="1"/>
      <protection locked="0"/>
    </xf>
    <xf numFmtId="0" fontId="113" fillId="80" borderId="102" xfId="21412" applyFont="1" applyFill="1" applyBorder="1" applyAlignment="1" applyProtection="1">
      <alignment vertical="center" wrapText="1"/>
      <protection locked="0"/>
    </xf>
    <xf numFmtId="164" fontId="113" fillId="79" borderId="102" xfId="948" applyNumberFormat="1" applyFont="1" applyFill="1" applyBorder="1" applyAlignment="1" applyProtection="1">
      <alignment horizontal="right" vertical="center"/>
      <protection locked="0"/>
    </xf>
    <xf numFmtId="164" fontId="114"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0"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3"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Fill="1" applyBorder="1" applyAlignment="1">
      <alignment horizontal="left" vertical="center" wrapText="1" indent="2"/>
    </xf>
    <xf numFmtId="0" fontId="4" fillId="0" borderId="103" xfId="0" applyFont="1" applyFill="1" applyBorder="1" applyAlignment="1">
      <alignment vertical="center" wrapText="1"/>
    </xf>
    <xf numFmtId="3" fontId="22" fillId="0" borderId="104"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6" fillId="0" borderId="26" xfId="0" applyFont="1" applyBorder="1" applyAlignment="1">
      <alignment vertical="center" wrapText="1"/>
    </xf>
    <xf numFmtId="0" fontId="4" fillId="0" borderId="118" xfId="0" applyFont="1" applyBorder="1" applyAlignment="1"/>
    <xf numFmtId="0" fontId="4" fillId="0" borderId="27" xfId="0" applyFont="1" applyBorder="1" applyAlignment="1"/>
    <xf numFmtId="0" fontId="9" fillId="0" borderId="118" xfId="0" applyFont="1" applyBorder="1" applyAlignment="1"/>
    <xf numFmtId="0" fontId="10" fillId="0" borderId="21"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6" fillId="0" borderId="103" xfId="0" applyFont="1" applyFill="1" applyBorder="1" applyAlignment="1">
      <alignment horizontal="left" vertical="center" wrapText="1"/>
    </xf>
    <xf numFmtId="193" fontId="7" fillId="0" borderId="103" xfId="0" applyNumberFormat="1" applyFont="1" applyFill="1" applyBorder="1" applyAlignment="1" applyProtection="1">
      <alignment vertical="center" wrapText="1"/>
      <protection locked="0"/>
    </xf>
    <xf numFmtId="193" fontId="7" fillId="0" borderId="103" xfId="0" applyNumberFormat="1" applyFont="1" applyFill="1" applyBorder="1" applyAlignment="1" applyProtection="1">
      <alignment horizontal="right" vertical="center" wrapText="1"/>
      <protection locked="0"/>
    </xf>
    <xf numFmtId="0" fontId="7" fillId="0" borderId="103" xfId="0" applyFont="1" applyBorder="1" applyAlignment="1">
      <alignment vertical="center" wrapText="1"/>
    </xf>
    <xf numFmtId="0" fontId="9" fillId="2" borderId="120"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9" fillId="2" borderId="118"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3" xfId="0" applyFont="1" applyFill="1" applyBorder="1" applyAlignment="1">
      <alignment horizontal="center"/>
    </xf>
    <xf numFmtId="0" fontId="4" fillId="0" borderId="10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6" xfId="0" applyFont="1" applyFill="1" applyBorder="1" applyAlignment="1">
      <alignment horizontal="center" vertical="center" wrapText="1"/>
    </xf>
    <xf numFmtId="0" fontId="4" fillId="0" borderId="120" xfId="0" applyFont="1" applyBorder="1"/>
    <xf numFmtId="0" fontId="4" fillId="0" borderId="103" xfId="0" applyFont="1" applyBorder="1" applyAlignment="1">
      <alignment wrapText="1"/>
    </xf>
    <xf numFmtId="164" fontId="4" fillId="0" borderId="103" xfId="7" applyNumberFormat="1" applyFont="1" applyBorder="1"/>
    <xf numFmtId="164" fontId="4" fillId="0" borderId="118" xfId="7" applyNumberFormat="1" applyFont="1" applyBorder="1"/>
    <xf numFmtId="0" fontId="14" fillId="0" borderId="103" xfId="0" applyFont="1" applyBorder="1" applyAlignment="1">
      <alignment horizontal="left" wrapText="1" indent="2"/>
    </xf>
    <xf numFmtId="169" fontId="27" fillId="37" borderId="103" xfId="20" applyBorder="1"/>
    <xf numFmtId="164" fontId="4" fillId="0" borderId="103" xfId="7" applyNumberFormat="1" applyFont="1" applyBorder="1" applyAlignment="1">
      <alignment vertical="center"/>
    </xf>
    <xf numFmtId="0" fontId="6" fillId="0" borderId="120" xfId="0" applyFont="1" applyBorder="1"/>
    <xf numFmtId="0" fontId="6" fillId="0" borderId="103" xfId="0" applyFont="1" applyBorder="1" applyAlignment="1">
      <alignment wrapText="1"/>
    </xf>
    <xf numFmtId="0" fontId="3" fillId="3" borderId="6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6" xfId="7" applyNumberFormat="1" applyFont="1" applyFill="1" applyBorder="1"/>
    <xf numFmtId="164" fontId="4" fillId="0" borderId="103" xfId="7" applyNumberFormat="1" applyFont="1" applyFill="1" applyBorder="1"/>
    <xf numFmtId="164" fontId="4" fillId="0" borderId="103" xfId="7" applyNumberFormat="1" applyFont="1" applyFill="1" applyBorder="1" applyAlignment="1">
      <alignment vertical="center"/>
    </xf>
    <xf numFmtId="0" fontId="14" fillId="0" borderId="103"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6" xfId="0" applyFont="1" applyFill="1" applyBorder="1"/>
    <xf numFmtId="0" fontId="6" fillId="0" borderId="25" xfId="0" applyFont="1" applyBorder="1"/>
    <xf numFmtId="0" fontId="6" fillId="0" borderId="26" xfId="0" applyFont="1" applyBorder="1" applyAlignment="1">
      <alignment wrapText="1"/>
    </xf>
    <xf numFmtId="169" fontId="27" fillId="37" borderId="121" xfId="20" applyBorder="1"/>
    <xf numFmtId="10" fontId="6" fillId="0" borderId="27" xfId="20961" applyNumberFormat="1" applyFont="1" applyBorder="1"/>
    <xf numFmtId="0" fontId="9" fillId="2" borderId="111"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0" fontId="9" fillId="0" borderId="103" xfId="0" applyFont="1" applyFill="1" applyBorder="1" applyAlignment="1">
      <alignment horizontal="left" vertical="center" wrapText="1"/>
    </xf>
    <xf numFmtId="0" fontId="6" fillId="3" borderId="0" xfId="0" applyFont="1" applyFill="1" applyBorder="1" applyAlignment="1">
      <alignment horizontal="center"/>
    </xf>
    <xf numFmtId="0" fontId="107" fillId="0" borderId="90" xfId="0" applyFont="1" applyFill="1" applyBorder="1" applyAlignment="1">
      <alignment horizontal="left" vertical="center"/>
    </xf>
    <xf numFmtId="0" fontId="107" fillId="0" borderId="88" xfId="0" applyFont="1" applyFill="1" applyBorder="1" applyAlignment="1">
      <alignment vertical="center" wrapText="1"/>
    </xf>
    <xf numFmtId="0" fontId="107" fillId="0" borderId="88"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protection locked="0"/>
    </xf>
    <xf numFmtId="0" fontId="122" fillId="3" borderId="103" xfId="13" applyFont="1" applyFill="1" applyBorder="1" applyAlignment="1" applyProtection="1">
      <alignment horizontal="left" vertical="center" wrapText="1"/>
      <protection locked="0"/>
    </xf>
    <xf numFmtId="0" fontId="121" fillId="0" borderId="103" xfId="0" applyFont="1" applyBorder="1"/>
    <xf numFmtId="0" fontId="122" fillId="0" borderId="103" xfId="13" applyFont="1" applyFill="1" applyBorder="1" applyAlignment="1" applyProtection="1">
      <alignment horizontal="left" vertical="center" wrapText="1"/>
      <protection locked="0"/>
    </xf>
    <xf numFmtId="49" fontId="122" fillId="0" borderId="103" xfId="5" applyNumberFormat="1" applyFont="1" applyFill="1" applyBorder="1" applyAlignment="1" applyProtection="1">
      <alignment horizontal="right" vertical="center"/>
      <protection locked="0"/>
    </xf>
    <xf numFmtId="49" fontId="123" fillId="0" borderId="103"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3" xfId="0" applyFont="1" applyBorder="1" applyAlignment="1">
      <alignment horizontal="center" vertical="center"/>
    </xf>
    <xf numFmtId="0" fontId="118"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wrapText="1"/>
      <protection locked="0"/>
    </xf>
    <xf numFmtId="0" fontId="118" fillId="0" borderId="103" xfId="0" applyFont="1" applyBorder="1"/>
    <xf numFmtId="0" fontId="118" fillId="0" borderId="103" xfId="0" applyFont="1" applyFill="1" applyBorder="1"/>
    <xf numFmtId="166" fontId="117" fillId="36" borderId="103" xfId="21413" applyFont="1" applyFill="1" applyBorder="1"/>
    <xf numFmtId="49" fontId="122" fillId="0" borderId="103" xfId="5" applyNumberFormat="1" applyFont="1" applyFill="1" applyBorder="1" applyAlignment="1" applyProtection="1">
      <alignment horizontal="right" vertical="center" wrapText="1"/>
      <protection locked="0"/>
    </xf>
    <xf numFmtId="49" fontId="123" fillId="0" borderId="103" xfId="5" applyNumberFormat="1" applyFont="1" applyFill="1" applyBorder="1" applyAlignment="1" applyProtection="1">
      <alignment horizontal="right" vertical="center" wrapText="1"/>
      <protection locked="0"/>
    </xf>
    <xf numFmtId="0" fontId="121" fillId="0" borderId="0" xfId="0" applyFont="1"/>
    <xf numFmtId="0" fontId="118" fillId="0" borderId="103" xfId="0" applyFont="1" applyBorder="1" applyAlignment="1">
      <alignment wrapText="1"/>
    </xf>
    <xf numFmtId="0" fontId="118" fillId="0" borderId="103" xfId="0" applyFont="1" applyBorder="1" applyAlignment="1">
      <alignment horizontal="left" indent="8"/>
    </xf>
    <xf numFmtId="0" fontId="118" fillId="0" borderId="0" xfId="0" applyFont="1" applyFill="1"/>
    <xf numFmtId="0" fontId="117" fillId="0" borderId="103" xfId="0" applyNumberFormat="1" applyFont="1" applyFill="1" applyBorder="1" applyAlignment="1">
      <alignment horizontal="left" vertical="center" wrapText="1"/>
    </xf>
    <xf numFmtId="0" fontId="118" fillId="0" borderId="0" xfId="0" applyFont="1" applyBorder="1"/>
    <xf numFmtId="0" fontId="121" fillId="0" borderId="103"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3" xfId="0" applyFont="1" applyFill="1" applyBorder="1" applyAlignment="1">
      <alignment horizontal="center" vertical="center" wrapText="1"/>
    </xf>
    <xf numFmtId="0" fontId="120" fillId="0" borderId="103" xfId="0" applyFont="1" applyFill="1" applyBorder="1" applyAlignment="1">
      <alignment horizontal="left" indent="1"/>
    </xf>
    <xf numFmtId="0" fontId="120" fillId="0" borderId="103" xfId="0" applyFont="1" applyFill="1" applyBorder="1" applyAlignment="1">
      <alignment horizontal="left" wrapText="1" indent="1"/>
    </xf>
    <xf numFmtId="0" fontId="117" fillId="0" borderId="103" xfId="0" applyFont="1" applyFill="1" applyBorder="1" applyAlignment="1">
      <alignment horizontal="left" indent="1"/>
    </xf>
    <xf numFmtId="0" fontId="117" fillId="0" borderId="103" xfId="0" applyNumberFormat="1" applyFont="1" applyFill="1" applyBorder="1" applyAlignment="1">
      <alignment horizontal="left" indent="1"/>
    </xf>
    <xf numFmtId="0" fontId="117" fillId="0" borderId="103" xfId="0" applyFont="1" applyFill="1" applyBorder="1" applyAlignment="1">
      <alignment horizontal="left" wrapText="1" indent="2"/>
    </xf>
    <xf numFmtId="0" fontId="120" fillId="0" borderId="103" xfId="0" applyFont="1" applyFill="1" applyBorder="1" applyAlignment="1">
      <alignment horizontal="left" vertical="center" indent="1"/>
    </xf>
    <xf numFmtId="0" fontId="118" fillId="0" borderId="103" xfId="0" applyFont="1" applyFill="1" applyBorder="1" applyAlignment="1">
      <alignment horizontal="left" wrapText="1"/>
    </xf>
    <xf numFmtId="0" fontId="118" fillId="0" borderId="103"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3" xfId="0" applyNumberFormat="1" applyFont="1" applyBorder="1" applyAlignment="1">
      <alignment horizontal="center" vertical="center" wrapText="1"/>
    </xf>
    <xf numFmtId="0" fontId="118" fillId="0" borderId="103" xfId="0" applyFont="1" applyBorder="1" applyAlignment="1">
      <alignment horizontal="center"/>
    </xf>
    <xf numFmtId="0" fontId="118" fillId="0" borderId="103" xfId="0" applyFont="1" applyBorder="1" applyAlignment="1">
      <alignment horizontal="left" indent="1"/>
    </xf>
    <xf numFmtId="0" fontId="118" fillId="0" borderId="7" xfId="0" applyFont="1" applyBorder="1"/>
    <xf numFmtId="0" fontId="118" fillId="0" borderId="103" xfId="0" applyFont="1" applyBorder="1" applyAlignment="1">
      <alignment horizontal="left" indent="2"/>
    </xf>
    <xf numFmtId="49" fontId="118" fillId="0" borderId="103" xfId="0" applyNumberFormat="1" applyFont="1" applyBorder="1" applyAlignment="1">
      <alignment horizontal="left" indent="3"/>
    </xf>
    <xf numFmtId="49" fontId="118" fillId="0" borderId="103" xfId="0" applyNumberFormat="1" applyFont="1" applyFill="1" applyBorder="1" applyAlignment="1">
      <alignment horizontal="left" indent="3"/>
    </xf>
    <xf numFmtId="49" fontId="118" fillId="0" borderId="103" xfId="0" applyNumberFormat="1" applyFont="1" applyBorder="1" applyAlignment="1">
      <alignment horizontal="left" indent="1"/>
    </xf>
    <xf numFmtId="49" fontId="118" fillId="0" borderId="103" xfId="0" applyNumberFormat="1" applyFont="1" applyFill="1" applyBorder="1" applyAlignment="1">
      <alignment horizontal="left" indent="1"/>
    </xf>
    <xf numFmtId="0" fontId="118" fillId="0" borderId="103" xfId="0" applyNumberFormat="1" applyFont="1" applyBorder="1" applyAlignment="1">
      <alignment horizontal="left" indent="1"/>
    </xf>
    <xf numFmtId="49" fontId="118" fillId="0" borderId="103" xfId="0" applyNumberFormat="1" applyFont="1" applyBorder="1" applyAlignment="1">
      <alignment horizontal="left" wrapText="1" indent="2"/>
    </xf>
    <xf numFmtId="49" fontId="118" fillId="0" borderId="103" xfId="0" applyNumberFormat="1" applyFont="1" applyFill="1" applyBorder="1" applyAlignment="1">
      <alignment horizontal="left" vertical="top" wrapText="1" indent="2"/>
    </xf>
    <xf numFmtId="49" fontId="118" fillId="0" borderId="103" xfId="0" applyNumberFormat="1" applyFont="1" applyFill="1" applyBorder="1" applyAlignment="1">
      <alignment horizontal="left" wrapText="1" indent="3"/>
    </xf>
    <xf numFmtId="49" fontId="118" fillId="0" borderId="103" xfId="0" applyNumberFormat="1" applyFont="1" applyFill="1" applyBorder="1" applyAlignment="1">
      <alignment horizontal="left" wrapText="1" indent="2"/>
    </xf>
    <xf numFmtId="0" fontId="118" fillId="0" borderId="103"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3"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3" xfId="0" applyFont="1" applyFill="1" applyBorder="1" applyAlignment="1">
      <alignment horizontal="left" indent="1"/>
    </xf>
    <xf numFmtId="49" fontId="107" fillId="0" borderId="103" xfId="0" applyNumberFormat="1" applyFont="1" applyFill="1" applyBorder="1" applyAlignment="1">
      <alignment horizontal="right" vertical="center"/>
    </xf>
    <xf numFmtId="0"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vertical="center" wrapText="1"/>
    </xf>
    <xf numFmtId="0" fontId="12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vertical="center"/>
    </xf>
    <xf numFmtId="0" fontId="127" fillId="0" borderId="103" xfId="0" applyNumberFormat="1" applyFont="1" applyFill="1" applyBorder="1" applyAlignment="1">
      <alignment vertical="center" wrapText="1"/>
    </xf>
    <xf numFmtId="2"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horizontal="right" vertical="center"/>
    </xf>
    <xf numFmtId="0" fontId="128" fillId="0" borderId="0" xfId="0" applyFont="1" applyFill="1" applyBorder="1" applyAlignment="1"/>
    <xf numFmtId="0" fontId="107" fillId="0" borderId="103" xfId="12672" applyFont="1" applyFill="1" applyBorder="1" applyAlignment="1">
      <alignment horizontal="left" vertical="center" wrapText="1"/>
    </xf>
    <xf numFmtId="0" fontId="107" fillId="0" borderId="98" xfId="0" applyNumberFormat="1" applyFont="1" applyFill="1" applyBorder="1" applyAlignment="1">
      <alignment horizontal="left" vertical="top" wrapText="1"/>
    </xf>
    <xf numFmtId="0" fontId="129" fillId="0" borderId="103" xfId="0" applyFont="1" applyBorder="1"/>
    <xf numFmtId="0" fontId="127" fillId="0" borderId="103" xfId="0" applyFont="1" applyBorder="1" applyAlignment="1">
      <alignment horizontal="left" vertical="top" wrapText="1"/>
    </xf>
    <xf numFmtId="0" fontId="127" fillId="0" borderId="103" xfId="0" applyFont="1" applyBorder="1"/>
    <xf numFmtId="0" fontId="127" fillId="0" borderId="103" xfId="0" applyFont="1" applyBorder="1" applyAlignment="1">
      <alignment horizontal="left" wrapText="1" indent="2"/>
    </xf>
    <xf numFmtId="0" fontId="107" fillId="0" borderId="103" xfId="12672" applyFont="1" applyFill="1" applyBorder="1" applyAlignment="1">
      <alignment horizontal="left" vertical="center" wrapText="1" indent="2"/>
    </xf>
    <xf numFmtId="0" fontId="127" fillId="0" borderId="103" xfId="0" applyFont="1" applyBorder="1" applyAlignment="1">
      <alignment horizontal="left" vertical="top" wrapText="1" indent="2"/>
    </xf>
    <xf numFmtId="0" fontId="129" fillId="0" borderId="7" xfId="0" applyFont="1" applyBorder="1"/>
    <xf numFmtId="0" fontId="127" fillId="0" borderId="103" xfId="0" applyFont="1" applyFill="1" applyBorder="1" applyAlignment="1">
      <alignment horizontal="left" wrapText="1" indent="2"/>
    </xf>
    <xf numFmtId="0" fontId="127" fillId="0" borderId="103" xfId="0" applyFont="1" applyBorder="1" applyAlignment="1">
      <alignment horizontal="left" indent="1"/>
    </xf>
    <xf numFmtId="0" fontId="127" fillId="0" borderId="103" xfId="0" applyFont="1" applyBorder="1" applyAlignment="1">
      <alignment horizontal="left" indent="2"/>
    </xf>
    <xf numFmtId="49" fontId="127" fillId="0" borderId="103" xfId="0" applyNumberFormat="1" applyFont="1" applyFill="1" applyBorder="1" applyAlignment="1">
      <alignment horizontal="left" indent="3"/>
    </xf>
    <xf numFmtId="49" fontId="127" fillId="0" borderId="103" xfId="0" applyNumberFormat="1" applyFont="1" applyFill="1" applyBorder="1" applyAlignment="1">
      <alignment horizontal="left" vertical="center" indent="1"/>
    </xf>
    <xf numFmtId="0" fontId="107" fillId="0" borderId="103" xfId="0" applyFont="1" applyFill="1" applyBorder="1" applyAlignment="1">
      <alignment vertical="center" wrapText="1"/>
    </xf>
    <xf numFmtId="49" fontId="127" fillId="0" borderId="103" xfId="0" applyNumberFormat="1" applyFont="1" applyFill="1" applyBorder="1" applyAlignment="1">
      <alignment horizontal="left" vertical="top" wrapText="1" indent="2"/>
    </xf>
    <xf numFmtId="49" fontId="127" fillId="0" borderId="103" xfId="0" applyNumberFormat="1" applyFont="1" applyFill="1" applyBorder="1" applyAlignment="1">
      <alignment horizontal="left" vertical="top" wrapText="1"/>
    </xf>
    <xf numFmtId="49" fontId="127" fillId="0" borderId="103" xfId="0" applyNumberFormat="1" applyFont="1" applyFill="1" applyBorder="1" applyAlignment="1">
      <alignment horizontal="left" wrapText="1" indent="3"/>
    </xf>
    <xf numFmtId="49" fontId="127" fillId="0" borderId="103" xfId="0" applyNumberFormat="1" applyFont="1" applyFill="1" applyBorder="1" applyAlignment="1">
      <alignment horizontal="left" wrapText="1" indent="2"/>
    </xf>
    <xf numFmtId="49" fontId="127" fillId="0" borderId="103" xfId="0" applyNumberFormat="1" applyFont="1" applyFill="1" applyBorder="1" applyAlignment="1">
      <alignment vertical="top" wrapText="1"/>
    </xf>
    <xf numFmtId="0" fontId="11" fillId="0" borderId="103" xfId="17" applyFill="1" applyBorder="1" applyAlignment="1" applyProtection="1">
      <alignment wrapText="1"/>
    </xf>
    <xf numFmtId="49" fontId="127" fillId="0" borderId="103" xfId="0" applyNumberFormat="1" applyFont="1" applyFill="1" applyBorder="1" applyAlignment="1">
      <alignment horizontal="left" vertical="center" wrapText="1" indent="3"/>
    </xf>
    <xf numFmtId="49" fontId="118" fillId="0" borderId="103" xfId="0" applyNumberFormat="1" applyFont="1" applyFill="1" applyBorder="1" applyAlignment="1">
      <alignment horizontal="left" wrapText="1" indent="1"/>
    </xf>
    <xf numFmtId="0" fontId="127" fillId="0" borderId="103" xfId="0" applyFont="1" applyBorder="1" applyAlignment="1">
      <alignment horizontal="left" vertical="center" wrapText="1" indent="2"/>
    </xf>
    <xf numFmtId="0" fontId="107" fillId="0" borderId="103"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3" xfId="0" applyNumberFormat="1" applyFont="1" applyFill="1" applyBorder="1" applyAlignment="1">
      <alignment horizontal="right" vertical="center"/>
    </xf>
    <xf numFmtId="0" fontId="107" fillId="0" borderId="103" xfId="0"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2"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3" xfId="13" applyFont="1" applyFill="1" applyBorder="1" applyAlignment="1" applyProtection="1">
      <alignment horizontal="left" vertical="center" wrapText="1"/>
      <protection locked="0"/>
    </xf>
    <xf numFmtId="0" fontId="118" fillId="0" borderId="103"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3" xfId="0" applyNumberFormat="1" applyFont="1" applyFill="1" applyBorder="1" applyAlignment="1">
      <alignment horizontal="center" vertical="center" wrapText="1"/>
    </xf>
    <xf numFmtId="0" fontId="107" fillId="0" borderId="103" xfId="0" applyFont="1" applyFill="1" applyBorder="1" applyAlignment="1">
      <alignment horizontal="left" vertical="center" wrapText="1"/>
    </xf>
    <xf numFmtId="0" fontId="24" fillId="0" borderId="120" xfId="0" applyFont="1" applyBorder="1" applyAlignment="1">
      <alignment horizontal="center"/>
    </xf>
    <xf numFmtId="0" fontId="117" fillId="0" borderId="103" xfId="0" applyNumberFormat="1" applyFont="1" applyFill="1" applyBorder="1" applyAlignment="1">
      <alignment vertical="center" wrapText="1"/>
    </xf>
    <xf numFmtId="0" fontId="117" fillId="0" borderId="103" xfId="0" applyFont="1" applyFill="1" applyBorder="1" applyAlignment="1">
      <alignment vertical="center" wrapText="1"/>
    </xf>
    <xf numFmtId="0" fontId="117" fillId="0" borderId="103" xfId="0" applyNumberFormat="1" applyFont="1" applyFill="1" applyBorder="1" applyAlignment="1">
      <alignment horizontal="left" vertical="center" wrapText="1" indent="1"/>
    </xf>
    <xf numFmtId="0" fontId="117" fillId="0" borderId="103" xfId="0" applyNumberFormat="1" applyFont="1" applyFill="1" applyBorder="1" applyAlignment="1">
      <alignment horizontal="left" vertical="center" indent="1"/>
    </xf>
    <xf numFmtId="0" fontId="126" fillId="0" borderId="103" xfId="0" applyFont="1" applyBorder="1" applyAlignment="1">
      <alignment horizontal="left" indent="2"/>
    </xf>
    <xf numFmtId="0" fontId="132" fillId="0" borderId="138" xfId="0" applyNumberFormat="1" applyFont="1" applyFill="1" applyBorder="1" applyAlignment="1">
      <alignment vertical="center" wrapText="1" readingOrder="1"/>
    </xf>
    <xf numFmtId="0" fontId="126" fillId="0" borderId="103" xfId="0" applyFont="1" applyBorder="1"/>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8"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98" xfId="0" applyFont="1" applyBorder="1"/>
    <xf numFmtId="0" fontId="126" fillId="0" borderId="103" xfId="0" applyFont="1" applyFill="1" applyBorder="1" applyAlignment="1">
      <alignment horizontal="left" indent="2"/>
    </xf>
    <xf numFmtId="0" fontId="133" fillId="0" borderId="103" xfId="0" applyNumberFormat="1" applyFont="1" applyFill="1" applyBorder="1" applyAlignment="1">
      <alignment vertical="center" wrapText="1" readingOrder="1"/>
    </xf>
    <xf numFmtId="0" fontId="126" fillId="0" borderId="103" xfId="0" applyFont="1" applyBorder="1" applyAlignment="1">
      <alignment horizontal="left" vertical="center" wrapText="1"/>
    </xf>
    <xf numFmtId="0" fontId="117" fillId="0" borderId="103"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3" xfId="0" applyFont="1" applyBorder="1" applyAlignment="1">
      <alignment horizontal="left" indent="3"/>
    </xf>
    <xf numFmtId="164" fontId="27" fillId="37" borderId="0" xfId="7" applyNumberFormat="1" applyFont="1" applyFill="1" applyBorder="1"/>
    <xf numFmtId="164" fontId="4" fillId="0" borderId="56" xfId="7" applyNumberFormat="1" applyFont="1" applyFill="1" applyBorder="1" applyAlignment="1">
      <alignment vertical="center"/>
    </xf>
    <xf numFmtId="164" fontId="4" fillId="0" borderId="68" xfId="7" applyNumberFormat="1" applyFont="1" applyFill="1" applyBorder="1" applyAlignment="1">
      <alignment vertical="center"/>
    </xf>
    <xf numFmtId="164" fontId="4" fillId="3" borderId="101"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5" xfId="7" applyNumberFormat="1" applyFont="1" applyFill="1" applyBorder="1"/>
    <xf numFmtId="164" fontId="27" fillId="37" borderId="105" xfId="7" applyNumberFormat="1" applyFont="1" applyFill="1" applyBorder="1"/>
    <xf numFmtId="164" fontId="4" fillId="0" borderId="99" xfId="7" applyNumberFormat="1" applyFont="1" applyFill="1" applyBorder="1" applyAlignment="1">
      <alignment vertical="center"/>
    </xf>
    <xf numFmtId="164" fontId="4" fillId="0" borderId="112" xfId="7" applyNumberFormat="1" applyFont="1" applyFill="1" applyBorder="1" applyAlignment="1">
      <alignment vertical="center"/>
    </xf>
    <xf numFmtId="164" fontId="27" fillId="37" borderId="34" xfId="7" applyNumberFormat="1" applyFont="1" applyFill="1" applyBorder="1"/>
    <xf numFmtId="9" fontId="4" fillId="0" borderId="97" xfId="20961" applyFont="1" applyFill="1" applyBorder="1" applyAlignment="1">
      <alignment vertical="center"/>
    </xf>
    <xf numFmtId="9" fontId="4" fillId="0" borderId="114" xfId="20961" applyFont="1" applyFill="1" applyBorder="1" applyAlignment="1">
      <alignment vertical="center"/>
    </xf>
    <xf numFmtId="0" fontId="103" fillId="0" borderId="103" xfId="0" applyFont="1" applyBorder="1"/>
    <xf numFmtId="14" fontId="1" fillId="0" borderId="0" xfId="0" applyNumberFormat="1" applyFont="1"/>
    <xf numFmtId="169" fontId="27" fillId="37" borderId="0" xfId="20" applyFont="1" applyBorder="1"/>
    <xf numFmtId="169" fontId="27" fillId="37" borderId="96" xfId="20" applyFont="1" applyBorder="1"/>
    <xf numFmtId="10" fontId="7" fillId="0" borderId="103" xfId="20961" applyNumberFormat="1" applyFont="1" applyBorder="1" applyAlignment="1" applyProtection="1">
      <alignment vertical="center" wrapText="1"/>
      <protection locked="0"/>
    </xf>
    <xf numFmtId="10" fontId="7" fillId="0" borderId="118" xfId="20961" applyNumberFormat="1" applyFont="1" applyBorder="1" applyAlignment="1" applyProtection="1">
      <alignment vertical="center" wrapText="1"/>
      <protection locked="0"/>
    </xf>
    <xf numFmtId="10" fontId="9" fillId="2" borderId="103" xfId="20961" applyNumberFormat="1" applyFont="1" applyFill="1" applyBorder="1" applyAlignment="1" applyProtection="1">
      <alignment vertical="center"/>
      <protection locked="0"/>
    </xf>
    <xf numFmtId="10" fontId="9" fillId="2" borderId="118" xfId="20961"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0" xfId="0" applyFont="1" applyBorder="1" applyAlignment="1">
      <alignment vertical="center"/>
    </xf>
    <xf numFmtId="0" fontId="13" fillId="0" borderId="104" xfId="0" applyFont="1" applyBorder="1" applyAlignment="1">
      <alignment wrapText="1"/>
    </xf>
    <xf numFmtId="0" fontId="10" fillId="0" borderId="104" xfId="0" applyFont="1" applyBorder="1" applyAlignment="1">
      <alignment horizontal="center" vertical="center" wrapText="1"/>
    </xf>
    <xf numFmtId="0" fontId="9" fillId="0" borderId="104" xfId="0" applyFont="1" applyBorder="1" applyAlignment="1">
      <alignment wrapText="1"/>
    </xf>
    <xf numFmtId="10" fontId="4" fillId="0" borderId="24" xfId="20961" applyNumberFormat="1" applyFont="1" applyBorder="1" applyAlignment="1"/>
    <xf numFmtId="10" fontId="4" fillId="0" borderId="118" xfId="20961" applyNumberFormat="1" applyFont="1" applyBorder="1" applyAlignment="1"/>
    <xf numFmtId="167" fontId="134" fillId="0" borderId="103" xfId="0" applyNumberFormat="1" applyFont="1" applyBorder="1" applyAlignment="1">
      <alignment horizontal="center" vertical="center"/>
    </xf>
    <xf numFmtId="167" fontId="25" fillId="0" borderId="103" xfId="0" applyNumberFormat="1" applyFont="1" applyBorder="1" applyAlignment="1">
      <alignment horizontal="center" vertical="center"/>
    </xf>
    <xf numFmtId="167" fontId="25" fillId="0" borderId="118" xfId="0" applyNumberFormat="1" applyFont="1" applyBorder="1" applyAlignment="1">
      <alignment horizontal="center" vertical="center"/>
    </xf>
    <xf numFmtId="164" fontId="4" fillId="0" borderId="118" xfId="7" applyNumberFormat="1" applyFont="1" applyFill="1" applyBorder="1" applyAlignment="1">
      <alignment horizontal="right" vertical="center" wrapText="1"/>
    </xf>
    <xf numFmtId="164" fontId="6" fillId="36" borderId="118" xfId="7" applyNumberFormat="1" applyFont="1" applyFill="1" applyBorder="1" applyAlignment="1">
      <alignment horizontal="right" vertical="center" wrapText="1"/>
    </xf>
    <xf numFmtId="164" fontId="110" fillId="0" borderId="118" xfId="7" applyNumberFormat="1" applyFont="1" applyFill="1" applyBorder="1" applyAlignment="1">
      <alignment horizontal="right" vertical="center" wrapText="1"/>
    </xf>
    <xf numFmtId="164" fontId="6" fillId="36" borderId="118"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7" fontId="135" fillId="0" borderId="142" xfId="0" applyNumberFormat="1" applyFont="1" applyBorder="1" applyAlignment="1">
      <alignment horizontal="center"/>
    </xf>
    <xf numFmtId="167" fontId="135" fillId="0" borderId="64" xfId="0" applyNumberFormat="1" applyFont="1" applyBorder="1" applyAlignment="1">
      <alignment horizontal="center"/>
    </xf>
    <xf numFmtId="167" fontId="64" fillId="77" borderId="64" xfId="0" applyNumberFormat="1" applyFont="1" applyFill="1" applyBorder="1" applyAlignment="1">
      <alignment horizontal="center"/>
    </xf>
    <xf numFmtId="167" fontId="136" fillId="0" borderId="64"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6" xfId="0" applyNumberFormat="1" applyFont="1" applyBorder="1" applyAlignment="1">
      <alignment horizontal="center"/>
    </xf>
    <xf numFmtId="167" fontId="137" fillId="36" borderId="59" xfId="0" applyNumberFormat="1" applyFont="1" applyFill="1" applyBorder="1" applyAlignment="1">
      <alignment horizontal="center"/>
    </xf>
    <xf numFmtId="167" fontId="135" fillId="0" borderId="63" xfId="0" applyNumberFormat="1" applyFont="1" applyBorder="1" applyAlignment="1">
      <alignment horizontal="center"/>
    </xf>
    <xf numFmtId="193" fontId="24" fillId="0" borderId="143" xfId="0" applyNumberFormat="1" applyFont="1" applyBorder="1" applyAlignment="1">
      <alignment vertical="center"/>
    </xf>
    <xf numFmtId="193" fontId="137" fillId="36" borderId="61" xfId="0" applyNumberFormat="1" applyFont="1" applyFill="1" applyBorder="1" applyAlignment="1">
      <alignment vertical="center"/>
    </xf>
    <xf numFmtId="167" fontId="137" fillId="36" borderId="62" xfId="0" applyNumberFormat="1" applyFont="1" applyFill="1" applyBorder="1" applyAlignment="1">
      <alignment horizontal="center"/>
    </xf>
    <xf numFmtId="0" fontId="24" fillId="0" borderId="144"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1" xfId="0" applyFont="1" applyBorder="1" applyAlignment="1">
      <alignment horizontal="center"/>
    </xf>
    <xf numFmtId="10" fontId="114" fillId="80" borderId="103" xfId="20961" applyNumberFormat="1" applyFont="1" applyFill="1" applyBorder="1" applyAlignment="1" applyProtection="1">
      <alignment horizontal="right" vertical="center"/>
    </xf>
    <xf numFmtId="164" fontId="121" fillId="0" borderId="103" xfId="7" applyNumberFormat="1" applyFont="1" applyBorder="1"/>
    <xf numFmtId="164" fontId="118" fillId="0" borderId="103" xfId="7" applyNumberFormat="1" applyFont="1" applyBorder="1"/>
    <xf numFmtId="164" fontId="118" fillId="0" borderId="103" xfId="7" applyNumberFormat="1" applyFont="1" applyFill="1" applyBorder="1"/>
    <xf numFmtId="164" fontId="117" fillId="36" borderId="103"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3" xfId="7" applyNumberFormat="1" applyFont="1" applyFill="1" applyBorder="1"/>
    <xf numFmtId="164" fontId="121" fillId="81" borderId="103" xfId="7" applyNumberFormat="1" applyFont="1" applyFill="1" applyBorder="1"/>
    <xf numFmtId="164" fontId="118" fillId="0" borderId="103" xfId="7" applyNumberFormat="1" applyFont="1" applyBorder="1" applyAlignment="1">
      <alignment horizontal="left" indent="1"/>
    </xf>
    <xf numFmtId="164" fontId="118" fillId="82" borderId="103" xfId="7" applyNumberFormat="1" applyFont="1" applyFill="1" applyBorder="1"/>
    <xf numFmtId="164" fontId="121" fillId="84" borderId="103" xfId="7" applyNumberFormat="1" applyFont="1" applyFill="1" applyBorder="1"/>
    <xf numFmtId="164" fontId="118" fillId="0" borderId="103" xfId="7" applyNumberFormat="1" applyFont="1" applyFill="1" applyBorder="1" applyAlignment="1">
      <alignment horizontal="left" indent="1"/>
    </xf>
    <xf numFmtId="164" fontId="121" fillId="0" borderId="7" xfId="7" applyNumberFormat="1" applyFont="1" applyBorder="1"/>
    <xf numFmtId="164" fontId="118" fillId="0" borderId="103" xfId="7" applyNumberFormat="1" applyFont="1" applyBorder="1" applyAlignment="1">
      <alignment horizontal="left" indent="2"/>
    </xf>
    <xf numFmtId="164" fontId="118" fillId="0" borderId="103" xfId="7" applyNumberFormat="1" applyFont="1" applyFill="1" applyBorder="1" applyAlignment="1">
      <alignment horizontal="left" indent="3"/>
    </xf>
    <xf numFmtId="164" fontId="118" fillId="83" borderId="103" xfId="7" applyNumberFormat="1" applyFont="1" applyFill="1" applyBorder="1"/>
    <xf numFmtId="164" fontId="118" fillId="0" borderId="103" xfId="7" applyNumberFormat="1" applyFont="1" applyFill="1" applyBorder="1" applyAlignment="1">
      <alignment horizontal="left" vertical="top" wrapText="1" indent="2"/>
    </xf>
    <xf numFmtId="164" fontId="118" fillId="0" borderId="103" xfId="7" applyNumberFormat="1" applyFont="1" applyFill="1" applyBorder="1" applyAlignment="1">
      <alignment horizontal="left" wrapText="1" indent="3"/>
    </xf>
    <xf numFmtId="164" fontId="118" fillId="0" borderId="103" xfId="7" applyNumberFormat="1" applyFont="1" applyFill="1" applyBorder="1" applyAlignment="1">
      <alignment horizontal="left" wrapText="1" indent="2"/>
    </xf>
    <xf numFmtId="164" fontId="118" fillId="0" borderId="103" xfId="7" applyNumberFormat="1" applyFont="1" applyFill="1" applyBorder="1" applyAlignment="1">
      <alignment horizontal="left" wrapText="1" indent="1"/>
    </xf>
    <xf numFmtId="164" fontId="117" fillId="0" borderId="103" xfId="7" applyNumberFormat="1" applyFont="1" applyFill="1" applyBorder="1" applyAlignment="1">
      <alignment horizontal="left" vertical="center" wrapText="1"/>
    </xf>
    <xf numFmtId="164" fontId="118" fillId="0" borderId="103" xfId="7" applyNumberFormat="1" applyFont="1" applyBorder="1" applyAlignment="1">
      <alignment wrapText="1"/>
    </xf>
    <xf numFmtId="164" fontId="120" fillId="0" borderId="103" xfId="7" applyNumberFormat="1" applyFont="1" applyFill="1" applyBorder="1" applyAlignment="1">
      <alignment horizontal="left" vertical="center" wrapText="1"/>
    </xf>
    <xf numFmtId="164" fontId="118" fillId="0" borderId="103" xfId="7" applyNumberFormat="1" applyFont="1" applyFill="1" applyBorder="1" applyAlignment="1">
      <alignment wrapText="1"/>
    </xf>
    <xf numFmtId="164" fontId="6" fillId="0" borderId="118" xfId="21414" applyNumberFormat="1" applyFont="1" applyBorder="1"/>
    <xf numFmtId="169" fontId="27" fillId="37" borderId="72" xfId="20" applyBorder="1"/>
    <xf numFmtId="193" fontId="4" fillId="0" borderId="103" xfId="0" applyNumberFormat="1" applyFont="1" applyFill="1" applyBorder="1" applyAlignment="1" applyProtection="1">
      <alignment vertical="center" wrapText="1"/>
      <protection locked="0"/>
    </xf>
    <xf numFmtId="193" fontId="4" fillId="0" borderId="118"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4" fontId="118" fillId="0" borderId="0" xfId="0" applyNumberFormat="1" applyFont="1"/>
    <xf numFmtId="43" fontId="118" fillId="0" borderId="0" xfId="0" applyNumberFormat="1" applyFont="1"/>
    <xf numFmtId="164" fontId="121" fillId="0" borderId="103" xfId="7" applyNumberFormat="1" applyFont="1" applyFill="1" applyBorder="1"/>
    <xf numFmtId="164" fontId="118" fillId="0" borderId="103" xfId="7" applyNumberFormat="1" applyFont="1" applyFill="1" applyBorder="1" applyAlignment="1">
      <alignment horizontal="center" vertical="center" wrapText="1"/>
    </xf>
    <xf numFmtId="43" fontId="118" fillId="0" borderId="103" xfId="7" applyFont="1" applyFill="1" applyBorder="1"/>
    <xf numFmtId="0" fontId="0" fillId="0" borderId="103" xfId="0" applyBorder="1"/>
    <xf numFmtId="0" fontId="0" fillId="0" borderId="98" xfId="0" applyBorder="1"/>
    <xf numFmtId="14" fontId="4" fillId="0" borderId="0" xfId="0" applyNumberFormat="1" applyFont="1" applyAlignment="1">
      <alignment horizontal="left"/>
    </xf>
    <xf numFmtId="193" fontId="0" fillId="0" borderId="0" xfId="0" applyNumberFormat="1"/>
    <xf numFmtId="14" fontId="7" fillId="0" borderId="0" xfId="0" applyNumberFormat="1" applyFont="1" applyAlignment="1">
      <alignment horizontal="left"/>
    </xf>
    <xf numFmtId="10" fontId="4" fillId="0" borderId="0" xfId="20961" applyNumberFormat="1" applyFont="1"/>
    <xf numFmtId="164" fontId="4" fillId="0" borderId="0" xfId="0" applyNumberFormat="1" applyFont="1"/>
    <xf numFmtId="43" fontId="4" fillId="0" borderId="0" xfId="0" applyNumberFormat="1" applyFont="1"/>
    <xf numFmtId="193" fontId="135" fillId="0" borderId="103" xfId="0" applyNumberFormat="1" applyFont="1" applyBorder="1" applyAlignment="1"/>
    <xf numFmtId="167" fontId="135" fillId="0" borderId="103" xfId="0" applyNumberFormat="1" applyFont="1" applyBorder="1" applyAlignment="1"/>
    <xf numFmtId="193" fontId="135" fillId="36" borderId="26" xfId="0" applyNumberFormat="1" applyFont="1" applyFill="1" applyBorder="1"/>
    <xf numFmtId="167" fontId="135" fillId="36" borderId="26" xfId="0" applyNumberFormat="1" applyFont="1" applyFill="1" applyBorder="1"/>
    <xf numFmtId="0" fontId="4" fillId="0" borderId="0" xfId="0" applyFont="1" applyAlignment="1">
      <alignment vertical="center" wrapText="1"/>
    </xf>
    <xf numFmtId="10" fontId="4" fillId="0" borderId="0" xfId="0" applyNumberFormat="1" applyFont="1"/>
    <xf numFmtId="9" fontId="4" fillId="0" borderId="0" xfId="20961" applyFont="1"/>
    <xf numFmtId="164" fontId="118" fillId="0" borderId="0" xfId="0" applyNumberFormat="1" applyFont="1" applyBorder="1"/>
    <xf numFmtId="9" fontId="7" fillId="0" borderId="0" xfId="20961" applyFont="1"/>
    <xf numFmtId="0" fontId="105" fillId="0" borderId="70" xfId="0" applyFont="1" applyBorder="1" applyAlignment="1">
      <alignment horizontal="left" vertical="center" wrapText="1"/>
    </xf>
    <xf numFmtId="0" fontId="105" fillId="0" borderId="69"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3" xfId="0" applyFont="1" applyBorder="1" applyAlignment="1">
      <alignment wrapText="1"/>
    </xf>
    <xf numFmtId="0" fontId="4" fillId="0" borderId="118" xfId="0" applyFont="1" applyBorder="1" applyAlignment="1"/>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102" fillId="3" borderId="71" xfId="13" applyFont="1" applyFill="1" applyBorder="1" applyAlignment="1" applyProtection="1">
      <alignment horizontal="center" vertical="center" wrapText="1"/>
      <protection locked="0"/>
    </xf>
    <xf numFmtId="0" fontId="102"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94" xfId="1" applyNumberFormat="1" applyFont="1" applyFill="1" applyBorder="1" applyAlignment="1" applyProtection="1">
      <alignment horizontal="center" vertical="center" wrapText="1"/>
      <protection locked="0"/>
    </xf>
    <xf numFmtId="164" fontId="15"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5" xfId="7" applyNumberFormat="1" applyFont="1" applyFill="1" applyBorder="1" applyAlignment="1">
      <alignment horizontal="center" vertical="center" wrapText="1"/>
    </xf>
    <xf numFmtId="164" fontId="4" fillId="0" borderId="58" xfId="7" applyNumberFormat="1" applyFont="1" applyFill="1" applyBorder="1" applyAlignment="1">
      <alignment horizontal="center" vertical="center" wrapText="1"/>
    </xf>
    <xf numFmtId="164" fontId="4" fillId="0" borderId="110" xfId="7" applyNumberFormat="1"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99"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6"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8"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3" xfId="0" applyFont="1" applyBorder="1" applyAlignment="1">
      <alignment horizontal="center" vertical="center" wrapText="1"/>
    </xf>
    <xf numFmtId="0" fontId="125" fillId="0" borderId="103" xfId="0" applyFont="1" applyFill="1" applyBorder="1" applyAlignment="1">
      <alignment horizontal="center" vertical="center"/>
    </xf>
    <xf numFmtId="0" fontId="125" fillId="0" borderId="99"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6"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3"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1"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99"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6"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99"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99"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99"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99" xfId="0" applyFont="1" applyFill="1" applyBorder="1" applyAlignment="1">
      <alignment horizontal="center" vertical="top" wrapText="1"/>
    </xf>
    <xf numFmtId="0" fontId="118" fillId="0" borderId="101"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98"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3" xfId="0" applyFont="1" applyBorder="1" applyAlignment="1">
      <alignment horizontal="center" vertical="center"/>
    </xf>
    <xf numFmtId="0" fontId="126" fillId="0" borderId="103" xfId="0" applyFont="1" applyBorder="1" applyAlignment="1">
      <alignment horizontal="center" vertical="center" wrapText="1"/>
    </xf>
    <xf numFmtId="0" fontId="126" fillId="0" borderId="98" xfId="0" applyFont="1" applyBorder="1" applyAlignment="1">
      <alignment horizontal="center" vertical="center" wrapText="1"/>
    </xf>
    <xf numFmtId="0" fontId="107" fillId="0" borderId="104" xfId="0" applyFont="1" applyFill="1" applyBorder="1" applyAlignment="1">
      <alignment horizontal="left" vertical="center" wrapText="1"/>
    </xf>
    <xf numFmtId="0" fontId="107" fillId="0" borderId="102" xfId="0" applyFont="1" applyFill="1" applyBorder="1" applyAlignment="1">
      <alignment horizontal="left" vertical="center" wrapText="1"/>
    </xf>
    <xf numFmtId="0" fontId="107" fillId="0" borderId="104" xfId="0" applyFont="1" applyFill="1" applyBorder="1" applyAlignment="1">
      <alignment horizontal="left"/>
    </xf>
    <xf numFmtId="0" fontId="107" fillId="0" borderId="102" xfId="0" applyFont="1" applyFill="1" applyBorder="1" applyAlignment="1">
      <alignment horizontal="left"/>
    </xf>
    <xf numFmtId="0" fontId="107" fillId="3" borderId="104" xfId="0" applyFont="1" applyFill="1" applyBorder="1" applyAlignment="1">
      <alignment vertical="center" wrapText="1"/>
    </xf>
    <xf numFmtId="0" fontId="107" fillId="3" borderId="102" xfId="0" applyFont="1" applyFill="1" applyBorder="1" applyAlignment="1">
      <alignment vertical="center" wrapText="1"/>
    </xf>
    <xf numFmtId="0" fontId="106" fillId="0" borderId="74"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7" fillId="0" borderId="103" xfId="0" applyFont="1" applyFill="1" applyBorder="1" applyAlignment="1">
      <alignment horizontal="left" vertical="center" wrapText="1"/>
    </xf>
    <xf numFmtId="0" fontId="106" fillId="76" borderId="77" xfId="0" applyFont="1" applyFill="1" applyBorder="1" applyAlignment="1">
      <alignment horizontal="center"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7" fillId="0" borderId="56"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4" xfId="0" applyFont="1" applyFill="1" applyBorder="1" applyAlignment="1">
      <alignment vertical="center" wrapText="1"/>
    </xf>
    <xf numFmtId="0" fontId="107" fillId="0" borderId="102" xfId="0" applyFont="1" applyFill="1" applyBorder="1" applyAlignment="1">
      <alignment vertical="center" wrapText="1"/>
    </xf>
    <xf numFmtId="0" fontId="107" fillId="3" borderId="81" xfId="0" applyFont="1" applyFill="1" applyBorder="1" applyAlignment="1">
      <alignment horizontal="left" vertical="center" wrapText="1"/>
    </xf>
    <xf numFmtId="0" fontId="107" fillId="3" borderId="82"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56" xfId="0" applyFont="1" applyFill="1" applyBorder="1" applyAlignment="1">
      <alignment vertical="center" wrapText="1"/>
    </xf>
    <xf numFmtId="0" fontId="107" fillId="0" borderId="11" xfId="0" applyFont="1" applyFill="1" applyBorder="1" applyAlignment="1">
      <alignment vertical="center" wrapText="1"/>
    </xf>
    <xf numFmtId="0" fontId="107" fillId="0" borderId="81" xfId="0" applyFont="1" applyFill="1" applyBorder="1" applyAlignment="1">
      <alignment horizontal="left" vertical="center" wrapText="1"/>
    </xf>
    <xf numFmtId="0" fontId="107" fillId="0" borderId="82" xfId="0" applyFont="1" applyFill="1" applyBorder="1" applyAlignment="1">
      <alignment horizontal="left" vertical="center" wrapText="1"/>
    </xf>
    <xf numFmtId="0" fontId="107" fillId="0" borderId="81" xfId="0" applyFont="1" applyFill="1" applyBorder="1" applyAlignment="1">
      <alignment vertical="center" wrapText="1"/>
    </xf>
    <xf numFmtId="0" fontId="107" fillId="0" borderId="82" xfId="0" applyFont="1" applyFill="1" applyBorder="1" applyAlignment="1">
      <alignment vertical="center" wrapText="1"/>
    </xf>
    <xf numFmtId="0" fontId="107" fillId="3" borderId="104" xfId="0" applyFont="1" applyFill="1" applyBorder="1" applyAlignment="1">
      <alignment horizontal="left" vertical="center" wrapText="1"/>
    </xf>
    <xf numFmtId="0" fontId="107" fillId="3" borderId="102" xfId="0" applyFont="1" applyFill="1" applyBorder="1" applyAlignment="1">
      <alignment horizontal="left" vertical="center" wrapText="1"/>
    </xf>
    <xf numFmtId="0" fontId="106" fillId="76" borderId="86"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7" xfId="0" applyFont="1" applyFill="1" applyBorder="1" applyAlignment="1">
      <alignment horizontal="center" vertical="center" wrapText="1"/>
    </xf>
    <xf numFmtId="0" fontId="107" fillId="78" borderId="104" xfId="0" applyFont="1" applyFill="1" applyBorder="1" applyAlignment="1">
      <alignment vertical="center" wrapText="1"/>
    </xf>
    <xf numFmtId="0" fontId="107" fillId="78" borderId="102" xfId="0" applyFont="1" applyFill="1" applyBorder="1" applyAlignment="1">
      <alignment vertical="center" wrapText="1"/>
    </xf>
    <xf numFmtId="0" fontId="106" fillId="76" borderId="91" xfId="0" applyFont="1" applyFill="1" applyBorder="1" applyAlignment="1">
      <alignment horizontal="center" vertical="center"/>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103" xfId="0" applyFont="1" applyFill="1" applyBorder="1" applyAlignment="1">
      <alignment horizontal="center" vertical="center" wrapText="1"/>
    </xf>
    <xf numFmtId="0" fontId="106" fillId="0" borderId="103" xfId="0" applyFont="1" applyFill="1" applyBorder="1" applyAlignment="1">
      <alignment horizontal="center" vertical="center"/>
    </xf>
    <xf numFmtId="0" fontId="107" fillId="0" borderId="104" xfId="13" applyFont="1" applyFill="1" applyBorder="1" applyAlignment="1" applyProtection="1">
      <alignment horizontal="left" vertical="top" wrapText="1"/>
      <protection locked="0"/>
    </xf>
    <xf numFmtId="0" fontId="107" fillId="0" borderId="102" xfId="13" applyFont="1" applyFill="1" applyBorder="1" applyAlignment="1" applyProtection="1">
      <alignment horizontal="left" vertical="top" wrapText="1"/>
      <protection locked="0"/>
    </xf>
    <xf numFmtId="0" fontId="107" fillId="3" borderId="104" xfId="13" applyFont="1" applyFill="1" applyBorder="1" applyAlignment="1" applyProtection="1">
      <alignment horizontal="left" vertical="top" wrapText="1"/>
      <protection locked="0"/>
    </xf>
    <xf numFmtId="0" fontId="107" fillId="3" borderId="102" xfId="13" applyFont="1" applyFill="1" applyBorder="1" applyAlignment="1" applyProtection="1">
      <alignment horizontal="left" vertical="top" wrapText="1"/>
      <protection locked="0"/>
    </xf>
    <xf numFmtId="0" fontId="106" fillId="0" borderId="89" xfId="0" applyFont="1" applyFill="1" applyBorder="1" applyAlignment="1">
      <alignment horizontal="center" vertical="center"/>
    </xf>
    <xf numFmtId="0" fontId="107" fillId="0" borderId="104" xfId="0" applyNumberFormat="1" applyFont="1" applyFill="1" applyBorder="1" applyAlignment="1">
      <alignment horizontal="left" vertical="center" wrapText="1"/>
    </xf>
    <xf numFmtId="0" fontId="107" fillId="0" borderId="102" xfId="0" applyNumberFormat="1" applyFont="1" applyFill="1" applyBorder="1" applyAlignment="1">
      <alignment horizontal="left" vertical="center" wrapText="1"/>
    </xf>
    <xf numFmtId="0" fontId="106" fillId="76" borderId="104" xfId="0" applyFont="1" applyFill="1" applyBorder="1" applyAlignment="1">
      <alignment horizontal="center" vertical="center" wrapText="1"/>
    </xf>
    <xf numFmtId="0" fontId="106" fillId="76" borderId="102" xfId="0" applyFont="1" applyFill="1" applyBorder="1" applyAlignment="1">
      <alignment horizontal="center" vertical="center" wrapText="1"/>
    </xf>
    <xf numFmtId="0" fontId="107" fillId="0" borderId="104" xfId="0" applyNumberFormat="1" applyFont="1" applyFill="1" applyBorder="1" applyAlignment="1">
      <alignment horizontal="left" vertical="top" wrapText="1"/>
    </xf>
    <xf numFmtId="0" fontId="107" fillId="0" borderId="102" xfId="0" applyNumberFormat="1" applyFont="1" applyFill="1" applyBorder="1" applyAlignment="1">
      <alignment horizontal="left" vertical="top" wrapText="1"/>
    </xf>
    <xf numFmtId="0" fontId="107" fillId="0" borderId="98"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8"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3" xfId="0"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104"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zoomScale="70" zoomScaleNormal="70" workbookViewId="0">
      <pane xSplit="1" ySplit="7" topLeftCell="B17"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4" max="4" width="12.44140625" bestFit="1" customWidth="1"/>
    <col min="7" max="7" width="25" customWidth="1"/>
  </cols>
  <sheetData>
    <row r="1" spans="1:4">
      <c r="A1" s="10"/>
      <c r="B1" s="173" t="s">
        <v>253</v>
      </c>
      <c r="C1" s="89"/>
    </row>
    <row r="2" spans="1:4" s="170" customFormat="1">
      <c r="A2" s="226">
        <v>1</v>
      </c>
      <c r="B2" s="171" t="s">
        <v>254</v>
      </c>
      <c r="C2" s="658" t="s">
        <v>1007</v>
      </c>
      <c r="D2" s="659">
        <v>45016</v>
      </c>
    </row>
    <row r="3" spans="1:4" s="170" customFormat="1">
      <c r="A3" s="226">
        <v>2</v>
      </c>
      <c r="B3" s="172" t="s">
        <v>255</v>
      </c>
      <c r="C3" s="658" t="s">
        <v>1008</v>
      </c>
    </row>
    <row r="4" spans="1:4" s="170" customFormat="1">
      <c r="A4" s="226">
        <v>3</v>
      </c>
      <c r="B4" s="172" t="s">
        <v>256</v>
      </c>
      <c r="C4" s="658" t="s">
        <v>1009</v>
      </c>
    </row>
    <row r="5" spans="1:4" s="170" customFormat="1">
      <c r="A5" s="227">
        <v>4</v>
      </c>
      <c r="B5" s="175" t="s">
        <v>257</v>
      </c>
      <c r="C5" s="658" t="s">
        <v>1010</v>
      </c>
    </row>
    <row r="6" spans="1:4" s="174" customFormat="1" ht="65.25" customHeight="1">
      <c r="A6" s="753" t="s">
        <v>487</v>
      </c>
      <c r="B6" s="754"/>
      <c r="C6" s="754"/>
    </row>
    <row r="7" spans="1:4">
      <c r="A7" s="378" t="s">
        <v>403</v>
      </c>
      <c r="B7" s="379" t="s">
        <v>258</v>
      </c>
    </row>
    <row r="8" spans="1:4">
      <c r="A8" s="380">
        <v>1</v>
      </c>
      <c r="B8" s="376" t="s">
        <v>223</v>
      </c>
    </row>
    <row r="9" spans="1:4">
      <c r="A9" s="380">
        <v>2</v>
      </c>
      <c r="B9" s="376" t="s">
        <v>259</v>
      </c>
    </row>
    <row r="10" spans="1:4">
      <c r="A10" s="380">
        <v>3</v>
      </c>
      <c r="B10" s="376" t="s">
        <v>260</v>
      </c>
    </row>
    <row r="11" spans="1:4">
      <c r="A11" s="380">
        <v>4</v>
      </c>
      <c r="B11" s="376" t="s">
        <v>261</v>
      </c>
      <c r="C11" s="169"/>
    </row>
    <row r="12" spans="1:4">
      <c r="A12" s="380">
        <v>5</v>
      </c>
      <c r="B12" s="376" t="s">
        <v>187</v>
      </c>
    </row>
    <row r="13" spans="1:4">
      <c r="A13" s="380">
        <v>6</v>
      </c>
      <c r="B13" s="381" t="s">
        <v>149</v>
      </c>
    </row>
    <row r="14" spans="1:4">
      <c r="A14" s="380">
        <v>7</v>
      </c>
      <c r="B14" s="376" t="s">
        <v>262</v>
      </c>
    </row>
    <row r="15" spans="1:4">
      <c r="A15" s="380">
        <v>8</v>
      </c>
      <c r="B15" s="376" t="s">
        <v>265</v>
      </c>
    </row>
    <row r="16" spans="1:4">
      <c r="A16" s="380">
        <v>9</v>
      </c>
      <c r="B16" s="376" t="s">
        <v>88</v>
      </c>
    </row>
    <row r="17" spans="1:2">
      <c r="A17" s="382" t="s">
        <v>544</v>
      </c>
      <c r="B17" s="376" t="s">
        <v>524</v>
      </c>
    </row>
    <row r="18" spans="1:2">
      <c r="A18" s="380">
        <v>10</v>
      </c>
      <c r="B18" s="376" t="s">
        <v>268</v>
      </c>
    </row>
    <row r="19" spans="1:2">
      <c r="A19" s="380">
        <v>11</v>
      </c>
      <c r="B19" s="381" t="s">
        <v>249</v>
      </c>
    </row>
    <row r="20" spans="1:2">
      <c r="A20" s="380">
        <v>12</v>
      </c>
      <c r="B20" s="381" t="s">
        <v>246</v>
      </c>
    </row>
    <row r="21" spans="1:2">
      <c r="A21" s="380">
        <v>13</v>
      </c>
      <c r="B21" s="383" t="s">
        <v>458</v>
      </c>
    </row>
    <row r="22" spans="1:2">
      <c r="A22" s="380">
        <v>14</v>
      </c>
      <c r="B22" s="384" t="s">
        <v>517</v>
      </c>
    </row>
    <row r="23" spans="1:2">
      <c r="A23" s="385">
        <v>15</v>
      </c>
      <c r="B23" s="381" t="s">
        <v>77</v>
      </c>
    </row>
    <row r="24" spans="1:2">
      <c r="A24" s="385">
        <v>15.1</v>
      </c>
      <c r="B24" s="376" t="s">
        <v>553</v>
      </c>
    </row>
    <row r="25" spans="1:2">
      <c r="A25" s="385">
        <v>16</v>
      </c>
      <c r="B25" s="376" t="s">
        <v>620</v>
      </c>
    </row>
    <row r="26" spans="1:2">
      <c r="A26" s="385">
        <v>17</v>
      </c>
      <c r="B26" s="376" t="s">
        <v>932</v>
      </c>
    </row>
    <row r="27" spans="1:2">
      <c r="A27" s="385">
        <v>18</v>
      </c>
      <c r="B27" s="376" t="s">
        <v>950</v>
      </c>
    </row>
    <row r="28" spans="1:2">
      <c r="A28" s="385">
        <v>19</v>
      </c>
      <c r="B28" s="376" t="s">
        <v>951</v>
      </c>
    </row>
    <row r="29" spans="1:2">
      <c r="A29" s="385">
        <v>20</v>
      </c>
      <c r="B29" s="384" t="s">
        <v>719</v>
      </c>
    </row>
    <row r="30" spans="1:2">
      <c r="A30" s="385">
        <v>21</v>
      </c>
      <c r="B30" s="376" t="s">
        <v>737</v>
      </c>
    </row>
    <row r="31" spans="1:2">
      <c r="A31" s="385">
        <v>22</v>
      </c>
      <c r="B31" s="593" t="s">
        <v>754</v>
      </c>
    </row>
    <row r="32" spans="1:2" ht="27">
      <c r="A32" s="385">
        <v>23</v>
      </c>
      <c r="B32" s="593" t="s">
        <v>933</v>
      </c>
    </row>
    <row r="33" spans="1:2">
      <c r="A33" s="385">
        <v>24</v>
      </c>
      <c r="B33" s="376" t="s">
        <v>934</v>
      </c>
    </row>
    <row r="34" spans="1:2">
      <c r="A34" s="385">
        <v>25</v>
      </c>
      <c r="B34" s="376" t="s">
        <v>935</v>
      </c>
    </row>
    <row r="35" spans="1:2">
      <c r="A35" s="380">
        <v>26</v>
      </c>
      <c r="B35" s="384"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6" activePane="bottomRight" state="frozen"/>
      <selection pane="topRight" activeCell="B1" sqref="B1"/>
      <selection pane="bottomLeft" activeCell="A5" sqref="A5"/>
      <selection pane="bottomRight" activeCell="C6" sqref="C6:C53"/>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51">
        <f>'1. key ratios'!B2</f>
        <v>45016</v>
      </c>
    </row>
    <row r="3" spans="1:6" s="21" customFormat="1" ht="15.75" customHeight="1"/>
    <row r="4" spans="1:6" ht="15" thickBot="1">
      <c r="A4" s="5" t="s">
        <v>412</v>
      </c>
      <c r="B4" s="59" t="s">
        <v>88</v>
      </c>
    </row>
    <row r="5" spans="1:6">
      <c r="A5" s="130" t="s">
        <v>26</v>
      </c>
      <c r="B5" s="131"/>
      <c r="C5" s="132" t="s">
        <v>27</v>
      </c>
    </row>
    <row r="6" spans="1:6">
      <c r="A6" s="133">
        <v>1</v>
      </c>
      <c r="B6" s="79" t="s">
        <v>28</v>
      </c>
      <c r="C6" s="264">
        <v>222030990</v>
      </c>
    </row>
    <row r="7" spans="1:6">
      <c r="A7" s="133">
        <v>2</v>
      </c>
      <c r="B7" s="76" t="s">
        <v>29</v>
      </c>
      <c r="C7" s="265">
        <v>209008277</v>
      </c>
    </row>
    <row r="8" spans="1:6">
      <c r="A8" s="133">
        <v>3</v>
      </c>
      <c r="B8" s="70" t="s">
        <v>30</v>
      </c>
      <c r="C8" s="265"/>
    </row>
    <row r="9" spans="1:6">
      <c r="A9" s="133">
        <v>4</v>
      </c>
      <c r="B9" s="70" t="s">
        <v>31</v>
      </c>
      <c r="C9" s="265">
        <v>11812102</v>
      </c>
    </row>
    <row r="10" spans="1:6">
      <c r="A10" s="133">
        <v>5</v>
      </c>
      <c r="B10" s="70" t="s">
        <v>32</v>
      </c>
      <c r="C10" s="265"/>
    </row>
    <row r="11" spans="1:6">
      <c r="A11" s="133">
        <v>6</v>
      </c>
      <c r="B11" s="77" t="s">
        <v>33</v>
      </c>
      <c r="C11" s="265">
        <v>1210611</v>
      </c>
    </row>
    <row r="12" spans="1:6" s="4" customFormat="1">
      <c r="A12" s="133">
        <v>7</v>
      </c>
      <c r="B12" s="79" t="s">
        <v>34</v>
      </c>
      <c r="C12" s="266">
        <v>29863058.210000001</v>
      </c>
    </row>
    <row r="13" spans="1:6" s="4" customFormat="1">
      <c r="A13" s="133">
        <v>8</v>
      </c>
      <c r="B13" s="78" t="s">
        <v>35</v>
      </c>
      <c r="C13" s="267">
        <v>11812102</v>
      </c>
    </row>
    <row r="14" spans="1:6" s="4" customFormat="1" ht="27.6">
      <c r="A14" s="133">
        <v>9</v>
      </c>
      <c r="B14" s="71" t="s">
        <v>36</v>
      </c>
      <c r="C14" s="267"/>
    </row>
    <row r="15" spans="1:6" s="4" customFormat="1">
      <c r="A15" s="133">
        <v>10</v>
      </c>
      <c r="B15" s="72" t="s">
        <v>37</v>
      </c>
      <c r="C15" s="267">
        <v>18050956.210000001</v>
      </c>
    </row>
    <row r="16" spans="1:6" s="4" customFormat="1">
      <c r="A16" s="133">
        <v>11</v>
      </c>
      <c r="B16" s="73" t="s">
        <v>38</v>
      </c>
      <c r="C16" s="267"/>
    </row>
    <row r="17" spans="1:3" s="4" customFormat="1">
      <c r="A17" s="133">
        <v>12</v>
      </c>
      <c r="B17" s="72" t="s">
        <v>39</v>
      </c>
      <c r="C17" s="267"/>
    </row>
    <row r="18" spans="1:3" s="4" customFormat="1">
      <c r="A18" s="133">
        <v>13</v>
      </c>
      <c r="B18" s="72" t="s">
        <v>40</v>
      </c>
      <c r="C18" s="267"/>
    </row>
    <row r="19" spans="1:3" s="4" customFormat="1">
      <c r="A19" s="133">
        <v>14</v>
      </c>
      <c r="B19" s="72" t="s">
        <v>41</v>
      </c>
      <c r="C19" s="267"/>
    </row>
    <row r="20" spans="1:3" s="4" customFormat="1" ht="27.6">
      <c r="A20" s="133">
        <v>15</v>
      </c>
      <c r="B20" s="72" t="s">
        <v>42</v>
      </c>
      <c r="C20" s="267"/>
    </row>
    <row r="21" spans="1:3" s="4" customFormat="1" ht="27.6">
      <c r="A21" s="133">
        <v>16</v>
      </c>
      <c r="B21" s="71" t="s">
        <v>43</v>
      </c>
      <c r="C21" s="267"/>
    </row>
    <row r="22" spans="1:3" s="4" customFormat="1">
      <c r="A22" s="133">
        <v>17</v>
      </c>
      <c r="B22" s="134" t="s">
        <v>44</v>
      </c>
      <c r="C22" s="267"/>
    </row>
    <row r="23" spans="1:3" s="4" customFormat="1" ht="27.6">
      <c r="A23" s="133">
        <v>18</v>
      </c>
      <c r="B23" s="71" t="s">
        <v>45</v>
      </c>
      <c r="C23" s="267"/>
    </row>
    <row r="24" spans="1:3" s="4" customFormat="1" ht="27.6">
      <c r="A24" s="133">
        <v>19</v>
      </c>
      <c r="B24" s="71" t="s">
        <v>46</v>
      </c>
      <c r="C24" s="267"/>
    </row>
    <row r="25" spans="1:3" s="4" customFormat="1" ht="27.6">
      <c r="A25" s="133">
        <v>20</v>
      </c>
      <c r="B25" s="74" t="s">
        <v>47</v>
      </c>
      <c r="C25" s="267"/>
    </row>
    <row r="26" spans="1:3" s="4" customFormat="1">
      <c r="A26" s="133">
        <v>21</v>
      </c>
      <c r="B26" s="74" t="s">
        <v>48</v>
      </c>
      <c r="C26" s="267"/>
    </row>
    <row r="27" spans="1:3" s="4" customFormat="1" ht="27.6">
      <c r="A27" s="133">
        <v>22</v>
      </c>
      <c r="B27" s="74" t="s">
        <v>49</v>
      </c>
      <c r="C27" s="267"/>
    </row>
    <row r="28" spans="1:3" s="4" customFormat="1">
      <c r="A28" s="133">
        <v>23</v>
      </c>
      <c r="B28" s="80" t="s">
        <v>23</v>
      </c>
      <c r="C28" s="266">
        <v>192167931.78999999</v>
      </c>
    </row>
    <row r="29" spans="1:3" s="4" customFormat="1">
      <c r="A29" s="135"/>
      <c r="B29" s="75"/>
      <c r="C29" s="267"/>
    </row>
    <row r="30" spans="1:3" s="4" customFormat="1">
      <c r="A30" s="135">
        <v>24</v>
      </c>
      <c r="B30" s="80" t="s">
        <v>50</v>
      </c>
      <c r="C30" s="266">
        <v>56353300</v>
      </c>
    </row>
    <row r="31" spans="1:3" s="4" customFormat="1">
      <c r="A31" s="135">
        <v>25</v>
      </c>
      <c r="B31" s="70" t="s">
        <v>51</v>
      </c>
      <c r="C31" s="268">
        <v>56353300</v>
      </c>
    </row>
    <row r="32" spans="1:3" s="4" customFormat="1">
      <c r="A32" s="135">
        <v>26</v>
      </c>
      <c r="B32" s="167" t="s">
        <v>52</v>
      </c>
      <c r="C32" s="267">
        <v>56353300</v>
      </c>
    </row>
    <row r="33" spans="1:3" s="4" customFormat="1">
      <c r="A33" s="135">
        <v>27</v>
      </c>
      <c r="B33" s="167" t="s">
        <v>53</v>
      </c>
      <c r="C33" s="267">
        <v>0</v>
      </c>
    </row>
    <row r="34" spans="1:3" s="4" customFormat="1">
      <c r="A34" s="135">
        <v>28</v>
      </c>
      <c r="B34" s="70" t="s">
        <v>54</v>
      </c>
      <c r="C34" s="267"/>
    </row>
    <row r="35" spans="1:3" s="4" customFormat="1">
      <c r="A35" s="135">
        <v>29</v>
      </c>
      <c r="B35" s="80" t="s">
        <v>55</v>
      </c>
      <c r="C35" s="266">
        <v>0</v>
      </c>
    </row>
    <row r="36" spans="1:3" s="4" customFormat="1">
      <c r="A36" s="135">
        <v>30</v>
      </c>
      <c r="B36" s="71" t="s">
        <v>56</v>
      </c>
      <c r="C36" s="267"/>
    </row>
    <row r="37" spans="1:3" s="4" customFormat="1">
      <c r="A37" s="135">
        <v>31</v>
      </c>
      <c r="B37" s="72" t="s">
        <v>57</v>
      </c>
      <c r="C37" s="267"/>
    </row>
    <row r="38" spans="1:3" s="4" customFormat="1" ht="27.6">
      <c r="A38" s="135">
        <v>32</v>
      </c>
      <c r="B38" s="71" t="s">
        <v>58</v>
      </c>
      <c r="C38" s="267"/>
    </row>
    <row r="39" spans="1:3" s="4" customFormat="1" ht="27.6">
      <c r="A39" s="135">
        <v>33</v>
      </c>
      <c r="B39" s="71" t="s">
        <v>46</v>
      </c>
      <c r="C39" s="267"/>
    </row>
    <row r="40" spans="1:3" s="4" customFormat="1" ht="27.6">
      <c r="A40" s="135">
        <v>34</v>
      </c>
      <c r="B40" s="74" t="s">
        <v>59</v>
      </c>
      <c r="C40" s="267"/>
    </row>
    <row r="41" spans="1:3" s="4" customFormat="1">
      <c r="A41" s="135">
        <v>35</v>
      </c>
      <c r="B41" s="80" t="s">
        <v>24</v>
      </c>
      <c r="C41" s="266">
        <v>56353300</v>
      </c>
    </row>
    <row r="42" spans="1:3" s="4" customFormat="1">
      <c r="A42" s="135"/>
      <c r="B42" s="75"/>
      <c r="C42" s="267"/>
    </row>
    <row r="43" spans="1:3" s="4" customFormat="1">
      <c r="A43" s="135">
        <v>36</v>
      </c>
      <c r="B43" s="81" t="s">
        <v>60</v>
      </c>
      <c r="C43" s="266">
        <v>80866431.933640003</v>
      </c>
    </row>
    <row r="44" spans="1:3" s="4" customFormat="1">
      <c r="A44" s="135">
        <v>37</v>
      </c>
      <c r="B44" s="70" t="s">
        <v>61</v>
      </c>
      <c r="C44" s="267">
        <v>77907554.160640001</v>
      </c>
    </row>
    <row r="45" spans="1:3" s="4" customFormat="1">
      <c r="A45" s="135">
        <v>38</v>
      </c>
      <c r="B45" s="70" t="s">
        <v>62</v>
      </c>
      <c r="C45" s="267"/>
    </row>
    <row r="46" spans="1:3" s="4" customFormat="1">
      <c r="A46" s="135">
        <v>39</v>
      </c>
      <c r="B46" s="70" t="s">
        <v>63</v>
      </c>
      <c r="C46" s="267">
        <v>2958877.773</v>
      </c>
    </row>
    <row r="47" spans="1:3" s="4" customFormat="1">
      <c r="A47" s="135">
        <v>40</v>
      </c>
      <c r="B47" s="81" t="s">
        <v>64</v>
      </c>
      <c r="C47" s="266">
        <v>0</v>
      </c>
    </row>
    <row r="48" spans="1:3" s="4" customFormat="1">
      <c r="A48" s="135">
        <v>41</v>
      </c>
      <c r="B48" s="71" t="s">
        <v>65</v>
      </c>
      <c r="C48" s="267"/>
    </row>
    <row r="49" spans="1:3" s="4" customFormat="1">
      <c r="A49" s="135">
        <v>42</v>
      </c>
      <c r="B49" s="72" t="s">
        <v>66</v>
      </c>
      <c r="C49" s="267"/>
    </row>
    <row r="50" spans="1:3" s="4" customFormat="1" ht="27.6">
      <c r="A50" s="135">
        <v>43</v>
      </c>
      <c r="B50" s="71" t="s">
        <v>67</v>
      </c>
      <c r="C50" s="267"/>
    </row>
    <row r="51" spans="1:3" s="4" customFormat="1" ht="27.6">
      <c r="A51" s="135">
        <v>44</v>
      </c>
      <c r="B51" s="71" t="s">
        <v>46</v>
      </c>
      <c r="C51" s="267"/>
    </row>
    <row r="52" spans="1:3" s="4" customFormat="1" ht="15" thickBot="1">
      <c r="A52" s="136">
        <v>45</v>
      </c>
      <c r="B52" s="137" t="s">
        <v>25</v>
      </c>
      <c r="C52" s="269">
        <v>80866431.933640003</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6"/>
  <sheetViews>
    <sheetView zoomScale="110" zoomScaleNormal="110" workbookViewId="0">
      <selection activeCell="C19" sqref="C19:C21"/>
    </sheetView>
  </sheetViews>
  <sheetFormatPr defaultColWidth="9.109375" defaultRowHeight="13.8"/>
  <cols>
    <col min="1" max="1" width="10.88671875" style="326" bestFit="1" customWidth="1"/>
    <col min="2" max="2" width="59" style="326" customWidth="1"/>
    <col min="3" max="3" width="18" style="326" customWidth="1"/>
    <col min="4" max="4" width="22.109375" style="326" customWidth="1"/>
    <col min="5" max="16384" width="9.109375" style="326"/>
  </cols>
  <sheetData>
    <row r="1" spans="1:4">
      <c r="A1" s="17" t="s">
        <v>188</v>
      </c>
      <c r="B1" s="16" t="str">
        <f>Info!C2</f>
        <v>სს "ვითიბი ბანკი ჯორჯია"</v>
      </c>
    </row>
    <row r="2" spans="1:4" s="21" customFormat="1" ht="15.75" customHeight="1">
      <c r="A2" s="21" t="s">
        <v>189</v>
      </c>
      <c r="B2" s="451">
        <f>'1. key ratios'!B2</f>
        <v>45016</v>
      </c>
    </row>
    <row r="3" spans="1:4" s="21" customFormat="1" ht="15.75" customHeight="1"/>
    <row r="4" spans="1:4" ht="14.4" thickBot="1">
      <c r="A4" s="327" t="s">
        <v>523</v>
      </c>
      <c r="B4" s="364" t="s">
        <v>524</v>
      </c>
    </row>
    <row r="5" spans="1:4" s="365" customFormat="1">
      <c r="A5" s="772" t="s">
        <v>525</v>
      </c>
      <c r="B5" s="773"/>
      <c r="C5" s="354" t="s">
        <v>526</v>
      </c>
      <c r="D5" s="355" t="s">
        <v>527</v>
      </c>
    </row>
    <row r="6" spans="1:4" s="366" customFormat="1">
      <c r="A6" s="356">
        <v>1</v>
      </c>
      <c r="B6" s="357" t="s">
        <v>528</v>
      </c>
      <c r="C6" s="357"/>
      <c r="D6" s="358"/>
    </row>
    <row r="7" spans="1:4" s="366" customFormat="1">
      <c r="A7" s="359" t="s">
        <v>529</v>
      </c>
      <c r="B7" s="360" t="s">
        <v>530</v>
      </c>
      <c r="C7" s="412">
        <v>4.4999999999999998E-2</v>
      </c>
      <c r="D7" s="678">
        <v>27653900.358643848</v>
      </c>
    </row>
    <row r="8" spans="1:4" s="366" customFormat="1">
      <c r="A8" s="359" t="s">
        <v>531</v>
      </c>
      <c r="B8" s="360" t="s">
        <v>532</v>
      </c>
      <c r="C8" s="413">
        <v>0.06</v>
      </c>
      <c r="D8" s="678">
        <v>36871867.144858465</v>
      </c>
    </row>
    <row r="9" spans="1:4" s="366" customFormat="1">
      <c r="A9" s="359" t="s">
        <v>533</v>
      </c>
      <c r="B9" s="360" t="s">
        <v>534</v>
      </c>
      <c r="C9" s="413">
        <v>0.08</v>
      </c>
      <c r="D9" s="678">
        <v>49162489.526477955</v>
      </c>
    </row>
    <row r="10" spans="1:4" s="366" customFormat="1">
      <c r="A10" s="356" t="s">
        <v>535</v>
      </c>
      <c r="B10" s="357" t="s">
        <v>536</v>
      </c>
      <c r="C10" s="414"/>
      <c r="D10" s="679"/>
    </row>
    <row r="11" spans="1:4" s="367" customFormat="1">
      <c r="A11" s="361" t="s">
        <v>537</v>
      </c>
      <c r="B11" s="362" t="s">
        <v>599</v>
      </c>
      <c r="C11" s="415">
        <v>2.5000000000000001E-2</v>
      </c>
      <c r="D11" s="680">
        <v>15363277.977024361</v>
      </c>
    </row>
    <row r="12" spans="1:4" s="367" customFormat="1">
      <c r="A12" s="361" t="s">
        <v>538</v>
      </c>
      <c r="B12" s="362" t="s">
        <v>539</v>
      </c>
      <c r="C12" s="415">
        <v>0</v>
      </c>
      <c r="D12" s="680">
        <v>0</v>
      </c>
    </row>
    <row r="13" spans="1:4" s="367" customFormat="1">
      <c r="A13" s="361" t="s">
        <v>540</v>
      </c>
      <c r="B13" s="362" t="s">
        <v>541</v>
      </c>
      <c r="C13" s="415"/>
      <c r="D13" s="680">
        <v>0</v>
      </c>
    </row>
    <row r="14" spans="1:4" s="366" customFormat="1">
      <c r="A14" s="356" t="s">
        <v>542</v>
      </c>
      <c r="B14" s="357" t="s">
        <v>597</v>
      </c>
      <c r="C14" s="416"/>
      <c r="D14" s="679"/>
    </row>
    <row r="15" spans="1:4" s="366" customFormat="1">
      <c r="A15" s="377" t="s">
        <v>545</v>
      </c>
      <c r="B15" s="362" t="s">
        <v>598</v>
      </c>
      <c r="C15" s="415">
        <v>4.4406090772051043E-2</v>
      </c>
      <c r="D15" s="678">
        <f>C15*'5. RWA'!$C$13</f>
        <v>27288924.656159859</v>
      </c>
    </row>
    <row r="16" spans="1:4" s="366" customFormat="1">
      <c r="A16" s="377" t="s">
        <v>546</v>
      </c>
      <c r="B16" s="362" t="s">
        <v>548</v>
      </c>
      <c r="C16" s="415">
        <v>5.9472442998282637E-2</v>
      </c>
      <c r="D16" s="678">
        <f>C16*'5. RWA'!$C$13</f>
        <v>36547666.950214095</v>
      </c>
    </row>
    <row r="17" spans="1:6" s="366" customFormat="1">
      <c r="A17" s="377" t="s">
        <v>547</v>
      </c>
      <c r="B17" s="362" t="s">
        <v>595</v>
      </c>
      <c r="C17" s="415">
        <v>7.9296590664376859E-2</v>
      </c>
      <c r="D17" s="678">
        <f>C17*'5. RWA'!$C$13</f>
        <v>48730222.600285463</v>
      </c>
    </row>
    <row r="18" spans="1:6" s="365" customFormat="1">
      <c r="A18" s="774" t="s">
        <v>596</v>
      </c>
      <c r="B18" s="775"/>
      <c r="C18" s="417" t="s">
        <v>526</v>
      </c>
      <c r="D18" s="681" t="s">
        <v>527</v>
      </c>
    </row>
    <row r="19" spans="1:6" s="366" customFormat="1">
      <c r="A19" s="363">
        <v>4</v>
      </c>
      <c r="B19" s="362" t="s">
        <v>23</v>
      </c>
      <c r="C19" s="415">
        <v>0.11440609077205105</v>
      </c>
      <c r="D19" s="678">
        <f>C19*'5. RWA'!$C$13</f>
        <v>70306102.991828084</v>
      </c>
    </row>
    <row r="20" spans="1:6" s="366" customFormat="1">
      <c r="A20" s="363">
        <v>5</v>
      </c>
      <c r="B20" s="362" t="s">
        <v>89</v>
      </c>
      <c r="C20" s="415">
        <v>0.14447244299828263</v>
      </c>
      <c r="D20" s="678">
        <f>C20*'5. RWA'!$C$13</f>
        <v>88782812.072096914</v>
      </c>
    </row>
    <row r="21" spans="1:6" s="366" customFormat="1" ht="14.4" thickBot="1">
      <c r="A21" s="368" t="s">
        <v>543</v>
      </c>
      <c r="B21" s="369" t="s">
        <v>88</v>
      </c>
      <c r="C21" s="418">
        <v>0.20429659066437686</v>
      </c>
      <c r="D21" s="682">
        <f>C21*'5. RWA'!$C$13</f>
        <v>125546612.48540728</v>
      </c>
    </row>
    <row r="22" spans="1:6">
      <c r="F22" s="327"/>
    </row>
    <row r="23" spans="1:6" ht="57.6" customHeight="1">
      <c r="B23" s="748" t="s">
        <v>600</v>
      </c>
      <c r="D23" s="750"/>
    </row>
    <row r="26" spans="1:6">
      <c r="D26" s="749"/>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6" activePane="bottomRight" state="frozen"/>
      <selection pane="topRight" activeCell="B1" sqref="B1"/>
      <selection pane="bottomLeft" activeCell="A5" sqref="A5"/>
      <selection pane="bottomRight" activeCell="C6" sqref="C6:C52"/>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51">
        <f>'1. key ratios'!B2</f>
        <v>45016</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617">
        <v>1</v>
      </c>
      <c r="B6" s="695" t="s">
        <v>154</v>
      </c>
      <c r="C6" s="683">
        <v>126274050</v>
      </c>
      <c r="D6" s="684"/>
      <c r="E6" s="8"/>
    </row>
    <row r="7" spans="1:6">
      <c r="A7" s="617">
        <v>2</v>
      </c>
      <c r="B7" s="82" t="s">
        <v>155</v>
      </c>
      <c r="C7" s="270">
        <v>351</v>
      </c>
      <c r="D7" s="685"/>
      <c r="E7" s="8"/>
    </row>
    <row r="8" spans="1:6">
      <c r="A8" s="617">
        <v>3</v>
      </c>
      <c r="B8" s="82" t="s">
        <v>156</v>
      </c>
      <c r="C8" s="270">
        <v>6175047</v>
      </c>
      <c r="D8" s="685"/>
      <c r="E8" s="8"/>
    </row>
    <row r="9" spans="1:6">
      <c r="A9" s="617">
        <v>4</v>
      </c>
      <c r="B9" s="82" t="s">
        <v>185</v>
      </c>
      <c r="C9" s="270"/>
      <c r="D9" s="685"/>
      <c r="E9" s="8"/>
    </row>
    <row r="10" spans="1:6">
      <c r="A10" s="617">
        <v>5.0999999999999996</v>
      </c>
      <c r="B10" s="82" t="s">
        <v>157</v>
      </c>
      <c r="C10" s="270">
        <v>4957000</v>
      </c>
      <c r="D10" s="685"/>
      <c r="E10" s="8"/>
    </row>
    <row r="11" spans="1:6">
      <c r="A11" s="617">
        <v>5.2</v>
      </c>
      <c r="B11" s="82" t="s">
        <v>1041</v>
      </c>
      <c r="C11" s="270">
        <v>-99140</v>
      </c>
      <c r="D11" s="685"/>
      <c r="E11" s="9"/>
    </row>
    <row r="12" spans="1:6">
      <c r="A12" s="617" t="s">
        <v>1042</v>
      </c>
      <c r="B12" s="696" t="s">
        <v>1043</v>
      </c>
      <c r="C12" s="270">
        <v>99140</v>
      </c>
      <c r="D12" s="686" t="s">
        <v>1032</v>
      </c>
      <c r="E12" s="9"/>
    </row>
    <row r="13" spans="1:6">
      <c r="A13" s="617">
        <v>5</v>
      </c>
      <c r="B13" s="82" t="s">
        <v>1044</v>
      </c>
      <c r="C13" s="270">
        <v>4857860</v>
      </c>
      <c r="D13" s="685"/>
      <c r="E13" s="9"/>
    </row>
    <row r="14" spans="1:6">
      <c r="A14" s="617">
        <v>6.1</v>
      </c>
      <c r="B14" s="82" t="s">
        <v>158</v>
      </c>
      <c r="C14" s="271">
        <v>216100327</v>
      </c>
      <c r="D14" s="687"/>
      <c r="E14" s="9"/>
    </row>
    <row r="15" spans="1:6">
      <c r="A15" s="617">
        <v>6.2</v>
      </c>
      <c r="B15" s="83" t="s">
        <v>159</v>
      </c>
      <c r="C15" s="271">
        <v>-19250064</v>
      </c>
      <c r="D15" s="687"/>
      <c r="E15" s="8"/>
    </row>
    <row r="16" spans="1:6">
      <c r="A16" s="617" t="s">
        <v>484</v>
      </c>
      <c r="B16" s="84" t="s">
        <v>485</v>
      </c>
      <c r="C16" s="271">
        <v>2684908</v>
      </c>
      <c r="D16" s="686" t="s">
        <v>1032</v>
      </c>
      <c r="E16" s="8"/>
    </row>
    <row r="17" spans="1:5">
      <c r="A17" s="617" t="s">
        <v>484</v>
      </c>
      <c r="B17" s="84" t="s">
        <v>608</v>
      </c>
      <c r="C17" s="271">
        <v>0</v>
      </c>
      <c r="D17" s="685"/>
      <c r="E17" s="8"/>
    </row>
    <row r="18" spans="1:5">
      <c r="A18" s="617">
        <v>6</v>
      </c>
      <c r="B18" s="82" t="s">
        <v>160</v>
      </c>
      <c r="C18" s="688">
        <v>196850263</v>
      </c>
      <c r="D18" s="687"/>
      <c r="E18" s="8"/>
    </row>
    <row r="19" spans="1:5">
      <c r="A19" s="617">
        <v>7</v>
      </c>
      <c r="B19" s="82" t="s">
        <v>161</v>
      </c>
      <c r="C19" s="270">
        <v>2268911</v>
      </c>
      <c r="D19" s="685"/>
      <c r="E19" s="8"/>
    </row>
    <row r="20" spans="1:5">
      <c r="A20" s="617">
        <v>8</v>
      </c>
      <c r="B20" s="82" t="s">
        <v>162</v>
      </c>
      <c r="C20" s="270">
        <v>13559846.76</v>
      </c>
      <c r="D20" s="685"/>
      <c r="E20" s="8"/>
    </row>
    <row r="21" spans="1:5">
      <c r="A21" s="617">
        <v>9</v>
      </c>
      <c r="B21" s="82" t="s">
        <v>163</v>
      </c>
      <c r="C21" s="270">
        <v>54000</v>
      </c>
      <c r="D21" s="685"/>
      <c r="E21" s="8"/>
    </row>
    <row r="22" spans="1:5">
      <c r="A22" s="617">
        <v>9.1</v>
      </c>
      <c r="B22" s="84" t="s">
        <v>245</v>
      </c>
      <c r="C22" s="271"/>
      <c r="D22" s="685"/>
      <c r="E22" s="8"/>
    </row>
    <row r="23" spans="1:5">
      <c r="A23" s="617">
        <v>9.1999999999999993</v>
      </c>
      <c r="B23" s="84" t="s">
        <v>235</v>
      </c>
      <c r="C23" s="271"/>
      <c r="D23" s="685"/>
      <c r="E23" s="8"/>
    </row>
    <row r="24" spans="1:5">
      <c r="A24" s="617">
        <v>9.3000000000000007</v>
      </c>
      <c r="B24" s="84" t="s">
        <v>234</v>
      </c>
      <c r="C24" s="271"/>
      <c r="D24" s="685"/>
      <c r="E24" s="8"/>
    </row>
    <row r="25" spans="1:5">
      <c r="A25" s="617">
        <v>10</v>
      </c>
      <c r="B25" s="82" t="s">
        <v>164</v>
      </c>
      <c r="C25" s="270">
        <v>54356732</v>
      </c>
      <c r="D25" s="685"/>
      <c r="E25" s="7"/>
    </row>
    <row r="26" spans="1:5">
      <c r="A26" s="617">
        <v>10.1</v>
      </c>
      <c r="B26" s="84" t="s">
        <v>233</v>
      </c>
      <c r="C26" s="270">
        <v>18630737.640000001</v>
      </c>
      <c r="D26" s="686" t="s">
        <v>1033</v>
      </c>
      <c r="E26" s="8"/>
    </row>
    <row r="27" spans="1:5">
      <c r="A27" s="617">
        <v>11</v>
      </c>
      <c r="B27" s="85" t="s">
        <v>165</v>
      </c>
      <c r="C27" s="270">
        <v>20735135.932</v>
      </c>
      <c r="D27" s="689"/>
      <c r="E27" s="8"/>
    </row>
    <row r="28" spans="1:5">
      <c r="A28" s="617">
        <v>11.1</v>
      </c>
      <c r="B28" s="84" t="s">
        <v>1045</v>
      </c>
      <c r="C28" s="270">
        <v>-579781.43000000005</v>
      </c>
      <c r="D28" s="686" t="s">
        <v>1033</v>
      </c>
      <c r="E28" s="8"/>
    </row>
    <row r="29" spans="1:5">
      <c r="A29" s="617">
        <v>12</v>
      </c>
      <c r="B29" s="87" t="s">
        <v>166</v>
      </c>
      <c r="C29" s="273">
        <v>425132196.69199997</v>
      </c>
      <c r="D29" s="690"/>
      <c r="E29" s="8"/>
    </row>
    <row r="30" spans="1:5">
      <c r="A30" s="617">
        <v>13</v>
      </c>
      <c r="B30" s="82" t="s">
        <v>167</v>
      </c>
      <c r="C30" s="274">
        <v>271142</v>
      </c>
      <c r="D30" s="691"/>
      <c r="E30" s="8"/>
    </row>
    <row r="31" spans="1:5">
      <c r="A31" s="617">
        <v>14</v>
      </c>
      <c r="B31" s="82" t="s">
        <v>168</v>
      </c>
      <c r="C31" s="274">
        <v>17438744</v>
      </c>
      <c r="D31" s="685"/>
      <c r="E31" s="8"/>
    </row>
    <row r="32" spans="1:5">
      <c r="A32" s="617">
        <v>15</v>
      </c>
      <c r="B32" s="82" t="s">
        <v>169</v>
      </c>
      <c r="C32" s="274">
        <v>3452555</v>
      </c>
      <c r="D32" s="685"/>
      <c r="E32" s="8"/>
    </row>
    <row r="33" spans="1:5">
      <c r="A33" s="617">
        <v>16</v>
      </c>
      <c r="B33" s="82" t="s">
        <v>170</v>
      </c>
      <c r="C33" s="274">
        <v>3574542</v>
      </c>
      <c r="D33" s="685"/>
      <c r="E33" s="8"/>
    </row>
    <row r="34" spans="1:5">
      <c r="A34" s="617">
        <v>17</v>
      </c>
      <c r="B34" s="82" t="s">
        <v>171</v>
      </c>
      <c r="C34" s="274">
        <v>0</v>
      </c>
      <c r="D34" s="685"/>
      <c r="E34" s="8"/>
    </row>
    <row r="35" spans="1:5">
      <c r="A35" s="617">
        <v>18</v>
      </c>
      <c r="B35" s="82" t="s">
        <v>172</v>
      </c>
      <c r="C35" s="274">
        <v>3198140.0594000001</v>
      </c>
      <c r="D35" s="685"/>
      <c r="E35" s="8"/>
    </row>
    <row r="36" spans="1:5">
      <c r="A36" s="617">
        <v>19</v>
      </c>
      <c r="B36" s="82" t="s">
        <v>173</v>
      </c>
      <c r="C36" s="274">
        <v>10532059</v>
      </c>
      <c r="D36" s="685"/>
      <c r="E36" s="8"/>
    </row>
    <row r="37" spans="1:5">
      <c r="A37" s="617">
        <v>20</v>
      </c>
      <c r="B37" s="82" t="s">
        <v>95</v>
      </c>
      <c r="C37" s="274">
        <v>18354807</v>
      </c>
      <c r="D37" s="685"/>
      <c r="E37" s="7"/>
    </row>
    <row r="38" spans="1:5">
      <c r="A38" s="617">
        <v>20.100000000000001</v>
      </c>
      <c r="B38" s="86" t="s">
        <v>1046</v>
      </c>
      <c r="C38" s="692">
        <v>174829.77300000004</v>
      </c>
      <c r="D38" s="686" t="s">
        <v>1032</v>
      </c>
      <c r="E38" s="8"/>
    </row>
    <row r="39" spans="1:5">
      <c r="A39" s="617">
        <v>21</v>
      </c>
      <c r="B39" s="85" t="s">
        <v>174</v>
      </c>
      <c r="C39" s="272">
        <v>89925917.700800002</v>
      </c>
      <c r="D39" s="689"/>
      <c r="E39" s="8"/>
    </row>
    <row r="40" spans="1:5">
      <c r="A40" s="617">
        <v>21.1</v>
      </c>
      <c r="B40" s="86" t="s">
        <v>1047</v>
      </c>
      <c r="C40" s="274">
        <v>77907554.160640001</v>
      </c>
      <c r="D40" s="686" t="s">
        <v>1034</v>
      </c>
      <c r="E40" s="8"/>
    </row>
    <row r="41" spans="1:5" ht="27.6">
      <c r="A41" s="617">
        <v>21.2</v>
      </c>
      <c r="B41" s="697" t="s">
        <v>53</v>
      </c>
      <c r="C41" s="274">
        <v>0</v>
      </c>
      <c r="D41" s="686" t="s">
        <v>1035</v>
      </c>
      <c r="E41" s="8"/>
    </row>
    <row r="42" spans="1:5">
      <c r="A42" s="617">
        <v>22</v>
      </c>
      <c r="B42" s="87" t="s">
        <v>175</v>
      </c>
      <c r="C42" s="273">
        <v>146747906.76019999</v>
      </c>
      <c r="D42" s="690"/>
      <c r="E42" s="8"/>
    </row>
    <row r="43" spans="1:5">
      <c r="A43" s="617">
        <v>23</v>
      </c>
      <c r="B43" s="85" t="s">
        <v>176</v>
      </c>
      <c r="C43" s="270">
        <v>209008277</v>
      </c>
      <c r="D43" s="686" t="s">
        <v>1036</v>
      </c>
      <c r="E43" s="8"/>
    </row>
    <row r="44" spans="1:5">
      <c r="A44" s="617">
        <v>24</v>
      </c>
      <c r="B44" s="85" t="s">
        <v>177</v>
      </c>
      <c r="C44" s="270">
        <v>56353300</v>
      </c>
      <c r="D44" s="686" t="s">
        <v>1037</v>
      </c>
      <c r="E44" s="8"/>
    </row>
    <row r="45" spans="1:5">
      <c r="A45" s="617">
        <v>25</v>
      </c>
      <c r="B45" s="85" t="s">
        <v>232</v>
      </c>
      <c r="C45" s="270"/>
      <c r="D45" s="685"/>
      <c r="E45" s="7"/>
    </row>
    <row r="46" spans="1:5">
      <c r="A46" s="617">
        <v>26</v>
      </c>
      <c r="B46" s="85" t="s">
        <v>179</v>
      </c>
      <c r="C46" s="270"/>
      <c r="D46" s="685"/>
    </row>
    <row r="47" spans="1:5">
      <c r="A47" s="617">
        <v>27</v>
      </c>
      <c r="B47" s="85" t="s">
        <v>180</v>
      </c>
      <c r="C47" s="270">
        <v>0</v>
      </c>
      <c r="D47" s="685"/>
    </row>
    <row r="48" spans="1:5">
      <c r="A48" s="617">
        <v>28</v>
      </c>
      <c r="B48" s="85" t="s">
        <v>181</v>
      </c>
      <c r="C48" s="270">
        <v>1210611</v>
      </c>
      <c r="D48" s="686" t="s">
        <v>1038</v>
      </c>
    </row>
    <row r="49" spans="1:4">
      <c r="A49" s="617">
        <v>29</v>
      </c>
      <c r="B49" s="85" t="s">
        <v>35</v>
      </c>
      <c r="C49" s="270">
        <v>11812102</v>
      </c>
      <c r="D49" s="685"/>
    </row>
    <row r="50" spans="1:4">
      <c r="A50" s="698">
        <v>29.1</v>
      </c>
      <c r="B50" s="85" t="s">
        <v>31</v>
      </c>
      <c r="C50" s="692">
        <v>11812102</v>
      </c>
      <c r="D50" s="686" t="s">
        <v>1039</v>
      </c>
    </row>
    <row r="51" spans="1:4">
      <c r="A51" s="698">
        <v>29.2</v>
      </c>
      <c r="B51" s="85" t="s">
        <v>35</v>
      </c>
      <c r="C51" s="692">
        <v>-11812102</v>
      </c>
      <c r="D51" s="686" t="s">
        <v>1040</v>
      </c>
    </row>
    <row r="52" spans="1:4" ht="15" thickBot="1">
      <c r="A52" s="138">
        <v>30</v>
      </c>
      <c r="B52" s="139" t="s">
        <v>182</v>
      </c>
      <c r="C52" s="693">
        <v>278384290</v>
      </c>
      <c r="D52" s="694"/>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S21"/>
    </sheetView>
  </sheetViews>
  <sheetFormatPr defaultColWidth="9.109375" defaultRowHeight="13.8"/>
  <cols>
    <col min="1" max="1" width="10.5546875" style="2" bestFit="1" customWidth="1"/>
    <col min="2" max="2" width="95" style="2" customWidth="1"/>
    <col min="3" max="3" width="12.33203125" style="2" bestFit="1" customWidth="1"/>
    <col min="4" max="4" width="13.44140625" style="2" bestFit="1" customWidth="1"/>
    <col min="5" max="5" width="10.88671875" style="2" bestFit="1" customWidth="1"/>
    <col min="6" max="6" width="13.44140625" style="2" bestFit="1" customWidth="1"/>
    <col min="7" max="7" width="11.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4" width="13.44140625" style="2" bestFit="1" customWidth="1"/>
    <col min="15" max="15" width="9.5546875" style="2" bestFit="1" customWidth="1"/>
    <col min="16" max="16" width="13.44140625" style="2" bestFit="1" customWidth="1"/>
    <col min="17" max="17" width="9.6640625" style="2" bestFit="1" customWidth="1"/>
    <col min="18" max="18" width="13.44140625" style="2" bestFit="1" customWidth="1"/>
    <col min="19" max="19" width="31.6640625" style="2" bestFit="1" customWidth="1"/>
    <col min="20" max="16384" width="9.109375" style="13"/>
  </cols>
  <sheetData>
    <row r="1" spans="1:19">
      <c r="A1" s="2" t="s">
        <v>188</v>
      </c>
      <c r="B1" s="326" t="str">
        <f>Info!C2</f>
        <v>სს "ვითიბი ბანკი ჯორჯია"</v>
      </c>
    </row>
    <row r="2" spans="1:19">
      <c r="A2" s="2" t="s">
        <v>189</v>
      </c>
      <c r="B2" s="451">
        <f>'1. key ratios'!B2</f>
        <v>45016</v>
      </c>
    </row>
    <row r="4" spans="1:19" ht="28.2" thickBot="1">
      <c r="A4" s="65" t="s">
        <v>414</v>
      </c>
      <c r="B4" s="301"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3" t="s">
        <v>445</v>
      </c>
      <c r="S5" s="114" t="s">
        <v>446</v>
      </c>
    </row>
    <row r="6" spans="1:19" ht="46.5" customHeight="1">
      <c r="A6" s="144"/>
      <c r="B6" s="780" t="s">
        <v>447</v>
      </c>
      <c r="C6" s="778">
        <v>0</v>
      </c>
      <c r="D6" s="779"/>
      <c r="E6" s="778">
        <v>0.2</v>
      </c>
      <c r="F6" s="779"/>
      <c r="G6" s="778">
        <v>0.35</v>
      </c>
      <c r="H6" s="779"/>
      <c r="I6" s="778">
        <v>0.5</v>
      </c>
      <c r="J6" s="779"/>
      <c r="K6" s="778">
        <v>0.75</v>
      </c>
      <c r="L6" s="779"/>
      <c r="M6" s="778">
        <v>1</v>
      </c>
      <c r="N6" s="779"/>
      <c r="O6" s="778">
        <v>1.5</v>
      </c>
      <c r="P6" s="779"/>
      <c r="Q6" s="778">
        <v>2.5</v>
      </c>
      <c r="R6" s="779"/>
      <c r="S6" s="776" t="s">
        <v>250</v>
      </c>
    </row>
    <row r="7" spans="1:19">
      <c r="A7" s="144"/>
      <c r="B7" s="781"/>
      <c r="C7" s="300" t="s">
        <v>440</v>
      </c>
      <c r="D7" s="300" t="s">
        <v>441</v>
      </c>
      <c r="E7" s="300" t="s">
        <v>440</v>
      </c>
      <c r="F7" s="300" t="s">
        <v>441</v>
      </c>
      <c r="G7" s="300" t="s">
        <v>440</v>
      </c>
      <c r="H7" s="300" t="s">
        <v>441</v>
      </c>
      <c r="I7" s="300" t="s">
        <v>440</v>
      </c>
      <c r="J7" s="300" t="s">
        <v>441</v>
      </c>
      <c r="K7" s="300" t="s">
        <v>440</v>
      </c>
      <c r="L7" s="300" t="s">
        <v>441</v>
      </c>
      <c r="M7" s="300" t="s">
        <v>440</v>
      </c>
      <c r="N7" s="300" t="s">
        <v>441</v>
      </c>
      <c r="O7" s="300" t="s">
        <v>440</v>
      </c>
      <c r="P7" s="300" t="s">
        <v>441</v>
      </c>
      <c r="Q7" s="300" t="s">
        <v>440</v>
      </c>
      <c r="R7" s="300" t="s">
        <v>441</v>
      </c>
      <c r="S7" s="777"/>
    </row>
    <row r="8" spans="1:19" s="148" customFormat="1">
      <c r="A8" s="117">
        <v>1</v>
      </c>
      <c r="B8" s="166" t="s">
        <v>216</v>
      </c>
      <c r="C8" s="744">
        <v>351</v>
      </c>
      <c r="D8" s="744"/>
      <c r="E8" s="744">
        <v>0</v>
      </c>
      <c r="F8" s="744"/>
      <c r="G8" s="744">
        <v>0</v>
      </c>
      <c r="H8" s="744"/>
      <c r="I8" s="744">
        <v>0</v>
      </c>
      <c r="J8" s="744"/>
      <c r="K8" s="744">
        <v>0</v>
      </c>
      <c r="L8" s="744"/>
      <c r="M8" s="744">
        <v>0</v>
      </c>
      <c r="N8" s="744"/>
      <c r="O8" s="744">
        <v>0</v>
      </c>
      <c r="P8" s="744"/>
      <c r="Q8" s="744">
        <v>0</v>
      </c>
      <c r="R8" s="744"/>
      <c r="S8" s="745">
        <v>0</v>
      </c>
    </row>
    <row r="9" spans="1:19" s="148" customFormat="1">
      <c r="A9" s="117">
        <v>2</v>
      </c>
      <c r="B9" s="166" t="s">
        <v>217</v>
      </c>
      <c r="C9" s="744">
        <v>0</v>
      </c>
      <c r="D9" s="744"/>
      <c r="E9" s="744">
        <v>0</v>
      </c>
      <c r="F9" s="744"/>
      <c r="G9" s="744">
        <v>0</v>
      </c>
      <c r="H9" s="744"/>
      <c r="I9" s="744">
        <v>0</v>
      </c>
      <c r="J9" s="744"/>
      <c r="K9" s="744">
        <v>0</v>
      </c>
      <c r="L9" s="744"/>
      <c r="M9" s="744">
        <v>0</v>
      </c>
      <c r="N9" s="744"/>
      <c r="O9" s="744">
        <v>0</v>
      </c>
      <c r="P9" s="744"/>
      <c r="Q9" s="744">
        <v>0</v>
      </c>
      <c r="R9" s="744"/>
      <c r="S9" s="745">
        <v>0</v>
      </c>
    </row>
    <row r="10" spans="1:19" s="148" customFormat="1">
      <c r="A10" s="117">
        <v>3</v>
      </c>
      <c r="B10" s="166" t="s">
        <v>218</v>
      </c>
      <c r="C10" s="744">
        <v>0</v>
      </c>
      <c r="D10" s="744"/>
      <c r="E10" s="744">
        <v>0</v>
      </c>
      <c r="F10" s="744"/>
      <c r="G10" s="744">
        <v>0</v>
      </c>
      <c r="H10" s="744"/>
      <c r="I10" s="744">
        <v>0</v>
      </c>
      <c r="J10" s="744"/>
      <c r="K10" s="744">
        <v>0</v>
      </c>
      <c r="L10" s="744"/>
      <c r="M10" s="744">
        <v>0</v>
      </c>
      <c r="N10" s="744"/>
      <c r="O10" s="744">
        <v>0</v>
      </c>
      <c r="P10" s="744"/>
      <c r="Q10" s="744">
        <v>0</v>
      </c>
      <c r="R10" s="744"/>
      <c r="S10" s="745">
        <v>0</v>
      </c>
    </row>
    <row r="11" spans="1:19" s="148" customFormat="1">
      <c r="A11" s="117">
        <v>4</v>
      </c>
      <c r="B11" s="166" t="s">
        <v>219</v>
      </c>
      <c r="C11" s="744">
        <v>0</v>
      </c>
      <c r="D11" s="744"/>
      <c r="E11" s="744">
        <v>0</v>
      </c>
      <c r="F11" s="744"/>
      <c r="G11" s="744">
        <v>0</v>
      </c>
      <c r="H11" s="744"/>
      <c r="I11" s="744">
        <v>0</v>
      </c>
      <c r="J11" s="744"/>
      <c r="K11" s="744">
        <v>0</v>
      </c>
      <c r="L11" s="744"/>
      <c r="M11" s="744">
        <v>0</v>
      </c>
      <c r="N11" s="744"/>
      <c r="O11" s="744">
        <v>0</v>
      </c>
      <c r="P11" s="744"/>
      <c r="Q11" s="744">
        <v>0</v>
      </c>
      <c r="R11" s="744"/>
      <c r="S11" s="745">
        <v>0</v>
      </c>
    </row>
    <row r="12" spans="1:19" s="148" customFormat="1">
      <c r="A12" s="117">
        <v>5</v>
      </c>
      <c r="B12" s="166" t="s">
        <v>220</v>
      </c>
      <c r="C12" s="744">
        <v>0</v>
      </c>
      <c r="D12" s="744"/>
      <c r="E12" s="744">
        <v>0</v>
      </c>
      <c r="F12" s="744"/>
      <c r="G12" s="744">
        <v>0</v>
      </c>
      <c r="H12" s="744"/>
      <c r="I12" s="744">
        <v>0</v>
      </c>
      <c r="J12" s="744"/>
      <c r="K12" s="744">
        <v>0</v>
      </c>
      <c r="L12" s="744"/>
      <c r="M12" s="744">
        <v>0</v>
      </c>
      <c r="N12" s="744"/>
      <c r="O12" s="744">
        <v>0</v>
      </c>
      <c r="P12" s="744"/>
      <c r="Q12" s="744">
        <v>0</v>
      </c>
      <c r="R12" s="744"/>
      <c r="S12" s="745">
        <v>0</v>
      </c>
    </row>
    <row r="13" spans="1:19" s="148" customFormat="1">
      <c r="A13" s="117">
        <v>6</v>
      </c>
      <c r="B13" s="166" t="s">
        <v>221</v>
      </c>
      <c r="C13" s="744">
        <v>0</v>
      </c>
      <c r="D13" s="744"/>
      <c r="E13" s="744">
        <v>6063090.3764000004</v>
      </c>
      <c r="F13" s="744"/>
      <c r="G13" s="744">
        <v>0</v>
      </c>
      <c r="H13" s="744"/>
      <c r="I13" s="744">
        <v>737.38389999957872</v>
      </c>
      <c r="J13" s="744"/>
      <c r="K13" s="744">
        <v>0</v>
      </c>
      <c r="L13" s="744"/>
      <c r="M13" s="744">
        <v>111219.23970000001</v>
      </c>
      <c r="N13" s="744">
        <v>0</v>
      </c>
      <c r="O13" s="744">
        <v>0</v>
      </c>
      <c r="P13" s="744"/>
      <c r="Q13" s="744">
        <v>0</v>
      </c>
      <c r="R13" s="744"/>
      <c r="S13" s="745">
        <v>1324206.0069300001</v>
      </c>
    </row>
    <row r="14" spans="1:19" s="148" customFormat="1">
      <c r="A14" s="117">
        <v>7</v>
      </c>
      <c r="B14" s="166" t="s">
        <v>73</v>
      </c>
      <c r="C14" s="744">
        <v>0</v>
      </c>
      <c r="D14" s="744">
        <v>0</v>
      </c>
      <c r="E14" s="744">
        <v>0</v>
      </c>
      <c r="F14" s="744">
        <v>0</v>
      </c>
      <c r="G14" s="744">
        <v>0</v>
      </c>
      <c r="H14" s="744"/>
      <c r="I14" s="744">
        <v>0</v>
      </c>
      <c r="J14" s="744">
        <v>0</v>
      </c>
      <c r="K14" s="744">
        <v>0</v>
      </c>
      <c r="L14" s="744"/>
      <c r="M14" s="744">
        <v>115023225.63049001</v>
      </c>
      <c r="N14" s="744">
        <v>15072943</v>
      </c>
      <c r="O14" s="744">
        <v>0</v>
      </c>
      <c r="P14" s="744">
        <v>0</v>
      </c>
      <c r="Q14" s="744">
        <v>0</v>
      </c>
      <c r="R14" s="744">
        <v>0</v>
      </c>
      <c r="S14" s="745">
        <v>130096168.63049001</v>
      </c>
    </row>
    <row r="15" spans="1:19" s="148" customFormat="1">
      <c r="A15" s="117">
        <v>8</v>
      </c>
      <c r="B15" s="166" t="s">
        <v>74</v>
      </c>
      <c r="C15" s="744">
        <v>0</v>
      </c>
      <c r="D15" s="744"/>
      <c r="E15" s="744">
        <v>0</v>
      </c>
      <c r="F15" s="744"/>
      <c r="G15" s="744">
        <v>0</v>
      </c>
      <c r="H15" s="744"/>
      <c r="I15" s="744">
        <v>0</v>
      </c>
      <c r="J15" s="744"/>
      <c r="K15" s="744">
        <v>-1.5999999999999999E-4</v>
      </c>
      <c r="L15" s="744">
        <v>0</v>
      </c>
      <c r="M15" s="744">
        <v>0</v>
      </c>
      <c r="N15" s="744">
        <v>0</v>
      </c>
      <c r="O15" s="744">
        <v>0</v>
      </c>
      <c r="P15" s="744">
        <v>0</v>
      </c>
      <c r="Q15" s="744">
        <v>0</v>
      </c>
      <c r="R15" s="744"/>
      <c r="S15" s="745">
        <v>-1.1999999999999999E-4</v>
      </c>
    </row>
    <row r="16" spans="1:19" s="148" customFormat="1">
      <c r="A16" s="117">
        <v>9</v>
      </c>
      <c r="B16" s="166" t="s">
        <v>75</v>
      </c>
      <c r="C16" s="744">
        <v>0</v>
      </c>
      <c r="D16" s="744"/>
      <c r="E16" s="744">
        <v>0</v>
      </c>
      <c r="F16" s="744"/>
      <c r="G16" s="744">
        <v>7735670.7211100003</v>
      </c>
      <c r="H16" s="744">
        <v>8467.3349999999991</v>
      </c>
      <c r="I16" s="744">
        <v>0</v>
      </c>
      <c r="J16" s="744"/>
      <c r="K16" s="744">
        <v>0</v>
      </c>
      <c r="L16" s="744"/>
      <c r="M16" s="744">
        <v>0</v>
      </c>
      <c r="N16" s="744"/>
      <c r="O16" s="744">
        <v>0</v>
      </c>
      <c r="P16" s="744"/>
      <c r="Q16" s="744">
        <v>0</v>
      </c>
      <c r="R16" s="744"/>
      <c r="S16" s="745">
        <v>2710448.3196385</v>
      </c>
    </row>
    <row r="17" spans="1:19" s="148" customFormat="1">
      <c r="A17" s="117">
        <v>10</v>
      </c>
      <c r="B17" s="166" t="s">
        <v>69</v>
      </c>
      <c r="C17" s="744">
        <v>0</v>
      </c>
      <c r="D17" s="744"/>
      <c r="E17" s="744">
        <v>0</v>
      </c>
      <c r="F17" s="744"/>
      <c r="G17" s="744">
        <v>0</v>
      </c>
      <c r="H17" s="744"/>
      <c r="I17" s="744">
        <v>2254535.0371399997</v>
      </c>
      <c r="J17" s="744"/>
      <c r="K17" s="744">
        <v>0</v>
      </c>
      <c r="L17" s="744"/>
      <c r="M17" s="744">
        <v>21519601.776130002</v>
      </c>
      <c r="N17" s="744"/>
      <c r="O17" s="744">
        <v>55271046.335770003</v>
      </c>
      <c r="P17" s="744"/>
      <c r="Q17" s="744">
        <v>0</v>
      </c>
      <c r="R17" s="744"/>
      <c r="S17" s="745">
        <v>105553438.798355</v>
      </c>
    </row>
    <row r="18" spans="1:19" s="148" customFormat="1">
      <c r="A18" s="117">
        <v>11</v>
      </c>
      <c r="B18" s="166" t="s">
        <v>70</v>
      </c>
      <c r="C18" s="744">
        <v>0</v>
      </c>
      <c r="D18" s="744"/>
      <c r="E18" s="744">
        <v>0</v>
      </c>
      <c r="F18" s="744"/>
      <c r="G18" s="744">
        <v>0</v>
      </c>
      <c r="H18" s="744"/>
      <c r="I18" s="744">
        <v>0</v>
      </c>
      <c r="J18" s="744"/>
      <c r="K18" s="744">
        <v>0</v>
      </c>
      <c r="L18" s="744"/>
      <c r="M18" s="744">
        <v>0</v>
      </c>
      <c r="N18" s="744"/>
      <c r="O18" s="744">
        <v>0</v>
      </c>
      <c r="P18" s="744"/>
      <c r="Q18" s="744">
        <v>0</v>
      </c>
      <c r="R18" s="744"/>
      <c r="S18" s="745">
        <v>0</v>
      </c>
    </row>
    <row r="19" spans="1:19" s="148" customFormat="1">
      <c r="A19" s="117">
        <v>12</v>
      </c>
      <c r="B19" s="166" t="s">
        <v>71</v>
      </c>
      <c r="C19" s="744">
        <v>0</v>
      </c>
      <c r="D19" s="744"/>
      <c r="E19" s="744">
        <v>0</v>
      </c>
      <c r="F19" s="744"/>
      <c r="G19" s="744">
        <v>0</v>
      </c>
      <c r="H19" s="744"/>
      <c r="I19" s="744">
        <v>0</v>
      </c>
      <c r="J19" s="744"/>
      <c r="K19" s="744">
        <v>0</v>
      </c>
      <c r="L19" s="744"/>
      <c r="M19" s="744">
        <v>0</v>
      </c>
      <c r="N19" s="744"/>
      <c r="O19" s="744">
        <v>0</v>
      </c>
      <c r="P19" s="744"/>
      <c r="Q19" s="744">
        <v>0</v>
      </c>
      <c r="R19" s="744"/>
      <c r="S19" s="745">
        <v>0</v>
      </c>
    </row>
    <row r="20" spans="1:19" s="148" customFormat="1">
      <c r="A20" s="117">
        <v>13</v>
      </c>
      <c r="B20" s="166" t="s">
        <v>72</v>
      </c>
      <c r="C20" s="744">
        <v>0</v>
      </c>
      <c r="D20" s="744"/>
      <c r="E20" s="744">
        <v>0</v>
      </c>
      <c r="F20" s="744"/>
      <c r="G20" s="744">
        <v>0</v>
      </c>
      <c r="H20" s="744"/>
      <c r="I20" s="744">
        <v>0</v>
      </c>
      <c r="J20" s="744"/>
      <c r="K20" s="744">
        <v>0</v>
      </c>
      <c r="L20" s="744"/>
      <c r="M20" s="744">
        <v>0</v>
      </c>
      <c r="N20" s="744"/>
      <c r="O20" s="744">
        <v>0</v>
      </c>
      <c r="P20" s="744"/>
      <c r="Q20" s="744">
        <v>0</v>
      </c>
      <c r="R20" s="744"/>
      <c r="S20" s="745">
        <v>0</v>
      </c>
    </row>
    <row r="21" spans="1:19" s="148" customFormat="1">
      <c r="A21" s="117">
        <v>14</v>
      </c>
      <c r="B21" s="166" t="s">
        <v>248</v>
      </c>
      <c r="C21" s="744">
        <v>126274050</v>
      </c>
      <c r="D21" s="744"/>
      <c r="E21" s="744">
        <v>0</v>
      </c>
      <c r="F21" s="744"/>
      <c r="G21" s="744">
        <v>0</v>
      </c>
      <c r="H21" s="744"/>
      <c r="I21" s="744">
        <v>0</v>
      </c>
      <c r="J21" s="744"/>
      <c r="K21" s="744">
        <v>0</v>
      </c>
      <c r="L21" s="744"/>
      <c r="M21" s="744">
        <v>67184345.062999994</v>
      </c>
      <c r="N21" s="744"/>
      <c r="O21" s="744">
        <v>0</v>
      </c>
      <c r="P21" s="744"/>
      <c r="Q21" s="744">
        <v>8467599.4299999997</v>
      </c>
      <c r="R21" s="744"/>
      <c r="S21" s="745">
        <v>88353343.637999997</v>
      </c>
    </row>
    <row r="22" spans="1:19" ht="14.4" thickBot="1">
      <c r="A22" s="99"/>
      <c r="B22" s="150" t="s">
        <v>68</v>
      </c>
      <c r="C22" s="746">
        <f>SUM(C8:C21)</f>
        <v>126274401</v>
      </c>
      <c r="D22" s="746">
        <f t="shared" ref="D22:S22" si="0">SUM(D8:D21)</f>
        <v>0</v>
      </c>
      <c r="E22" s="746">
        <f t="shared" si="0"/>
        <v>6063090.3764000004</v>
      </c>
      <c r="F22" s="746">
        <f t="shared" si="0"/>
        <v>0</v>
      </c>
      <c r="G22" s="746">
        <f t="shared" si="0"/>
        <v>7735670.7211100003</v>
      </c>
      <c r="H22" s="746">
        <f t="shared" si="0"/>
        <v>8467.3349999999991</v>
      </c>
      <c r="I22" s="746">
        <f t="shared" si="0"/>
        <v>2255272.4210399995</v>
      </c>
      <c r="J22" s="746">
        <f t="shared" si="0"/>
        <v>0</v>
      </c>
      <c r="K22" s="746">
        <f t="shared" si="0"/>
        <v>-1.5999999999999999E-4</v>
      </c>
      <c r="L22" s="746">
        <f t="shared" si="0"/>
        <v>0</v>
      </c>
      <c r="M22" s="746">
        <f t="shared" si="0"/>
        <v>203838391.70932001</v>
      </c>
      <c r="N22" s="746">
        <f t="shared" si="0"/>
        <v>15072943</v>
      </c>
      <c r="O22" s="746">
        <f t="shared" si="0"/>
        <v>55271046.335770003</v>
      </c>
      <c r="P22" s="746">
        <f t="shared" si="0"/>
        <v>0</v>
      </c>
      <c r="Q22" s="746">
        <f t="shared" si="0"/>
        <v>8467599.4299999997</v>
      </c>
      <c r="R22" s="746">
        <f t="shared" si="0"/>
        <v>0</v>
      </c>
      <c r="S22" s="747">
        <f t="shared" si="0"/>
        <v>328037605.3932935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pane="topRight" activeCell="C1" sqref="C1"/>
      <selection pane="bottomLeft" activeCell="A6" sqref="A6"/>
      <selection pane="bottomRight" activeCell="D21" sqref="D21"/>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26" t="str">
        <f>Info!C2</f>
        <v>სს "ვითიბი ბანკი ჯორჯია"</v>
      </c>
    </row>
    <row r="2" spans="1:22">
      <c r="A2" s="2" t="s">
        <v>189</v>
      </c>
      <c r="B2" s="451">
        <f>'1. key ratios'!B2</f>
        <v>45016</v>
      </c>
    </row>
    <row r="4" spans="1:22" ht="28.2" thickBot="1">
      <c r="A4" s="2" t="s">
        <v>415</v>
      </c>
      <c r="B4" s="302" t="s">
        <v>456</v>
      </c>
      <c r="V4" s="192" t="s">
        <v>93</v>
      </c>
    </row>
    <row r="5" spans="1:22">
      <c r="A5" s="97"/>
      <c r="B5" s="98"/>
      <c r="C5" s="782" t="s">
        <v>198</v>
      </c>
      <c r="D5" s="783"/>
      <c r="E5" s="783"/>
      <c r="F5" s="783"/>
      <c r="G5" s="783"/>
      <c r="H5" s="783"/>
      <c r="I5" s="783"/>
      <c r="J5" s="783"/>
      <c r="K5" s="783"/>
      <c r="L5" s="784"/>
      <c r="M5" s="782" t="s">
        <v>199</v>
      </c>
      <c r="N5" s="783"/>
      <c r="O5" s="783"/>
      <c r="P5" s="783"/>
      <c r="Q5" s="783"/>
      <c r="R5" s="783"/>
      <c r="S5" s="784"/>
      <c r="T5" s="787" t="s">
        <v>454</v>
      </c>
      <c r="U5" s="787" t="s">
        <v>453</v>
      </c>
      <c r="V5" s="785" t="s">
        <v>200</v>
      </c>
    </row>
    <row r="6" spans="1:22" s="65" customFormat="1" ht="151.80000000000001">
      <c r="A6" s="115"/>
      <c r="B6" s="168"/>
      <c r="C6" s="95" t="s">
        <v>201</v>
      </c>
      <c r="D6" s="94" t="s">
        <v>202</v>
      </c>
      <c r="E6" s="91" t="s">
        <v>203</v>
      </c>
      <c r="F6" s="303"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8"/>
      <c r="U6" s="788"/>
      <c r="V6" s="786"/>
    </row>
    <row r="7" spans="1:22" s="148" customFormat="1">
      <c r="A7" s="149">
        <v>1</v>
      </c>
      <c r="B7" s="147" t="s">
        <v>216</v>
      </c>
      <c r="C7" s="277"/>
      <c r="D7" s="275">
        <v>0</v>
      </c>
      <c r="E7" s="275"/>
      <c r="F7" s="275"/>
      <c r="G7" s="275"/>
      <c r="H7" s="275"/>
      <c r="I7" s="275"/>
      <c r="J7" s="275">
        <v>0</v>
      </c>
      <c r="K7" s="275"/>
      <c r="L7" s="278"/>
      <c r="M7" s="277"/>
      <c r="N7" s="275"/>
      <c r="O7" s="275"/>
      <c r="P7" s="275"/>
      <c r="Q7" s="275"/>
      <c r="R7" s="275"/>
      <c r="S7" s="278"/>
      <c r="T7" s="297">
        <v>0</v>
      </c>
      <c r="U7" s="297"/>
      <c r="V7" s="279">
        <f>SUM(C7:S7)</f>
        <v>0</v>
      </c>
    </row>
    <row r="8" spans="1:22" s="148" customFormat="1">
      <c r="A8" s="149">
        <v>2</v>
      </c>
      <c r="B8" s="147" t="s">
        <v>217</v>
      </c>
      <c r="C8" s="277"/>
      <c r="D8" s="275">
        <v>0</v>
      </c>
      <c r="E8" s="275"/>
      <c r="F8" s="275"/>
      <c r="G8" s="275"/>
      <c r="H8" s="275"/>
      <c r="I8" s="275"/>
      <c r="J8" s="275">
        <v>0</v>
      </c>
      <c r="K8" s="275"/>
      <c r="L8" s="278"/>
      <c r="M8" s="277"/>
      <c r="N8" s="275"/>
      <c r="O8" s="275"/>
      <c r="P8" s="275"/>
      <c r="Q8" s="275"/>
      <c r="R8" s="275"/>
      <c r="S8" s="278"/>
      <c r="T8" s="296">
        <v>0</v>
      </c>
      <c r="U8" s="296"/>
      <c r="V8" s="279">
        <f t="shared" ref="V8:V20" si="0">SUM(C8:S8)</f>
        <v>0</v>
      </c>
    </row>
    <row r="9" spans="1:22" s="148" customFormat="1">
      <c r="A9" s="149">
        <v>3</v>
      </c>
      <c r="B9" s="147" t="s">
        <v>218</v>
      </c>
      <c r="C9" s="277"/>
      <c r="D9" s="275">
        <v>0</v>
      </c>
      <c r="E9" s="275"/>
      <c r="F9" s="275"/>
      <c r="G9" s="275"/>
      <c r="H9" s="275"/>
      <c r="I9" s="275"/>
      <c r="J9" s="275">
        <v>0</v>
      </c>
      <c r="K9" s="275"/>
      <c r="L9" s="278"/>
      <c r="M9" s="277"/>
      <c r="N9" s="275"/>
      <c r="O9" s="275"/>
      <c r="P9" s="275"/>
      <c r="Q9" s="275"/>
      <c r="R9" s="275"/>
      <c r="S9" s="278"/>
      <c r="T9" s="296">
        <v>0</v>
      </c>
      <c r="U9" s="296"/>
      <c r="V9" s="279">
        <f>SUM(C9:S9)</f>
        <v>0</v>
      </c>
    </row>
    <row r="10" spans="1:22" s="148" customFormat="1">
      <c r="A10" s="149">
        <v>4</v>
      </c>
      <c r="B10" s="147" t="s">
        <v>219</v>
      </c>
      <c r="C10" s="277"/>
      <c r="D10" s="275">
        <v>0</v>
      </c>
      <c r="E10" s="275"/>
      <c r="F10" s="275"/>
      <c r="G10" s="275"/>
      <c r="H10" s="275"/>
      <c r="I10" s="275"/>
      <c r="J10" s="275">
        <v>0</v>
      </c>
      <c r="K10" s="275"/>
      <c r="L10" s="278"/>
      <c r="M10" s="277"/>
      <c r="N10" s="275"/>
      <c r="O10" s="275"/>
      <c r="P10" s="275"/>
      <c r="Q10" s="275"/>
      <c r="R10" s="275"/>
      <c r="S10" s="278"/>
      <c r="T10" s="296">
        <v>0</v>
      </c>
      <c r="U10" s="296"/>
      <c r="V10" s="279">
        <f t="shared" si="0"/>
        <v>0</v>
      </c>
    </row>
    <row r="11" spans="1:22" s="148" customFormat="1">
      <c r="A11" s="149">
        <v>5</v>
      </c>
      <c r="B11" s="147" t="s">
        <v>220</v>
      </c>
      <c r="C11" s="277"/>
      <c r="D11" s="275">
        <v>0</v>
      </c>
      <c r="E11" s="275"/>
      <c r="F11" s="275"/>
      <c r="G11" s="275"/>
      <c r="H11" s="275"/>
      <c r="I11" s="275"/>
      <c r="J11" s="275">
        <v>0</v>
      </c>
      <c r="K11" s="275"/>
      <c r="L11" s="278"/>
      <c r="M11" s="277"/>
      <c r="N11" s="275"/>
      <c r="O11" s="275"/>
      <c r="P11" s="275"/>
      <c r="Q11" s="275"/>
      <c r="R11" s="275"/>
      <c r="S11" s="278"/>
      <c r="T11" s="296">
        <v>0</v>
      </c>
      <c r="U11" s="296"/>
      <c r="V11" s="279">
        <f t="shared" si="0"/>
        <v>0</v>
      </c>
    </row>
    <row r="12" spans="1:22" s="148" customFormat="1">
      <c r="A12" s="149">
        <v>6</v>
      </c>
      <c r="B12" s="147" t="s">
        <v>221</v>
      </c>
      <c r="C12" s="277"/>
      <c r="D12" s="275">
        <v>0</v>
      </c>
      <c r="E12" s="275"/>
      <c r="F12" s="275"/>
      <c r="G12" s="275"/>
      <c r="H12" s="275"/>
      <c r="I12" s="275"/>
      <c r="J12" s="275">
        <v>0</v>
      </c>
      <c r="K12" s="275"/>
      <c r="L12" s="278"/>
      <c r="M12" s="277"/>
      <c r="N12" s="275"/>
      <c r="O12" s="275"/>
      <c r="P12" s="275"/>
      <c r="Q12" s="275"/>
      <c r="R12" s="275"/>
      <c r="S12" s="278"/>
      <c r="T12" s="296">
        <v>0</v>
      </c>
      <c r="U12" s="296"/>
      <c r="V12" s="279">
        <f t="shared" si="0"/>
        <v>0</v>
      </c>
    </row>
    <row r="13" spans="1:22" s="148" customFormat="1">
      <c r="A13" s="149">
        <v>7</v>
      </c>
      <c r="B13" s="147" t="s">
        <v>73</v>
      </c>
      <c r="C13" s="277"/>
      <c r="D13" s="275">
        <v>1375894.8</v>
      </c>
      <c r="E13" s="275"/>
      <c r="F13" s="275"/>
      <c r="G13" s="275"/>
      <c r="H13" s="275"/>
      <c r="I13" s="275"/>
      <c r="J13" s="275">
        <v>0</v>
      </c>
      <c r="K13" s="275"/>
      <c r="L13" s="278"/>
      <c r="M13" s="277"/>
      <c r="N13" s="275"/>
      <c r="O13" s="275"/>
      <c r="P13" s="275"/>
      <c r="Q13" s="275"/>
      <c r="R13" s="275"/>
      <c r="S13" s="278"/>
      <c r="T13" s="296">
        <v>30724.800000000047</v>
      </c>
      <c r="U13" s="296">
        <v>1345170</v>
      </c>
      <c r="V13" s="279">
        <f t="shared" si="0"/>
        <v>1375894.8</v>
      </c>
    </row>
    <row r="14" spans="1:22" s="148" customFormat="1">
      <c r="A14" s="149">
        <v>8</v>
      </c>
      <c r="B14" s="147" t="s">
        <v>74</v>
      </c>
      <c r="C14" s="277"/>
      <c r="D14" s="275">
        <v>0</v>
      </c>
      <c r="E14" s="275"/>
      <c r="F14" s="275"/>
      <c r="G14" s="275"/>
      <c r="H14" s="275"/>
      <c r="I14" s="275"/>
      <c r="J14" s="275">
        <v>0</v>
      </c>
      <c r="K14" s="275"/>
      <c r="L14" s="278"/>
      <c r="M14" s="277"/>
      <c r="N14" s="275"/>
      <c r="O14" s="275"/>
      <c r="P14" s="275"/>
      <c r="Q14" s="275"/>
      <c r="R14" s="275"/>
      <c r="S14" s="278"/>
      <c r="T14" s="296">
        <v>0</v>
      </c>
      <c r="U14" s="296">
        <v>0</v>
      </c>
      <c r="V14" s="279">
        <f t="shared" si="0"/>
        <v>0</v>
      </c>
    </row>
    <row r="15" spans="1:22" s="148" customFormat="1">
      <c r="A15" s="149">
        <v>9</v>
      </c>
      <c r="B15" s="147" t="s">
        <v>75</v>
      </c>
      <c r="C15" s="277"/>
      <c r="D15" s="275">
        <v>0</v>
      </c>
      <c r="E15" s="275"/>
      <c r="F15" s="275"/>
      <c r="G15" s="275"/>
      <c r="H15" s="275"/>
      <c r="I15" s="275"/>
      <c r="J15" s="275">
        <v>0</v>
      </c>
      <c r="K15" s="275"/>
      <c r="L15" s="278"/>
      <c r="M15" s="277"/>
      <c r="N15" s="275"/>
      <c r="O15" s="275"/>
      <c r="P15" s="275"/>
      <c r="Q15" s="275"/>
      <c r="R15" s="275"/>
      <c r="S15" s="278"/>
      <c r="T15" s="296">
        <v>0</v>
      </c>
      <c r="U15" s="296"/>
      <c r="V15" s="279">
        <f t="shared" si="0"/>
        <v>0</v>
      </c>
    </row>
    <row r="16" spans="1:22" s="148" customFormat="1">
      <c r="A16" s="149">
        <v>10</v>
      </c>
      <c r="B16" s="147" t="s">
        <v>69</v>
      </c>
      <c r="C16" s="277"/>
      <c r="D16" s="275">
        <v>721091.06520000007</v>
      </c>
      <c r="E16" s="275"/>
      <c r="F16" s="275"/>
      <c r="G16" s="275"/>
      <c r="H16" s="275"/>
      <c r="I16" s="275"/>
      <c r="J16" s="275">
        <v>0</v>
      </c>
      <c r="K16" s="275"/>
      <c r="L16" s="278"/>
      <c r="M16" s="277"/>
      <c r="N16" s="275"/>
      <c r="O16" s="275"/>
      <c r="P16" s="275"/>
      <c r="Q16" s="275"/>
      <c r="R16" s="275"/>
      <c r="S16" s="278"/>
      <c r="T16" s="296">
        <v>721091.06520000007</v>
      </c>
      <c r="U16" s="296"/>
      <c r="V16" s="279">
        <f t="shared" si="0"/>
        <v>721091.06520000007</v>
      </c>
    </row>
    <row r="17" spans="1:22" s="148" customFormat="1">
      <c r="A17" s="149">
        <v>11</v>
      </c>
      <c r="B17" s="147" t="s">
        <v>70</v>
      </c>
      <c r="C17" s="277"/>
      <c r="D17" s="275">
        <v>0</v>
      </c>
      <c r="E17" s="275"/>
      <c r="F17" s="275"/>
      <c r="G17" s="275"/>
      <c r="H17" s="275"/>
      <c r="I17" s="275"/>
      <c r="J17" s="275">
        <v>0</v>
      </c>
      <c r="K17" s="275"/>
      <c r="L17" s="278"/>
      <c r="M17" s="277"/>
      <c r="N17" s="275"/>
      <c r="O17" s="275"/>
      <c r="P17" s="275"/>
      <c r="Q17" s="275"/>
      <c r="R17" s="275"/>
      <c r="S17" s="278"/>
      <c r="T17" s="296">
        <v>0</v>
      </c>
      <c r="U17" s="296"/>
      <c r="V17" s="279">
        <f t="shared" si="0"/>
        <v>0</v>
      </c>
    </row>
    <row r="18" spans="1:22" s="148" customFormat="1">
      <c r="A18" s="149">
        <v>12</v>
      </c>
      <c r="B18" s="147" t="s">
        <v>71</v>
      </c>
      <c r="C18" s="277"/>
      <c r="D18" s="275">
        <v>0</v>
      </c>
      <c r="E18" s="275"/>
      <c r="F18" s="275"/>
      <c r="G18" s="275"/>
      <c r="H18" s="275"/>
      <c r="I18" s="275"/>
      <c r="J18" s="275">
        <v>0</v>
      </c>
      <c r="K18" s="275"/>
      <c r="L18" s="278"/>
      <c r="M18" s="277"/>
      <c r="N18" s="275"/>
      <c r="O18" s="275"/>
      <c r="P18" s="275"/>
      <c r="Q18" s="275"/>
      <c r="R18" s="275"/>
      <c r="S18" s="278"/>
      <c r="T18" s="296">
        <v>0</v>
      </c>
      <c r="U18" s="296"/>
      <c r="V18" s="279">
        <f t="shared" si="0"/>
        <v>0</v>
      </c>
    </row>
    <row r="19" spans="1:22" s="148" customFormat="1">
      <c r="A19" s="149">
        <v>13</v>
      </c>
      <c r="B19" s="147" t="s">
        <v>72</v>
      </c>
      <c r="C19" s="277"/>
      <c r="D19" s="275">
        <v>0</v>
      </c>
      <c r="E19" s="275"/>
      <c r="F19" s="275"/>
      <c r="G19" s="275"/>
      <c r="H19" s="275"/>
      <c r="I19" s="275"/>
      <c r="J19" s="275">
        <v>0</v>
      </c>
      <c r="K19" s="275"/>
      <c r="L19" s="278"/>
      <c r="M19" s="277"/>
      <c r="N19" s="275"/>
      <c r="O19" s="275"/>
      <c r="P19" s="275"/>
      <c r="Q19" s="275"/>
      <c r="R19" s="275"/>
      <c r="S19" s="278"/>
      <c r="T19" s="296">
        <v>0</v>
      </c>
      <c r="U19" s="296"/>
      <c r="V19" s="279">
        <f t="shared" si="0"/>
        <v>0</v>
      </c>
    </row>
    <row r="20" spans="1:22" s="148" customFormat="1">
      <c r="A20" s="149">
        <v>14</v>
      </c>
      <c r="B20" s="147" t="s">
        <v>248</v>
      </c>
      <c r="C20" s="277"/>
      <c r="D20" s="275">
        <v>0</v>
      </c>
      <c r="E20" s="275"/>
      <c r="F20" s="275"/>
      <c r="G20" s="275"/>
      <c r="H20" s="275"/>
      <c r="I20" s="275"/>
      <c r="J20" s="275">
        <v>0</v>
      </c>
      <c r="K20" s="275"/>
      <c r="L20" s="278"/>
      <c r="M20" s="277"/>
      <c r="N20" s="275"/>
      <c r="O20" s="275"/>
      <c r="P20" s="275"/>
      <c r="Q20" s="275"/>
      <c r="R20" s="275"/>
      <c r="S20" s="278"/>
      <c r="T20" s="296">
        <v>0</v>
      </c>
      <c r="U20" s="296"/>
      <c r="V20" s="279">
        <f t="shared" si="0"/>
        <v>0</v>
      </c>
    </row>
    <row r="21" spans="1:22" ht="14.4" thickBot="1">
      <c r="A21" s="99"/>
      <c r="B21" s="100" t="s">
        <v>68</v>
      </c>
      <c r="C21" s="280">
        <f>SUM(C7:C20)</f>
        <v>0</v>
      </c>
      <c r="D21" s="276">
        <f t="shared" ref="D21:V21" si="1">SUM(D7:D20)</f>
        <v>2096985.8652000001</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751815.86520000012</v>
      </c>
      <c r="U21" s="281">
        <f t="shared" si="1"/>
        <v>1345170</v>
      </c>
      <c r="V21" s="282">
        <f t="shared" si="1"/>
        <v>2096985.8652000001</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B33" sqref="B33"/>
    </sheetView>
  </sheetViews>
  <sheetFormatPr defaultColWidth="9.109375" defaultRowHeight="13.8"/>
  <cols>
    <col min="1" max="1" width="10.5546875" style="2" bestFit="1" customWidth="1"/>
    <col min="2" max="2" width="108" style="2" bestFit="1"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26" t="str">
        <f>Info!C2</f>
        <v>სს "ვითიბი ბანკი ჯორჯია"</v>
      </c>
    </row>
    <row r="2" spans="1:9">
      <c r="A2" s="2" t="s">
        <v>189</v>
      </c>
      <c r="B2" s="451">
        <f>'1. key ratios'!B2</f>
        <v>45016</v>
      </c>
    </row>
    <row r="4" spans="1:9" ht="14.4" thickBot="1">
      <c r="A4" s="2" t="s">
        <v>416</v>
      </c>
      <c r="B4" s="299" t="s">
        <v>457</v>
      </c>
    </row>
    <row r="5" spans="1:9">
      <c r="A5" s="97"/>
      <c r="B5" s="145"/>
      <c r="C5" s="151" t="s">
        <v>0</v>
      </c>
      <c r="D5" s="151" t="s">
        <v>1</v>
      </c>
      <c r="E5" s="151" t="s">
        <v>2</v>
      </c>
      <c r="F5" s="151" t="s">
        <v>3</v>
      </c>
      <c r="G5" s="294" t="s">
        <v>4</v>
      </c>
      <c r="H5" s="152" t="s">
        <v>5</v>
      </c>
      <c r="I5" s="24"/>
    </row>
    <row r="6" spans="1:9" ht="15" customHeight="1">
      <c r="A6" s="144"/>
      <c r="B6" s="22"/>
      <c r="C6" s="789" t="s">
        <v>449</v>
      </c>
      <c r="D6" s="793" t="s">
        <v>470</v>
      </c>
      <c r="E6" s="794"/>
      <c r="F6" s="789" t="s">
        <v>476</v>
      </c>
      <c r="G6" s="789" t="s">
        <v>477</v>
      </c>
      <c r="H6" s="791" t="s">
        <v>451</v>
      </c>
      <c r="I6" s="24"/>
    </row>
    <row r="7" spans="1:9" ht="69">
      <c r="A7" s="144"/>
      <c r="B7" s="22"/>
      <c r="C7" s="790"/>
      <c r="D7" s="298" t="s">
        <v>452</v>
      </c>
      <c r="E7" s="298" t="s">
        <v>450</v>
      </c>
      <c r="F7" s="790"/>
      <c r="G7" s="790"/>
      <c r="H7" s="792"/>
      <c r="I7" s="24"/>
    </row>
    <row r="8" spans="1:9">
      <c r="A8" s="88">
        <v>1</v>
      </c>
      <c r="B8" s="71" t="s">
        <v>216</v>
      </c>
      <c r="C8" s="283">
        <v>351</v>
      </c>
      <c r="D8" s="284">
        <v>0</v>
      </c>
      <c r="E8" s="283">
        <v>0</v>
      </c>
      <c r="F8" s="283">
        <v>0</v>
      </c>
      <c r="G8" s="295">
        <v>0</v>
      </c>
      <c r="H8" s="304">
        <f>IFERROR(G8/(C8+E8),0)</f>
        <v>0</v>
      </c>
    </row>
    <row r="9" spans="1:9" ht="15" customHeight="1">
      <c r="A9" s="88">
        <v>2</v>
      </c>
      <c r="B9" s="71" t="s">
        <v>217</v>
      </c>
      <c r="C9" s="283">
        <v>0</v>
      </c>
      <c r="D9" s="284">
        <v>0</v>
      </c>
      <c r="E9" s="283">
        <v>0</v>
      </c>
      <c r="F9" s="283">
        <v>0</v>
      </c>
      <c r="G9" s="295">
        <v>0</v>
      </c>
      <c r="H9" s="304">
        <f t="shared" ref="H9:H21" si="0">IFERROR(G9/(C9+E9),0)</f>
        <v>0</v>
      </c>
    </row>
    <row r="10" spans="1:9">
      <c r="A10" s="88">
        <v>3</v>
      </c>
      <c r="B10" s="71" t="s">
        <v>218</v>
      </c>
      <c r="C10" s="283">
        <v>0</v>
      </c>
      <c r="D10" s="284">
        <v>0</v>
      </c>
      <c r="E10" s="283">
        <v>0</v>
      </c>
      <c r="F10" s="283">
        <v>0</v>
      </c>
      <c r="G10" s="295">
        <v>0</v>
      </c>
      <c r="H10" s="304">
        <f t="shared" si="0"/>
        <v>0</v>
      </c>
    </row>
    <row r="11" spans="1:9">
      <c r="A11" s="88">
        <v>4</v>
      </c>
      <c r="B11" s="71" t="s">
        <v>219</v>
      </c>
      <c r="C11" s="283">
        <v>0</v>
      </c>
      <c r="D11" s="284">
        <v>0</v>
      </c>
      <c r="E11" s="283">
        <v>0</v>
      </c>
      <c r="F11" s="283">
        <v>0</v>
      </c>
      <c r="G11" s="295">
        <v>0</v>
      </c>
      <c r="H11" s="304">
        <f t="shared" si="0"/>
        <v>0</v>
      </c>
    </row>
    <row r="12" spans="1:9">
      <c r="A12" s="88">
        <v>5</v>
      </c>
      <c r="B12" s="71" t="s">
        <v>220</v>
      </c>
      <c r="C12" s="283">
        <v>0</v>
      </c>
      <c r="D12" s="284">
        <v>0</v>
      </c>
      <c r="E12" s="283">
        <v>0</v>
      </c>
      <c r="F12" s="283">
        <v>0</v>
      </c>
      <c r="G12" s="295">
        <v>0</v>
      </c>
      <c r="H12" s="304">
        <f t="shared" si="0"/>
        <v>0</v>
      </c>
    </row>
    <row r="13" spans="1:9">
      <c r="A13" s="88">
        <v>6</v>
      </c>
      <c r="B13" s="71" t="s">
        <v>221</v>
      </c>
      <c r="C13" s="283">
        <v>6175047</v>
      </c>
      <c r="D13" s="284">
        <v>0</v>
      </c>
      <c r="E13" s="283">
        <v>0</v>
      </c>
      <c r="F13" s="283">
        <v>1324206.0069300001</v>
      </c>
      <c r="G13" s="295">
        <v>1324206.0069300001</v>
      </c>
      <c r="H13" s="304">
        <f t="shared" si="0"/>
        <v>0.2144446847011853</v>
      </c>
    </row>
    <row r="14" spans="1:9">
      <c r="A14" s="88">
        <v>7</v>
      </c>
      <c r="B14" s="71" t="s">
        <v>73</v>
      </c>
      <c r="C14" s="283">
        <v>115023225.63049001</v>
      </c>
      <c r="D14" s="284">
        <v>30058821.189380005</v>
      </c>
      <c r="E14" s="283">
        <v>15081410.594690003</v>
      </c>
      <c r="F14" s="284">
        <v>130099132.45743001</v>
      </c>
      <c r="G14" s="338">
        <v>128723238.081265</v>
      </c>
      <c r="H14" s="304">
        <f t="shared" si="0"/>
        <v>0.98938240646917353</v>
      </c>
    </row>
    <row r="15" spans="1:9">
      <c r="A15" s="88">
        <v>8</v>
      </c>
      <c r="B15" s="71" t="s">
        <v>74</v>
      </c>
      <c r="C15" s="283">
        <v>0</v>
      </c>
      <c r="D15" s="284">
        <v>0</v>
      </c>
      <c r="E15" s="283">
        <v>0</v>
      </c>
      <c r="F15" s="283">
        <v>0</v>
      </c>
      <c r="G15" s="284">
        <v>0</v>
      </c>
      <c r="H15" s="304">
        <f t="shared" si="0"/>
        <v>0</v>
      </c>
    </row>
    <row r="16" spans="1:9">
      <c r="A16" s="88">
        <v>9</v>
      </c>
      <c r="B16" s="71" t="s">
        <v>75</v>
      </c>
      <c r="C16" s="283">
        <v>7735670.7211100003</v>
      </c>
      <c r="D16" s="284">
        <v>0</v>
      </c>
      <c r="E16" s="283">
        <v>0</v>
      </c>
      <c r="F16" s="284">
        <v>2707484.7523885001</v>
      </c>
      <c r="G16" s="338">
        <v>2707484.7523885001</v>
      </c>
      <c r="H16" s="304">
        <f t="shared" si="0"/>
        <v>0.35000000000000003</v>
      </c>
    </row>
    <row r="17" spans="1:8">
      <c r="A17" s="88">
        <v>10</v>
      </c>
      <c r="B17" s="71" t="s">
        <v>69</v>
      </c>
      <c r="C17" s="283">
        <v>79045183.149040014</v>
      </c>
      <c r="D17" s="284">
        <v>0</v>
      </c>
      <c r="E17" s="283">
        <v>0</v>
      </c>
      <c r="F17" s="284">
        <v>105553438.798355</v>
      </c>
      <c r="G17" s="338">
        <v>104832347.733155</v>
      </c>
      <c r="H17" s="304">
        <f t="shared" si="0"/>
        <v>1.3262332194928712</v>
      </c>
    </row>
    <row r="18" spans="1:8">
      <c r="A18" s="88">
        <v>11</v>
      </c>
      <c r="B18" s="71" t="s">
        <v>70</v>
      </c>
      <c r="C18" s="283">
        <v>0</v>
      </c>
      <c r="D18" s="284">
        <v>0</v>
      </c>
      <c r="E18" s="283">
        <v>0</v>
      </c>
      <c r="F18" s="284">
        <v>0</v>
      </c>
      <c r="G18" s="338">
        <v>0</v>
      </c>
      <c r="H18" s="304">
        <f t="shared" si="0"/>
        <v>0</v>
      </c>
    </row>
    <row r="19" spans="1:8">
      <c r="A19" s="88">
        <v>12</v>
      </c>
      <c r="B19" s="71" t="s">
        <v>71</v>
      </c>
      <c r="C19" s="283">
        <v>0</v>
      </c>
      <c r="D19" s="284">
        <v>0</v>
      </c>
      <c r="E19" s="283">
        <v>0</v>
      </c>
      <c r="F19" s="284">
        <v>0</v>
      </c>
      <c r="G19" s="338">
        <v>0</v>
      </c>
      <c r="H19" s="304">
        <f t="shared" si="0"/>
        <v>0</v>
      </c>
    </row>
    <row r="20" spans="1:8">
      <c r="A20" s="88">
        <v>13</v>
      </c>
      <c r="B20" s="71" t="s">
        <v>72</v>
      </c>
      <c r="C20" s="283">
        <v>0</v>
      </c>
      <c r="D20" s="284">
        <v>0</v>
      </c>
      <c r="E20" s="283">
        <v>0</v>
      </c>
      <c r="F20" s="284">
        <v>0</v>
      </c>
      <c r="G20" s="338">
        <v>0</v>
      </c>
      <c r="H20" s="304">
        <f t="shared" si="0"/>
        <v>0</v>
      </c>
    </row>
    <row r="21" spans="1:8">
      <c r="A21" s="88">
        <v>14</v>
      </c>
      <c r="B21" s="71" t="s">
        <v>248</v>
      </c>
      <c r="C21" s="283">
        <v>201925994.49300003</v>
      </c>
      <c r="D21" s="284">
        <v>0</v>
      </c>
      <c r="E21" s="283">
        <v>0</v>
      </c>
      <c r="F21" s="284">
        <v>88353343.638000011</v>
      </c>
      <c r="G21" s="338">
        <v>88353343.638000011</v>
      </c>
      <c r="H21" s="304">
        <f t="shared" si="0"/>
        <v>0.43755309394334996</v>
      </c>
    </row>
    <row r="22" spans="1:8" ht="14.4" thickBot="1">
      <c r="A22" s="146"/>
      <c r="B22" s="153" t="s">
        <v>68</v>
      </c>
      <c r="C22" s="276">
        <f>SUM(C8:C21)</f>
        <v>409905471.99364007</v>
      </c>
      <c r="D22" s="276">
        <f>SUM(D8:D21)</f>
        <v>30058821.189380005</v>
      </c>
      <c r="E22" s="276">
        <f>SUM(E8:E21)</f>
        <v>15081410.594690003</v>
      </c>
      <c r="F22" s="276">
        <f>SUM(F8:F21)</f>
        <v>328037605.65310353</v>
      </c>
      <c r="G22" s="276">
        <f>SUM(G8:G21)</f>
        <v>325940620.21173853</v>
      </c>
      <c r="H22" s="305">
        <f>G22/(C22+E22)</f>
        <v>0.76694277768442509</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5" zoomScaleNormal="85" workbookViewId="0">
      <pane xSplit="2" ySplit="6" topLeftCell="D13" activePane="bottomRight" state="frozen"/>
      <selection pane="topRight" activeCell="C1" sqref="C1"/>
      <selection pane="bottomLeft" activeCell="A6" sqref="A6"/>
      <selection pane="bottomRight" activeCell="F27" sqref="F27:K27"/>
    </sheetView>
  </sheetViews>
  <sheetFormatPr defaultColWidth="9.109375" defaultRowHeight="13.8"/>
  <cols>
    <col min="1" max="1" width="10.5546875" style="326" bestFit="1" customWidth="1"/>
    <col min="2" max="2" width="104.109375" style="326" customWidth="1"/>
    <col min="3" max="9" width="12.6640625" style="326" customWidth="1"/>
    <col min="10" max="10" width="13.109375" style="326" bestFit="1" customWidth="1"/>
    <col min="11" max="11" width="12.6640625" style="326" customWidth="1"/>
    <col min="12" max="16384" width="9.109375" style="326"/>
  </cols>
  <sheetData>
    <row r="1" spans="1:11">
      <c r="A1" s="326" t="s">
        <v>188</v>
      </c>
      <c r="B1" s="326" t="str">
        <f>Info!C2</f>
        <v>სს "ვითიბი ბანკი ჯორჯია"</v>
      </c>
    </row>
    <row r="2" spans="1:11">
      <c r="A2" s="326" t="s">
        <v>189</v>
      </c>
      <c r="B2" s="738">
        <f>'1. key ratios'!B2</f>
        <v>45016</v>
      </c>
      <c r="C2" s="327"/>
      <c r="D2" s="327"/>
    </row>
    <row r="3" spans="1:11">
      <c r="B3" s="327"/>
      <c r="C3" s="327"/>
      <c r="D3" s="327"/>
    </row>
    <row r="4" spans="1:11" ht="14.4" thickBot="1">
      <c r="A4" s="326" t="s">
        <v>518</v>
      </c>
      <c r="B4" s="299" t="s">
        <v>517</v>
      </c>
      <c r="C4" s="327"/>
      <c r="D4" s="327"/>
    </row>
    <row r="5" spans="1:11" ht="30" customHeight="1">
      <c r="A5" s="798"/>
      <c r="B5" s="799"/>
      <c r="C5" s="800" t="s">
        <v>550</v>
      </c>
      <c r="D5" s="800"/>
      <c r="E5" s="800"/>
      <c r="F5" s="800" t="s">
        <v>551</v>
      </c>
      <c r="G5" s="800"/>
      <c r="H5" s="800"/>
      <c r="I5" s="800" t="s">
        <v>552</v>
      </c>
      <c r="J5" s="800"/>
      <c r="K5" s="801"/>
    </row>
    <row r="6" spans="1:11">
      <c r="A6" s="324"/>
      <c r="B6" s="325"/>
      <c r="C6" s="328" t="s">
        <v>27</v>
      </c>
      <c r="D6" s="328" t="s">
        <v>96</v>
      </c>
      <c r="E6" s="328" t="s">
        <v>68</v>
      </c>
      <c r="F6" s="328" t="s">
        <v>27</v>
      </c>
      <c r="G6" s="328" t="s">
        <v>96</v>
      </c>
      <c r="H6" s="328" t="s">
        <v>68</v>
      </c>
      <c r="I6" s="328" t="s">
        <v>27</v>
      </c>
      <c r="J6" s="328" t="s">
        <v>96</v>
      </c>
      <c r="K6" s="330" t="s">
        <v>68</v>
      </c>
    </row>
    <row r="7" spans="1:11">
      <c r="A7" s="331" t="s">
        <v>488</v>
      </c>
      <c r="B7" s="323"/>
      <c r="C7" s="323"/>
      <c r="D7" s="323"/>
      <c r="E7" s="323"/>
      <c r="F7" s="323"/>
      <c r="G7" s="323"/>
      <c r="H7" s="323"/>
      <c r="I7" s="323"/>
      <c r="J7" s="323"/>
      <c r="K7" s="332"/>
    </row>
    <row r="8" spans="1:11">
      <c r="A8" s="322">
        <v>1</v>
      </c>
      <c r="B8" s="311" t="s">
        <v>488</v>
      </c>
      <c r="C8" s="637"/>
      <c r="D8" s="637"/>
      <c r="E8" s="637"/>
      <c r="F8" s="638">
        <v>65779750.66677773</v>
      </c>
      <c r="G8" s="638">
        <v>40804219.233149998</v>
      </c>
      <c r="H8" s="638">
        <v>106583969.89992782</v>
      </c>
      <c r="I8" s="638">
        <v>65779750.66677773</v>
      </c>
      <c r="J8" s="638">
        <v>39044158.236351103</v>
      </c>
      <c r="K8" s="639">
        <v>104823908.90312894</v>
      </c>
    </row>
    <row r="9" spans="1:11">
      <c r="A9" s="331" t="s">
        <v>489</v>
      </c>
      <c r="B9" s="323"/>
      <c r="C9" s="640"/>
      <c r="D9" s="640"/>
      <c r="E9" s="640"/>
      <c r="F9" s="640"/>
      <c r="G9" s="640"/>
      <c r="H9" s="640"/>
      <c r="I9" s="640"/>
      <c r="J9" s="640"/>
      <c r="K9" s="641"/>
    </row>
    <row r="10" spans="1:11">
      <c r="A10" s="333">
        <v>2</v>
      </c>
      <c r="B10" s="312" t="s">
        <v>490</v>
      </c>
      <c r="C10" s="477">
        <v>3528048.2745555574</v>
      </c>
      <c r="D10" s="642">
        <v>567574.37333333306</v>
      </c>
      <c r="E10" s="642">
        <v>4095622.6478888877</v>
      </c>
      <c r="F10" s="642">
        <v>650894.85568000015</v>
      </c>
      <c r="G10" s="642">
        <v>285088.57133055548</v>
      </c>
      <c r="H10" s="642">
        <v>935983.42701055552</v>
      </c>
      <c r="I10" s="642">
        <v>161018.19545555563</v>
      </c>
      <c r="J10" s="642">
        <v>30162.675361111102</v>
      </c>
      <c r="K10" s="643">
        <v>191180.87081666672</v>
      </c>
    </row>
    <row r="11" spans="1:11">
      <c r="A11" s="333">
        <v>3</v>
      </c>
      <c r="B11" s="312" t="s">
        <v>491</v>
      </c>
      <c r="C11" s="477">
        <v>19564598.829666667</v>
      </c>
      <c r="D11" s="642">
        <v>103158455.09600407</v>
      </c>
      <c r="E11" s="642">
        <v>122723053.92567077</v>
      </c>
      <c r="F11" s="642">
        <v>12332860.757744443</v>
      </c>
      <c r="G11" s="642">
        <v>546145.94925033313</v>
      </c>
      <c r="H11" s="642">
        <v>12879006.706994778</v>
      </c>
      <c r="I11" s="642">
        <v>6663437.6089611137</v>
      </c>
      <c r="J11" s="642">
        <v>476993.56623764453</v>
      </c>
      <c r="K11" s="643">
        <v>7140431.1751987552</v>
      </c>
    </row>
    <row r="12" spans="1:11">
      <c r="A12" s="333">
        <v>4</v>
      </c>
      <c r="B12" s="312" t="s">
        <v>492</v>
      </c>
      <c r="C12" s="477">
        <v>0</v>
      </c>
      <c r="D12" s="642">
        <v>0</v>
      </c>
      <c r="E12" s="642">
        <v>0</v>
      </c>
      <c r="F12" s="642">
        <v>0</v>
      </c>
      <c r="G12" s="642">
        <v>0</v>
      </c>
      <c r="H12" s="642">
        <v>0</v>
      </c>
      <c r="I12" s="642">
        <v>0</v>
      </c>
      <c r="J12" s="642">
        <v>0</v>
      </c>
      <c r="K12" s="643">
        <v>0</v>
      </c>
    </row>
    <row r="13" spans="1:11">
      <c r="A13" s="333">
        <v>5</v>
      </c>
      <c r="B13" s="312" t="s">
        <v>493</v>
      </c>
      <c r="C13" s="477">
        <v>16704292.747333368</v>
      </c>
      <c r="D13" s="642">
        <v>16687098.932760341</v>
      </c>
      <c r="E13" s="642">
        <v>33391391.680093665</v>
      </c>
      <c r="F13" s="642">
        <v>6156048.5335361101</v>
      </c>
      <c r="G13" s="642">
        <v>4538977.1051599355</v>
      </c>
      <c r="H13" s="642">
        <v>10695025.638696045</v>
      </c>
      <c r="I13" s="642">
        <v>1509057.6772888899</v>
      </c>
      <c r="J13" s="642">
        <v>1309622.2816090668</v>
      </c>
      <c r="K13" s="643">
        <v>2818679.9588979566</v>
      </c>
    </row>
    <row r="14" spans="1:11">
      <c r="A14" s="333">
        <v>6</v>
      </c>
      <c r="B14" s="312" t="s">
        <v>508</v>
      </c>
      <c r="C14" s="477">
        <v>0</v>
      </c>
      <c r="D14" s="642">
        <v>0</v>
      </c>
      <c r="E14" s="642">
        <v>0</v>
      </c>
      <c r="F14" s="642">
        <v>0</v>
      </c>
      <c r="G14" s="642">
        <v>0</v>
      </c>
      <c r="H14" s="642">
        <v>0</v>
      </c>
      <c r="I14" s="642">
        <v>0</v>
      </c>
      <c r="J14" s="642">
        <v>0</v>
      </c>
      <c r="K14" s="643">
        <v>0</v>
      </c>
    </row>
    <row r="15" spans="1:11">
      <c r="A15" s="333">
        <v>7</v>
      </c>
      <c r="B15" s="312" t="s">
        <v>495</v>
      </c>
      <c r="C15" s="477">
        <v>5150128.6901111072</v>
      </c>
      <c r="D15" s="642">
        <v>26796624.988846224</v>
      </c>
      <c r="E15" s="642">
        <v>31946753.678957328</v>
      </c>
      <c r="F15" s="642">
        <v>853410.67288888886</v>
      </c>
      <c r="G15" s="642">
        <v>17334958.371036883</v>
      </c>
      <c r="H15" s="642">
        <v>18188369.04392577</v>
      </c>
      <c r="I15" s="642">
        <v>853410.67288888886</v>
      </c>
      <c r="J15" s="642">
        <v>17334958.371036883</v>
      </c>
      <c r="K15" s="643">
        <v>18188369.04392577</v>
      </c>
    </row>
    <row r="16" spans="1:11">
      <c r="A16" s="333">
        <v>8</v>
      </c>
      <c r="B16" s="313" t="s">
        <v>496</v>
      </c>
      <c r="C16" s="477">
        <v>44947068.541666664</v>
      </c>
      <c r="D16" s="642">
        <v>147209753.390944</v>
      </c>
      <c r="E16" s="642">
        <v>192156821.93261075</v>
      </c>
      <c r="F16" s="642">
        <v>19993214.81984945</v>
      </c>
      <c r="G16" s="642">
        <v>22705169.996777706</v>
      </c>
      <c r="H16" s="642">
        <v>42698384.81662716</v>
      </c>
      <c r="I16" s="642">
        <v>9186924.1545944437</v>
      </c>
      <c r="J16" s="642">
        <v>19151736.894244712</v>
      </c>
      <c r="K16" s="643">
        <v>28338661.048839156</v>
      </c>
    </row>
    <row r="17" spans="1:11">
      <c r="A17" s="331" t="s">
        <v>497</v>
      </c>
      <c r="B17" s="323"/>
      <c r="C17" s="640"/>
      <c r="D17" s="640"/>
      <c r="E17" s="640"/>
      <c r="F17" s="640"/>
      <c r="G17" s="640"/>
      <c r="H17" s="640"/>
      <c r="I17" s="640"/>
      <c r="J17" s="640"/>
      <c r="K17" s="641"/>
    </row>
    <row r="18" spans="1:11">
      <c r="A18" s="333">
        <v>9</v>
      </c>
      <c r="B18" s="312" t="s">
        <v>498</v>
      </c>
      <c r="C18" s="477">
        <v>0</v>
      </c>
      <c r="D18" s="642">
        <v>0</v>
      </c>
      <c r="E18" s="642">
        <v>0</v>
      </c>
      <c r="F18" s="642">
        <v>0</v>
      </c>
      <c r="G18" s="642">
        <v>0</v>
      </c>
      <c r="H18" s="642">
        <v>0</v>
      </c>
      <c r="I18" s="642">
        <v>0</v>
      </c>
      <c r="J18" s="642">
        <v>0</v>
      </c>
      <c r="K18" s="643">
        <v>0</v>
      </c>
    </row>
    <row r="19" spans="1:11">
      <c r="A19" s="333">
        <v>10</v>
      </c>
      <c r="B19" s="312" t="s">
        <v>499</v>
      </c>
      <c r="C19" s="477">
        <v>83872642.817593381</v>
      </c>
      <c r="D19" s="642">
        <v>79304454.065292358</v>
      </c>
      <c r="E19" s="642">
        <v>163177096.88288578</v>
      </c>
      <c r="F19" s="642">
        <v>1066243.4942614513</v>
      </c>
      <c r="G19" s="642">
        <v>1211521.7211610212</v>
      </c>
      <c r="H19" s="642">
        <v>2277765.2154224715</v>
      </c>
      <c r="I19" s="642">
        <v>1066243.4942614513</v>
      </c>
      <c r="J19" s="642">
        <v>4390327.9279010203</v>
      </c>
      <c r="K19" s="643">
        <v>5456571.4221624695</v>
      </c>
    </row>
    <row r="20" spans="1:11">
      <c r="A20" s="333">
        <v>11</v>
      </c>
      <c r="B20" s="312" t="s">
        <v>500</v>
      </c>
      <c r="C20" s="477">
        <v>6319268.2245555548</v>
      </c>
      <c r="D20" s="642">
        <v>3293001.6416777791</v>
      </c>
      <c r="E20" s="642">
        <v>9612269.8662333339</v>
      </c>
      <c r="F20" s="642">
        <v>214803.33333333334</v>
      </c>
      <c r="G20" s="642">
        <v>0</v>
      </c>
      <c r="H20" s="642">
        <v>214803.33333333334</v>
      </c>
      <c r="I20" s="642">
        <v>214803.33333333334</v>
      </c>
      <c r="J20" s="642">
        <v>0</v>
      </c>
      <c r="K20" s="643">
        <v>214803.33333333334</v>
      </c>
    </row>
    <row r="21" spans="1:11" ht="14.4" thickBot="1">
      <c r="A21" s="211">
        <v>12</v>
      </c>
      <c r="B21" s="334" t="s">
        <v>501</v>
      </c>
      <c r="C21" s="644">
        <v>90191911.042148903</v>
      </c>
      <c r="D21" s="645">
        <v>82597455.70697023</v>
      </c>
      <c r="E21" s="644">
        <v>172789366.74911907</v>
      </c>
      <c r="F21" s="645">
        <v>1281046.8275947846</v>
      </c>
      <c r="G21" s="645">
        <v>1211521.7211610212</v>
      </c>
      <c r="H21" s="645">
        <v>2492568.5487558045</v>
      </c>
      <c r="I21" s="645">
        <v>1281046.8275947846</v>
      </c>
      <c r="J21" s="645">
        <v>4390327.9279010203</v>
      </c>
      <c r="K21" s="646">
        <v>5671374.7554958034</v>
      </c>
    </row>
    <row r="22" spans="1:11" ht="38.25" customHeight="1" thickBot="1">
      <c r="A22" s="320"/>
      <c r="B22" s="321"/>
      <c r="C22" s="474"/>
      <c r="D22" s="474"/>
      <c r="E22" s="474"/>
      <c r="F22" s="795" t="s">
        <v>502</v>
      </c>
      <c r="G22" s="796"/>
      <c r="H22" s="796"/>
      <c r="I22" s="795" t="s">
        <v>503</v>
      </c>
      <c r="J22" s="796"/>
      <c r="K22" s="797"/>
    </row>
    <row r="23" spans="1:11">
      <c r="A23" s="317">
        <v>13</v>
      </c>
      <c r="B23" s="314" t="s">
        <v>488</v>
      </c>
      <c r="C23" s="647"/>
      <c r="D23" s="647"/>
      <c r="E23" s="647"/>
      <c r="F23" s="648">
        <v>65779750.66677773</v>
      </c>
      <c r="G23" s="648">
        <v>40804219.233149998</v>
      </c>
      <c r="H23" s="648">
        <v>106583969.89992782</v>
      </c>
      <c r="I23" s="648">
        <v>65779750.66677773</v>
      </c>
      <c r="J23" s="648">
        <v>39044158.236351103</v>
      </c>
      <c r="K23" s="649">
        <v>104823908.90312894</v>
      </c>
    </row>
    <row r="24" spans="1:11" ht="14.4" thickBot="1">
      <c r="A24" s="318">
        <v>14</v>
      </c>
      <c r="B24" s="315" t="s">
        <v>504</v>
      </c>
      <c r="C24" s="650"/>
      <c r="D24" s="651"/>
      <c r="E24" s="652"/>
      <c r="F24" s="653">
        <v>18712167.992254667</v>
      </c>
      <c r="G24" s="653">
        <v>21493648.275616683</v>
      </c>
      <c r="H24" s="653">
        <v>40205816.267871358</v>
      </c>
      <c r="I24" s="653">
        <v>7905877.3269996587</v>
      </c>
      <c r="J24" s="653">
        <v>14761408.966343692</v>
      </c>
      <c r="K24" s="654">
        <v>22667286.29334335</v>
      </c>
    </row>
    <row r="25" spans="1:11" ht="14.4" thickBot="1">
      <c r="A25" s="319">
        <v>15</v>
      </c>
      <c r="B25" s="316" t="s">
        <v>505</v>
      </c>
      <c r="C25" s="655"/>
      <c r="D25" s="655"/>
      <c r="E25" s="655"/>
      <c r="F25" s="656">
        <f>F23/F24</f>
        <v>3.5153463080282976</v>
      </c>
      <c r="G25" s="656">
        <f t="shared" ref="G25:K25" si="0">G23/G24</f>
        <v>1.8984315138086658</v>
      </c>
      <c r="H25" s="656">
        <f t="shared" si="0"/>
        <v>2.6509589853819118</v>
      </c>
      <c r="I25" s="656">
        <f t="shared" si="0"/>
        <v>8.320360656511939</v>
      </c>
      <c r="J25" s="656">
        <f t="shared" si="0"/>
        <v>2.6450156841648766</v>
      </c>
      <c r="K25" s="657">
        <f t="shared" si="0"/>
        <v>4.6244577999578329</v>
      </c>
    </row>
    <row r="26" spans="1:11">
      <c r="F26" s="741"/>
    </row>
    <row r="27" spans="1:11">
      <c r="F27" s="742"/>
      <c r="G27" s="742"/>
      <c r="H27" s="742"/>
      <c r="I27" s="742"/>
      <c r="J27" s="742"/>
      <c r="K27" s="742"/>
    </row>
    <row r="28" spans="1:11" ht="41.4">
      <c r="B28" s="23" t="s">
        <v>549</v>
      </c>
      <c r="F28" s="743"/>
      <c r="G28" s="743"/>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51">
        <f>'1. key ratios'!B2</f>
        <v>45016</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5">
        <f>SUM(C8:C13)</f>
        <v>0</v>
      </c>
      <c r="D7" s="102"/>
      <c r="E7" s="288">
        <f t="shared" ref="E7:M7" si="0">SUM(E8:E13)</f>
        <v>0</v>
      </c>
      <c r="F7" s="285">
        <f>SUM(F8:F13)</f>
        <v>0</v>
      </c>
      <c r="G7" s="285">
        <f t="shared" si="0"/>
        <v>0</v>
      </c>
      <c r="H7" s="285">
        <f t="shared" si="0"/>
        <v>0</v>
      </c>
      <c r="I7" s="285">
        <f t="shared" si="0"/>
        <v>0</v>
      </c>
      <c r="J7" s="285">
        <f t="shared" si="0"/>
        <v>0</v>
      </c>
      <c r="K7" s="285">
        <f t="shared" si="0"/>
        <v>0</v>
      </c>
      <c r="L7" s="285">
        <f t="shared" si="0"/>
        <v>0</v>
      </c>
      <c r="M7" s="285">
        <f t="shared" si="0"/>
        <v>0</v>
      </c>
      <c r="N7" s="157">
        <f>SUM(N8:N13)</f>
        <v>0</v>
      </c>
    </row>
    <row r="8" spans="1:14">
      <c r="A8" s="156">
        <v>1.1000000000000001</v>
      </c>
      <c r="B8" s="108" t="s">
        <v>79</v>
      </c>
      <c r="C8" s="286">
        <v>0</v>
      </c>
      <c r="D8" s="109">
        <v>0.02</v>
      </c>
      <c r="E8" s="288">
        <f>C8*D8</f>
        <v>0</v>
      </c>
      <c r="F8" s="286"/>
      <c r="G8" s="286"/>
      <c r="H8" s="286"/>
      <c r="I8" s="286"/>
      <c r="J8" s="286"/>
      <c r="K8" s="286">
        <v>0</v>
      </c>
      <c r="L8" s="286"/>
      <c r="M8" s="286"/>
      <c r="N8" s="157">
        <f>SUMPRODUCT($F$6:$M$6,F8:M8)</f>
        <v>0</v>
      </c>
    </row>
    <row r="9" spans="1:14">
      <c r="A9" s="156">
        <v>1.2</v>
      </c>
      <c r="B9" s="108" t="s">
        <v>80</v>
      </c>
      <c r="C9" s="286">
        <v>0</v>
      </c>
      <c r="D9" s="109">
        <v>0.05</v>
      </c>
      <c r="E9" s="288">
        <f>C9*D9</f>
        <v>0</v>
      </c>
      <c r="F9" s="286"/>
      <c r="G9" s="286"/>
      <c r="H9" s="286"/>
      <c r="I9" s="286"/>
      <c r="J9" s="286"/>
      <c r="K9" s="286">
        <v>0</v>
      </c>
      <c r="L9" s="286"/>
      <c r="M9" s="286"/>
      <c r="N9" s="157">
        <f t="shared" ref="N9:N12" si="1">SUMPRODUCT($F$6:$M$6,F9:M9)</f>
        <v>0</v>
      </c>
    </row>
    <row r="10" spans="1:14">
      <c r="A10" s="156">
        <v>1.3</v>
      </c>
      <c r="B10" s="108" t="s">
        <v>81</v>
      </c>
      <c r="C10" s="286">
        <v>0</v>
      </c>
      <c r="D10" s="109">
        <v>0.08</v>
      </c>
      <c r="E10" s="288">
        <f>C10*D10</f>
        <v>0</v>
      </c>
      <c r="F10" s="286"/>
      <c r="G10" s="286"/>
      <c r="H10" s="286"/>
      <c r="I10" s="286"/>
      <c r="J10" s="286"/>
      <c r="K10" s="286">
        <v>0</v>
      </c>
      <c r="L10" s="286"/>
      <c r="M10" s="286"/>
      <c r="N10" s="157">
        <f>SUMPRODUCT($F$6:$M$6,F10:M10)</f>
        <v>0</v>
      </c>
    </row>
    <row r="11" spans="1:14">
      <c r="A11" s="156">
        <v>1.4</v>
      </c>
      <c r="B11" s="108" t="s">
        <v>82</v>
      </c>
      <c r="C11" s="286">
        <v>0</v>
      </c>
      <c r="D11" s="109">
        <v>0.11</v>
      </c>
      <c r="E11" s="288">
        <f>C11*D11</f>
        <v>0</v>
      </c>
      <c r="F11" s="286"/>
      <c r="G11" s="286"/>
      <c r="H11" s="286"/>
      <c r="I11" s="286"/>
      <c r="J11" s="286"/>
      <c r="K11" s="286">
        <v>0</v>
      </c>
      <c r="L11" s="286"/>
      <c r="M11" s="286"/>
      <c r="N11" s="157">
        <f t="shared" si="1"/>
        <v>0</v>
      </c>
    </row>
    <row r="12" spans="1:14">
      <c r="A12" s="156">
        <v>1.5</v>
      </c>
      <c r="B12" s="108" t="s">
        <v>83</v>
      </c>
      <c r="C12" s="286">
        <v>0</v>
      </c>
      <c r="D12" s="109">
        <v>0.14000000000000001</v>
      </c>
      <c r="E12" s="288">
        <f>C12*D12</f>
        <v>0</v>
      </c>
      <c r="F12" s="286"/>
      <c r="G12" s="286"/>
      <c r="H12" s="286"/>
      <c r="I12" s="286"/>
      <c r="J12" s="286"/>
      <c r="K12" s="286">
        <v>0</v>
      </c>
      <c r="L12" s="286"/>
      <c r="M12" s="286"/>
      <c r="N12" s="157">
        <f t="shared" si="1"/>
        <v>0</v>
      </c>
    </row>
    <row r="13" spans="1:14">
      <c r="A13" s="156">
        <v>1.6</v>
      </c>
      <c r="B13" s="110" t="s">
        <v>84</v>
      </c>
      <c r="C13" s="286">
        <v>0</v>
      </c>
      <c r="D13" s="111"/>
      <c r="E13" s="286"/>
      <c r="F13" s="286"/>
      <c r="G13" s="286"/>
      <c r="H13" s="286"/>
      <c r="I13" s="286"/>
      <c r="J13" s="286"/>
      <c r="K13" s="286"/>
      <c r="L13" s="286"/>
      <c r="M13" s="286"/>
      <c r="N13" s="157">
        <f>SUMPRODUCT($F$6:$M$6,F13:M13)</f>
        <v>0</v>
      </c>
    </row>
    <row r="14" spans="1:14">
      <c r="A14" s="156">
        <v>2</v>
      </c>
      <c r="B14" s="112" t="s">
        <v>85</v>
      </c>
      <c r="C14" s="285">
        <f>SUM(C15:C20)</f>
        <v>0</v>
      </c>
      <c r="D14" s="102"/>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57">
        <f>SUM(N15:N20)</f>
        <v>0</v>
      </c>
    </row>
    <row r="15" spans="1:14">
      <c r="A15" s="156">
        <v>2.1</v>
      </c>
      <c r="B15" s="110" t="s">
        <v>79</v>
      </c>
      <c r="C15" s="286"/>
      <c r="D15" s="109">
        <v>5.0000000000000001E-3</v>
      </c>
      <c r="E15" s="288">
        <f>C15*D15</f>
        <v>0</v>
      </c>
      <c r="F15" s="286"/>
      <c r="G15" s="286"/>
      <c r="H15" s="286"/>
      <c r="I15" s="286"/>
      <c r="J15" s="286"/>
      <c r="K15" s="286"/>
      <c r="L15" s="286"/>
      <c r="M15" s="286"/>
      <c r="N15" s="157">
        <f>SUMPRODUCT($F$6:$M$6,F15:M15)</f>
        <v>0</v>
      </c>
    </row>
    <row r="16" spans="1:14">
      <c r="A16" s="156">
        <v>2.2000000000000002</v>
      </c>
      <c r="B16" s="110" t="s">
        <v>80</v>
      </c>
      <c r="C16" s="286"/>
      <c r="D16" s="109">
        <v>0.01</v>
      </c>
      <c r="E16" s="288">
        <f>C16*D16</f>
        <v>0</v>
      </c>
      <c r="F16" s="286"/>
      <c r="G16" s="286"/>
      <c r="H16" s="286"/>
      <c r="I16" s="286"/>
      <c r="J16" s="286"/>
      <c r="K16" s="286"/>
      <c r="L16" s="286"/>
      <c r="M16" s="286"/>
      <c r="N16" s="157">
        <f t="shared" ref="N16:N20" si="3">SUMPRODUCT($F$6:$M$6,F16:M16)</f>
        <v>0</v>
      </c>
    </row>
    <row r="17" spans="1:14">
      <c r="A17" s="156">
        <v>2.2999999999999998</v>
      </c>
      <c r="B17" s="110" t="s">
        <v>81</v>
      </c>
      <c r="C17" s="286"/>
      <c r="D17" s="109">
        <v>0.02</v>
      </c>
      <c r="E17" s="288">
        <f>C17*D17</f>
        <v>0</v>
      </c>
      <c r="F17" s="286"/>
      <c r="G17" s="286"/>
      <c r="H17" s="286"/>
      <c r="I17" s="286"/>
      <c r="J17" s="286"/>
      <c r="K17" s="286"/>
      <c r="L17" s="286"/>
      <c r="M17" s="286"/>
      <c r="N17" s="157">
        <f t="shared" si="3"/>
        <v>0</v>
      </c>
    </row>
    <row r="18" spans="1:14">
      <c r="A18" s="156">
        <v>2.4</v>
      </c>
      <c r="B18" s="110" t="s">
        <v>82</v>
      </c>
      <c r="C18" s="286"/>
      <c r="D18" s="109">
        <v>0.03</v>
      </c>
      <c r="E18" s="288">
        <f>C18*D18</f>
        <v>0</v>
      </c>
      <c r="F18" s="286"/>
      <c r="G18" s="286"/>
      <c r="H18" s="286"/>
      <c r="I18" s="286"/>
      <c r="J18" s="286"/>
      <c r="K18" s="286"/>
      <c r="L18" s="286"/>
      <c r="M18" s="286"/>
      <c r="N18" s="157">
        <f t="shared" si="3"/>
        <v>0</v>
      </c>
    </row>
    <row r="19" spans="1:14">
      <c r="A19" s="156">
        <v>2.5</v>
      </c>
      <c r="B19" s="110" t="s">
        <v>83</v>
      </c>
      <c r="C19" s="286"/>
      <c r="D19" s="109">
        <v>0.04</v>
      </c>
      <c r="E19" s="288">
        <f>C19*D19</f>
        <v>0</v>
      </c>
      <c r="F19" s="286"/>
      <c r="G19" s="286"/>
      <c r="H19" s="286"/>
      <c r="I19" s="286"/>
      <c r="J19" s="286"/>
      <c r="K19" s="286"/>
      <c r="L19" s="286"/>
      <c r="M19" s="286"/>
      <c r="N19" s="157">
        <f t="shared" si="3"/>
        <v>0</v>
      </c>
    </row>
    <row r="20" spans="1:14">
      <c r="A20" s="156">
        <v>2.6</v>
      </c>
      <c r="B20" s="110" t="s">
        <v>84</v>
      </c>
      <c r="C20" s="286"/>
      <c r="D20" s="111"/>
      <c r="E20" s="289"/>
      <c r="F20" s="286"/>
      <c r="G20" s="286"/>
      <c r="H20" s="286"/>
      <c r="I20" s="286"/>
      <c r="J20" s="286"/>
      <c r="K20" s="286"/>
      <c r="L20" s="286"/>
      <c r="M20" s="286"/>
      <c r="N20" s="157">
        <f t="shared" si="3"/>
        <v>0</v>
      </c>
    </row>
    <row r="21" spans="1:14" ht="14.4" thickBot="1">
      <c r="A21" s="158">
        <v>3</v>
      </c>
      <c r="B21" s="159" t="s">
        <v>68</v>
      </c>
      <c r="C21" s="287">
        <f>C14+C7</f>
        <v>0</v>
      </c>
      <c r="D21" s="160"/>
      <c r="E21" s="290">
        <f>E14+E7</f>
        <v>0</v>
      </c>
      <c r="F21" s="291">
        <f>F7+F14</f>
        <v>0</v>
      </c>
      <c r="G21" s="291">
        <f t="shared" ref="G21:L21" si="4">G7+G14</f>
        <v>0</v>
      </c>
      <c r="H21" s="291">
        <f t="shared" si="4"/>
        <v>0</v>
      </c>
      <c r="I21" s="291">
        <f t="shared" si="4"/>
        <v>0</v>
      </c>
      <c r="J21" s="291">
        <f t="shared" si="4"/>
        <v>0</v>
      </c>
      <c r="K21" s="291">
        <f t="shared" si="4"/>
        <v>0</v>
      </c>
      <c r="L21" s="291">
        <f t="shared" si="4"/>
        <v>0</v>
      </c>
      <c r="M21" s="291">
        <f>M7+M14</f>
        <v>0</v>
      </c>
      <c r="N21" s="161">
        <f>N14+N7</f>
        <v>0</v>
      </c>
    </row>
    <row r="22" spans="1:14">
      <c r="E22" s="292"/>
      <c r="F22" s="292"/>
      <c r="G22" s="292"/>
      <c r="H22" s="292"/>
      <c r="I22" s="292"/>
      <c r="J22" s="292"/>
      <c r="K22" s="292"/>
      <c r="L22" s="292"/>
      <c r="M22" s="29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zoomScale="70" zoomScaleNormal="70" workbookViewId="0">
      <selection activeCell="C6" sqref="C6:C73"/>
    </sheetView>
  </sheetViews>
  <sheetFormatPr defaultRowHeight="14.4"/>
  <cols>
    <col min="1" max="1" width="11.44140625" customWidth="1"/>
    <col min="2" max="2" width="76.88671875" style="4" customWidth="1"/>
    <col min="3" max="3" width="22.88671875" customWidth="1"/>
  </cols>
  <sheetData>
    <row r="1" spans="1:3">
      <c r="A1" s="326" t="s">
        <v>188</v>
      </c>
      <c r="B1" t="str">
        <f>Info!C2</f>
        <v>სს "ვითიბი ბანკი ჯორჯია"</v>
      </c>
    </row>
    <row r="2" spans="1:3">
      <c r="A2" s="326" t="s">
        <v>189</v>
      </c>
      <c r="B2" s="451">
        <f>'1. key ratios'!B2</f>
        <v>45016</v>
      </c>
    </row>
    <row r="3" spans="1:3">
      <c r="A3" s="326"/>
      <c r="B3"/>
    </row>
    <row r="4" spans="1:3">
      <c r="A4" s="326" t="s">
        <v>594</v>
      </c>
      <c r="B4" t="s">
        <v>553</v>
      </c>
    </row>
    <row r="5" spans="1:3">
      <c r="A5" s="387"/>
      <c r="B5" s="387" t="s">
        <v>554</v>
      </c>
      <c r="C5" s="399"/>
    </row>
    <row r="6" spans="1:3">
      <c r="A6" s="388">
        <v>1</v>
      </c>
      <c r="B6" s="400" t="s">
        <v>606</v>
      </c>
      <c r="C6" s="401">
        <v>428536209.63364005</v>
      </c>
    </row>
    <row r="7" spans="1:3">
      <c r="A7" s="388">
        <v>2</v>
      </c>
      <c r="B7" s="400" t="s">
        <v>555</v>
      </c>
      <c r="C7" s="401">
        <v>-29863058.210000001</v>
      </c>
    </row>
    <row r="8" spans="1:3">
      <c r="A8" s="389">
        <v>3</v>
      </c>
      <c r="B8" s="402" t="s">
        <v>556</v>
      </c>
      <c r="C8" s="403">
        <v>398673151.42364007</v>
      </c>
    </row>
    <row r="9" spans="1:3">
      <c r="A9" s="390"/>
      <c r="B9" s="390" t="s">
        <v>557</v>
      </c>
      <c r="C9" s="404"/>
    </row>
    <row r="10" spans="1:3">
      <c r="A10" s="391">
        <v>4</v>
      </c>
      <c r="B10" s="405" t="s">
        <v>558</v>
      </c>
      <c r="C10" s="401"/>
    </row>
    <row r="11" spans="1:3">
      <c r="A11" s="391">
        <v>5</v>
      </c>
      <c r="B11" s="406" t="s">
        <v>559</v>
      </c>
      <c r="C11" s="401"/>
    </row>
    <row r="12" spans="1:3">
      <c r="A12" s="391" t="s">
        <v>560</v>
      </c>
      <c r="B12" s="400" t="s">
        <v>561</v>
      </c>
      <c r="C12" s="403">
        <v>0</v>
      </c>
    </row>
    <row r="13" spans="1:3">
      <c r="A13" s="392">
        <v>6</v>
      </c>
      <c r="B13" s="407" t="s">
        <v>562</v>
      </c>
      <c r="C13" s="401"/>
    </row>
    <row r="14" spans="1:3">
      <c r="A14" s="392">
        <v>7</v>
      </c>
      <c r="B14" s="408" t="s">
        <v>563</v>
      </c>
      <c r="C14" s="401"/>
    </row>
    <row r="15" spans="1:3">
      <c r="A15" s="393">
        <v>8</v>
      </c>
      <c r="B15" s="400" t="s">
        <v>564</v>
      </c>
      <c r="C15" s="401"/>
    </row>
    <row r="16" spans="1:3" ht="22.8">
      <c r="A16" s="392">
        <v>9</v>
      </c>
      <c r="B16" s="408" t="s">
        <v>565</v>
      </c>
      <c r="C16" s="401"/>
    </row>
    <row r="17" spans="1:3">
      <c r="A17" s="392">
        <v>10</v>
      </c>
      <c r="B17" s="408" t="s">
        <v>566</v>
      </c>
      <c r="C17" s="401"/>
    </row>
    <row r="18" spans="1:3">
      <c r="A18" s="394">
        <v>11</v>
      </c>
      <c r="B18" s="409" t="s">
        <v>567</v>
      </c>
      <c r="C18" s="403">
        <v>0</v>
      </c>
    </row>
    <row r="19" spans="1:3">
      <c r="A19" s="390"/>
      <c r="B19" s="390" t="s">
        <v>568</v>
      </c>
      <c r="C19" s="410"/>
    </row>
    <row r="20" spans="1:3">
      <c r="A20" s="392">
        <v>12</v>
      </c>
      <c r="B20" s="405" t="s">
        <v>569</v>
      </c>
      <c r="C20" s="401"/>
    </row>
    <row r="21" spans="1:3">
      <c r="A21" s="392">
        <v>13</v>
      </c>
      <c r="B21" s="405" t="s">
        <v>570</v>
      </c>
      <c r="C21" s="401"/>
    </row>
    <row r="22" spans="1:3">
      <c r="A22" s="392">
        <v>14</v>
      </c>
      <c r="B22" s="405" t="s">
        <v>571</v>
      </c>
      <c r="C22" s="401"/>
    </row>
    <row r="23" spans="1:3" ht="22.8">
      <c r="A23" s="392" t="s">
        <v>572</v>
      </c>
      <c r="B23" s="405" t="s">
        <v>573</v>
      </c>
      <c r="C23" s="401"/>
    </row>
    <row r="24" spans="1:3">
      <c r="A24" s="392">
        <v>15</v>
      </c>
      <c r="B24" s="405" t="s">
        <v>574</v>
      </c>
      <c r="C24" s="401"/>
    </row>
    <row r="25" spans="1:3">
      <c r="A25" s="392" t="s">
        <v>575</v>
      </c>
      <c r="B25" s="400" t="s">
        <v>576</v>
      </c>
      <c r="C25" s="401"/>
    </row>
    <row r="26" spans="1:3">
      <c r="A26" s="394">
        <v>16</v>
      </c>
      <c r="B26" s="409" t="s">
        <v>577</v>
      </c>
      <c r="C26" s="403">
        <v>0</v>
      </c>
    </row>
    <row r="27" spans="1:3">
      <c r="A27" s="390"/>
      <c r="B27" s="390" t="s">
        <v>578</v>
      </c>
      <c r="C27" s="404"/>
    </row>
    <row r="28" spans="1:3">
      <c r="A28" s="391">
        <v>17</v>
      </c>
      <c r="B28" s="400" t="s">
        <v>579</v>
      </c>
      <c r="C28" s="401">
        <v>30058821.189380001</v>
      </c>
    </row>
    <row r="29" spans="1:3">
      <c r="A29" s="391">
        <v>18</v>
      </c>
      <c r="B29" s="400" t="s">
        <v>580</v>
      </c>
      <c r="C29" s="401">
        <v>-14977410.594690001</v>
      </c>
    </row>
    <row r="30" spans="1:3">
      <c r="A30" s="394">
        <v>19</v>
      </c>
      <c r="B30" s="409" t="s">
        <v>581</v>
      </c>
      <c r="C30" s="403">
        <v>15081410.594690001</v>
      </c>
    </row>
    <row r="31" spans="1:3">
      <c r="A31" s="395"/>
      <c r="B31" s="390" t="s">
        <v>582</v>
      </c>
      <c r="C31" s="404"/>
    </row>
    <row r="32" spans="1:3">
      <c r="A32" s="391" t="s">
        <v>583</v>
      </c>
      <c r="B32" s="405" t="s">
        <v>584</v>
      </c>
      <c r="C32" s="411"/>
    </row>
    <row r="33" spans="1:3">
      <c r="A33" s="391" t="s">
        <v>585</v>
      </c>
      <c r="B33" s="406" t="s">
        <v>586</v>
      </c>
      <c r="C33" s="411"/>
    </row>
    <row r="34" spans="1:3">
      <c r="A34" s="390"/>
      <c r="B34" s="390" t="s">
        <v>587</v>
      </c>
      <c r="C34" s="404"/>
    </row>
    <row r="35" spans="1:3">
      <c r="A35" s="394">
        <v>20</v>
      </c>
      <c r="B35" s="409" t="s">
        <v>89</v>
      </c>
      <c r="C35" s="403">
        <v>248521231.78999999</v>
      </c>
    </row>
    <row r="36" spans="1:3">
      <c r="A36" s="394">
        <v>21</v>
      </c>
      <c r="B36" s="409" t="s">
        <v>588</v>
      </c>
      <c r="C36" s="403">
        <v>413754562.0183301</v>
      </c>
    </row>
    <row r="37" spans="1:3">
      <c r="A37" s="396"/>
      <c r="B37" s="396" t="s">
        <v>553</v>
      </c>
      <c r="C37" s="404"/>
    </row>
    <row r="38" spans="1:3">
      <c r="A38" s="394">
        <v>22</v>
      </c>
      <c r="B38" s="409" t="s">
        <v>553</v>
      </c>
      <c r="C38" s="699">
        <v>0.6006489223410425</v>
      </c>
    </row>
    <row r="39" spans="1:3">
      <c r="A39" s="396"/>
      <c r="B39" s="396" t="s">
        <v>589</v>
      </c>
      <c r="C39" s="404"/>
    </row>
    <row r="40" spans="1:3">
      <c r="A40" s="397" t="s">
        <v>590</v>
      </c>
      <c r="B40" s="405" t="s">
        <v>591</v>
      </c>
      <c r="C40" s="411"/>
    </row>
    <row r="41" spans="1:3">
      <c r="A41" s="398" t="s">
        <v>592</v>
      </c>
      <c r="B41" s="406" t="s">
        <v>593</v>
      </c>
      <c r="C41" s="411"/>
    </row>
    <row r="43" spans="1:3">
      <c r="B43" s="420" t="s">
        <v>607</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70" zoomScaleNormal="70" workbookViewId="0">
      <pane xSplit="2" ySplit="6" topLeftCell="C27" activePane="bottomRight" state="frozen"/>
      <selection pane="topRight" activeCell="C1" sqref="C1"/>
      <selection pane="bottomLeft" activeCell="A7" sqref="A7"/>
      <selection pane="bottomRight" activeCell="C8" sqref="C8:G37"/>
    </sheetView>
  </sheetViews>
  <sheetFormatPr defaultRowHeight="14.4"/>
  <cols>
    <col min="1" max="1" width="9.88671875" style="326" bestFit="1" customWidth="1"/>
    <col min="2" max="2" width="82.5546875" style="23" customWidth="1"/>
    <col min="3" max="7" width="17.5546875" style="326" customWidth="1"/>
  </cols>
  <sheetData>
    <row r="1" spans="1:7">
      <c r="A1" s="326" t="s">
        <v>188</v>
      </c>
      <c r="B1" s="326" t="str">
        <f>Info!C2</f>
        <v>სს "ვითიბი ბანკი ჯორჯია"</v>
      </c>
    </row>
    <row r="2" spans="1:7">
      <c r="A2" s="326" t="s">
        <v>189</v>
      </c>
      <c r="B2" s="451">
        <f>'1. key ratios'!B2</f>
        <v>45016</v>
      </c>
    </row>
    <row r="3" spans="1:7">
      <c r="B3" s="451"/>
    </row>
    <row r="4" spans="1:7" ht="15" thickBot="1">
      <c r="A4" s="326" t="s">
        <v>655</v>
      </c>
      <c r="B4" s="452" t="s">
        <v>620</v>
      </c>
    </row>
    <row r="5" spans="1:7">
      <c r="A5" s="453"/>
      <c r="B5" s="454"/>
      <c r="C5" s="802" t="s">
        <v>621</v>
      </c>
      <c r="D5" s="802"/>
      <c r="E5" s="802"/>
      <c r="F5" s="802"/>
      <c r="G5" s="803" t="s">
        <v>622</v>
      </c>
    </row>
    <row r="6" spans="1:7">
      <c r="A6" s="455"/>
      <c r="B6" s="456"/>
      <c r="C6" s="457" t="s">
        <v>623</v>
      </c>
      <c r="D6" s="458" t="s">
        <v>624</v>
      </c>
      <c r="E6" s="458" t="s">
        <v>625</v>
      </c>
      <c r="F6" s="458" t="s">
        <v>626</v>
      </c>
      <c r="G6" s="804"/>
    </row>
    <row r="7" spans="1:7">
      <c r="A7" s="459"/>
      <c r="B7" s="460" t="s">
        <v>627</v>
      </c>
      <c r="C7" s="461"/>
      <c r="D7" s="461"/>
      <c r="E7" s="461"/>
      <c r="F7" s="461"/>
      <c r="G7" s="462"/>
    </row>
    <row r="8" spans="1:7">
      <c r="A8" s="463">
        <v>1</v>
      </c>
      <c r="B8" s="464" t="s">
        <v>628</v>
      </c>
      <c r="C8" s="465">
        <v>248521231.78999996</v>
      </c>
      <c r="D8" s="465">
        <v>0</v>
      </c>
      <c r="E8" s="465">
        <v>0</v>
      </c>
      <c r="F8" s="465">
        <v>95389604.080640003</v>
      </c>
      <c r="G8" s="466">
        <v>343910835.87063998</v>
      </c>
    </row>
    <row r="9" spans="1:7">
      <c r="A9" s="463">
        <v>2</v>
      </c>
      <c r="B9" s="467" t="s">
        <v>88</v>
      </c>
      <c r="C9" s="465">
        <v>248521231.78999996</v>
      </c>
      <c r="D9" s="465"/>
      <c r="E9" s="465"/>
      <c r="F9" s="465">
        <v>77907554.160640001</v>
      </c>
      <c r="G9" s="466">
        <v>326428785.95063996</v>
      </c>
    </row>
    <row r="10" spans="1:7">
      <c r="A10" s="463">
        <v>3</v>
      </c>
      <c r="B10" s="467" t="s">
        <v>629</v>
      </c>
      <c r="C10" s="468"/>
      <c r="D10" s="468"/>
      <c r="E10" s="468"/>
      <c r="F10" s="465">
        <v>17482049.919999998</v>
      </c>
      <c r="G10" s="466">
        <v>17482049.919999998</v>
      </c>
    </row>
    <row r="11" spans="1:7" ht="27.6">
      <c r="A11" s="463">
        <v>4</v>
      </c>
      <c r="B11" s="464" t="s">
        <v>630</v>
      </c>
      <c r="C11" s="465">
        <v>3506753.58</v>
      </c>
      <c r="D11" s="465">
        <v>456040</v>
      </c>
      <c r="E11" s="465">
        <v>0</v>
      </c>
      <c r="F11" s="465">
        <v>0</v>
      </c>
      <c r="G11" s="466">
        <v>3764532.4954999997</v>
      </c>
    </row>
    <row r="12" spans="1:7">
      <c r="A12" s="463">
        <v>5</v>
      </c>
      <c r="B12" s="467" t="s">
        <v>631</v>
      </c>
      <c r="C12" s="465">
        <v>3506483.79</v>
      </c>
      <c r="D12" s="469">
        <v>456040</v>
      </c>
      <c r="E12" s="465">
        <v>0</v>
      </c>
      <c r="F12" s="465">
        <v>0</v>
      </c>
      <c r="G12" s="466">
        <v>3764397.6004999997</v>
      </c>
    </row>
    <row r="13" spans="1:7">
      <c r="A13" s="463">
        <v>6</v>
      </c>
      <c r="B13" s="467" t="s">
        <v>632</v>
      </c>
      <c r="C13" s="465">
        <v>269.79000000000002</v>
      </c>
      <c r="D13" s="469">
        <v>0</v>
      </c>
      <c r="E13" s="465">
        <v>0</v>
      </c>
      <c r="F13" s="465">
        <v>0</v>
      </c>
      <c r="G13" s="466">
        <v>134.89500000000001</v>
      </c>
    </row>
    <row r="14" spans="1:7">
      <c r="A14" s="463">
        <v>7</v>
      </c>
      <c r="B14" s="464" t="s">
        <v>633</v>
      </c>
      <c r="C14" s="465">
        <v>17656302.356700003</v>
      </c>
      <c r="D14" s="465">
        <v>9708721.6610000022</v>
      </c>
      <c r="E14" s="465">
        <v>563192.97</v>
      </c>
      <c r="F14" s="465">
        <v>0</v>
      </c>
      <c r="G14" s="466">
        <v>9100608</v>
      </c>
    </row>
    <row r="15" spans="1:7" ht="55.2">
      <c r="A15" s="463">
        <v>8</v>
      </c>
      <c r="B15" s="467" t="s">
        <v>634</v>
      </c>
      <c r="C15" s="465">
        <v>17348259.800000004</v>
      </c>
      <c r="D15" s="469">
        <v>289763.23</v>
      </c>
      <c r="E15" s="465">
        <v>563192.97</v>
      </c>
      <c r="F15" s="465">
        <v>0</v>
      </c>
      <c r="G15" s="466">
        <v>9100608</v>
      </c>
    </row>
    <row r="16" spans="1:7" ht="27.6">
      <c r="A16" s="463">
        <v>9</v>
      </c>
      <c r="B16" s="467" t="s">
        <v>635</v>
      </c>
      <c r="C16" s="465">
        <v>308042.55670000002</v>
      </c>
      <c r="D16" s="469">
        <v>9418958.4310000017</v>
      </c>
      <c r="E16" s="465">
        <v>0</v>
      </c>
      <c r="F16" s="465">
        <v>0</v>
      </c>
      <c r="G16" s="466">
        <v>0</v>
      </c>
    </row>
    <row r="17" spans="1:7">
      <c r="A17" s="463">
        <v>10</v>
      </c>
      <c r="B17" s="464" t="s">
        <v>636</v>
      </c>
      <c r="C17" s="465"/>
      <c r="D17" s="469"/>
      <c r="E17" s="465"/>
      <c r="F17" s="465"/>
      <c r="G17" s="466">
        <v>0</v>
      </c>
    </row>
    <row r="18" spans="1:7">
      <c r="A18" s="463">
        <v>11</v>
      </c>
      <c r="B18" s="464" t="s">
        <v>95</v>
      </c>
      <c r="C18" s="465">
        <v>17188852.5953</v>
      </c>
      <c r="D18" s="469">
        <v>301797.03619999997</v>
      </c>
      <c r="E18" s="465">
        <v>1660602.0389200002</v>
      </c>
      <c r="F18" s="465">
        <v>145399.18776</v>
      </c>
      <c r="G18" s="466">
        <v>0</v>
      </c>
    </row>
    <row r="19" spans="1:7">
      <c r="A19" s="463">
        <v>12</v>
      </c>
      <c r="B19" s="467" t="s">
        <v>637</v>
      </c>
      <c r="C19" s="468"/>
      <c r="D19" s="469">
        <v>0</v>
      </c>
      <c r="E19" s="465">
        <v>0</v>
      </c>
      <c r="F19" s="465">
        <v>0</v>
      </c>
      <c r="G19" s="466">
        <v>0</v>
      </c>
    </row>
    <row r="20" spans="1:7" ht="27.6">
      <c r="A20" s="463">
        <v>13</v>
      </c>
      <c r="B20" s="467" t="s">
        <v>638</v>
      </c>
      <c r="C20" s="465">
        <v>17188852.5953</v>
      </c>
      <c r="D20" s="465">
        <v>301797.03619999997</v>
      </c>
      <c r="E20" s="465">
        <v>1660602.0389200002</v>
      </c>
      <c r="F20" s="465">
        <v>145399.18776</v>
      </c>
      <c r="G20" s="466">
        <v>0</v>
      </c>
    </row>
    <row r="21" spans="1:7">
      <c r="A21" s="470">
        <v>14</v>
      </c>
      <c r="B21" s="471" t="s">
        <v>639</v>
      </c>
      <c r="C21" s="468"/>
      <c r="D21" s="468"/>
      <c r="E21" s="468"/>
      <c r="F21" s="468"/>
      <c r="G21" s="725">
        <v>356775976.36614001</v>
      </c>
    </row>
    <row r="22" spans="1:7">
      <c r="A22" s="472"/>
      <c r="B22" s="490" t="s">
        <v>640</v>
      </c>
      <c r="C22" s="473"/>
      <c r="D22" s="474"/>
      <c r="E22" s="473"/>
      <c r="F22" s="473"/>
      <c r="G22" s="475"/>
    </row>
    <row r="23" spans="1:7">
      <c r="A23" s="463">
        <v>15</v>
      </c>
      <c r="B23" s="464" t="s">
        <v>488</v>
      </c>
      <c r="C23" s="476">
        <v>130101098.44060001</v>
      </c>
      <c r="D23" s="477">
        <v>0</v>
      </c>
      <c r="E23" s="476">
        <v>0</v>
      </c>
      <c r="F23" s="476">
        <v>0</v>
      </c>
      <c r="G23" s="466">
        <v>191334.80220999999</v>
      </c>
    </row>
    <row r="24" spans="1:7">
      <c r="A24" s="463">
        <v>16</v>
      </c>
      <c r="B24" s="464" t="s">
        <v>641</v>
      </c>
      <c r="C24" s="465">
        <v>0</v>
      </c>
      <c r="D24" s="469">
        <v>20337677.04946699</v>
      </c>
      <c r="E24" s="465">
        <v>15804508.605399001</v>
      </c>
      <c r="F24" s="465">
        <v>104533177.68590197</v>
      </c>
      <c r="G24" s="466">
        <v>106053146.89694436</v>
      </c>
    </row>
    <row r="25" spans="1:7" ht="27.6">
      <c r="A25" s="463">
        <v>17</v>
      </c>
      <c r="B25" s="467" t="s">
        <v>642</v>
      </c>
      <c r="C25" s="465">
        <v>0</v>
      </c>
      <c r="D25" s="469">
        <v>0</v>
      </c>
      <c r="E25" s="465">
        <v>0</v>
      </c>
      <c r="F25" s="465">
        <v>0</v>
      </c>
      <c r="G25" s="466">
        <v>0</v>
      </c>
    </row>
    <row r="26" spans="1:7" ht="41.4">
      <c r="A26" s="463">
        <v>18</v>
      </c>
      <c r="B26" s="467" t="s">
        <v>643</v>
      </c>
      <c r="C26" s="465">
        <v>0</v>
      </c>
      <c r="D26" s="469">
        <v>0</v>
      </c>
      <c r="E26" s="465">
        <v>0</v>
      </c>
      <c r="F26" s="465">
        <v>344127.47039999999</v>
      </c>
      <c r="G26" s="466">
        <v>344127.47039999999</v>
      </c>
    </row>
    <row r="27" spans="1:7">
      <c r="A27" s="463">
        <v>19</v>
      </c>
      <c r="B27" s="467" t="s">
        <v>644</v>
      </c>
      <c r="C27" s="465">
        <v>0</v>
      </c>
      <c r="D27" s="469">
        <v>20095961.492803991</v>
      </c>
      <c r="E27" s="465">
        <v>15625720.002724001</v>
      </c>
      <c r="F27" s="465">
        <v>98435109.79517597</v>
      </c>
      <c r="G27" s="466">
        <v>101530684.07366346</v>
      </c>
    </row>
    <row r="28" spans="1:7">
      <c r="A28" s="463">
        <v>20</v>
      </c>
      <c r="B28" s="478" t="s">
        <v>645</v>
      </c>
      <c r="C28" s="465">
        <v>0</v>
      </c>
      <c r="D28" s="469">
        <v>0</v>
      </c>
      <c r="E28" s="465">
        <v>0</v>
      </c>
      <c r="F28" s="465">
        <v>0</v>
      </c>
      <c r="G28" s="466">
        <v>0</v>
      </c>
    </row>
    <row r="29" spans="1:7">
      <c r="A29" s="463">
        <v>21</v>
      </c>
      <c r="B29" s="467" t="s">
        <v>646</v>
      </c>
      <c r="C29" s="465">
        <v>0</v>
      </c>
      <c r="D29" s="469">
        <v>241715.55666300008</v>
      </c>
      <c r="E29" s="465">
        <v>178788.60267500006</v>
      </c>
      <c r="F29" s="465">
        <v>4613830.420326001</v>
      </c>
      <c r="G29" s="466">
        <v>3209241.8528809003</v>
      </c>
    </row>
    <row r="30" spans="1:7">
      <c r="A30" s="463">
        <v>22</v>
      </c>
      <c r="B30" s="478" t="s">
        <v>645</v>
      </c>
      <c r="C30" s="465">
        <v>0</v>
      </c>
      <c r="D30" s="469">
        <v>241715.55666300008</v>
      </c>
      <c r="E30" s="465">
        <v>178788.60267500006</v>
      </c>
      <c r="F30" s="465">
        <v>4613830.420326001</v>
      </c>
      <c r="G30" s="466">
        <v>3209241.8528809003</v>
      </c>
    </row>
    <row r="31" spans="1:7" ht="27.6">
      <c r="A31" s="463">
        <v>23</v>
      </c>
      <c r="B31" s="467" t="s">
        <v>647</v>
      </c>
      <c r="C31" s="465">
        <v>0</v>
      </c>
      <c r="D31" s="469">
        <v>0</v>
      </c>
      <c r="E31" s="465">
        <v>0</v>
      </c>
      <c r="F31" s="465">
        <v>1140110</v>
      </c>
      <c r="G31" s="466">
        <v>969093.5</v>
      </c>
    </row>
    <row r="32" spans="1:7">
      <c r="A32" s="463">
        <v>24</v>
      </c>
      <c r="B32" s="464" t="s">
        <v>648</v>
      </c>
      <c r="C32" s="465">
        <v>0</v>
      </c>
      <c r="D32" s="469">
        <v>0</v>
      </c>
      <c r="E32" s="465">
        <v>0</v>
      </c>
      <c r="F32" s="465">
        <v>0</v>
      </c>
      <c r="G32" s="466">
        <v>0</v>
      </c>
    </row>
    <row r="33" spans="1:7">
      <c r="A33" s="463">
        <v>25</v>
      </c>
      <c r="B33" s="464" t="s">
        <v>165</v>
      </c>
      <c r="C33" s="465">
        <v>60757974.536900006</v>
      </c>
      <c r="D33" s="465">
        <v>4427715.8015070008</v>
      </c>
      <c r="E33" s="465">
        <v>11420614.374617005</v>
      </c>
      <c r="F33" s="465">
        <v>53523426.490868002</v>
      </c>
      <c r="G33" s="466">
        <v>121305955.20802163</v>
      </c>
    </row>
    <row r="34" spans="1:7">
      <c r="A34" s="463">
        <v>26</v>
      </c>
      <c r="B34" s="467" t="s">
        <v>649</v>
      </c>
      <c r="C34" s="468"/>
      <c r="D34" s="469">
        <v>0</v>
      </c>
      <c r="E34" s="465">
        <v>0</v>
      </c>
      <c r="F34" s="465">
        <v>0</v>
      </c>
      <c r="G34" s="466">
        <v>0</v>
      </c>
    </row>
    <row r="35" spans="1:7">
      <c r="A35" s="463">
        <v>27</v>
      </c>
      <c r="B35" s="467" t="s">
        <v>650</v>
      </c>
      <c r="C35" s="465">
        <v>60757974.536900006</v>
      </c>
      <c r="D35" s="469">
        <v>4427715.8015070008</v>
      </c>
      <c r="E35" s="465">
        <v>11420614.374617005</v>
      </c>
      <c r="F35" s="465">
        <v>53523426.490868002</v>
      </c>
      <c r="G35" s="466">
        <v>121305955.20802163</v>
      </c>
    </row>
    <row r="36" spans="1:7">
      <c r="A36" s="463">
        <v>28</v>
      </c>
      <c r="B36" s="464" t="s">
        <v>651</v>
      </c>
      <c r="C36" s="465">
        <v>0</v>
      </c>
      <c r="D36" s="469">
        <v>8062049.8740800004</v>
      </c>
      <c r="E36" s="465">
        <v>956019</v>
      </c>
      <c r="F36" s="465">
        <v>21077395.0953</v>
      </c>
      <c r="G36" s="466">
        <v>2104495.9259980004</v>
      </c>
    </row>
    <row r="37" spans="1:7">
      <c r="A37" s="470">
        <v>29</v>
      </c>
      <c r="B37" s="471" t="s">
        <v>652</v>
      </c>
      <c r="C37" s="468"/>
      <c r="D37" s="468"/>
      <c r="E37" s="468"/>
      <c r="F37" s="468"/>
      <c r="G37" s="725">
        <v>229654932.83317399</v>
      </c>
    </row>
    <row r="38" spans="1:7">
      <c r="A38" s="459"/>
      <c r="B38" s="479"/>
      <c r="C38" s="480"/>
      <c r="D38" s="480"/>
      <c r="E38" s="480"/>
      <c r="F38" s="480"/>
      <c r="G38" s="481"/>
    </row>
    <row r="39" spans="1:7" ht="15" thickBot="1">
      <c r="A39" s="482">
        <v>30</v>
      </c>
      <c r="B39" s="483" t="s">
        <v>620</v>
      </c>
      <c r="C39" s="335"/>
      <c r="D39" s="726"/>
      <c r="E39" s="726"/>
      <c r="F39" s="484"/>
      <c r="G39" s="485">
        <f>IFERROR(G21/G37,0)</f>
        <v>1.5535306468914793</v>
      </c>
    </row>
    <row r="42" spans="1:7" ht="41.4">
      <c r="B42" s="23" t="s">
        <v>653</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70" zoomScaleNormal="70" workbookViewId="0">
      <pane xSplit="1" ySplit="5" topLeftCell="B33" activePane="bottomRight" state="frozen"/>
      <selection pane="topRight" activeCell="B1" sqref="B1"/>
      <selection pane="bottomLeft" activeCell="A6" sqref="A6"/>
      <selection pane="bottomRight" activeCell="C42" sqref="C42:C43"/>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419" t="str">
        <f>Info!C2</f>
        <v>სს "ვითიბი ბანკი ჯორჯია"</v>
      </c>
    </row>
    <row r="2" spans="1:8">
      <c r="A2" s="17" t="s">
        <v>189</v>
      </c>
      <c r="B2" s="437">
        <f>Info!D2</f>
        <v>45016</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307" t="s">
        <v>26</v>
      </c>
      <c r="B5" s="308"/>
      <c r="C5" s="438" t="str">
        <f>INT((MONTH($B$2))/3)&amp;"Q"&amp;"-"&amp;YEAR($B$2)</f>
        <v>1Q-2023</v>
      </c>
      <c r="D5" s="438" t="str">
        <f>IF(INT(MONTH($B$2))=3, "4"&amp;"Q"&amp;"-"&amp;YEAR($B$2)-1, IF(INT(MONTH($B$2))=6, "1"&amp;"Q"&amp;"-"&amp;YEAR($B$2), IF(INT(MONTH($B$2))=9, "2"&amp;"Q"&amp;"-"&amp;YEAR($B$2),IF(INT(MONTH($B$2))=12, "3"&amp;"Q"&amp;"-"&amp;YEAR($B$2), 0))))</f>
        <v>4Q-2022</v>
      </c>
      <c r="E5" s="438" t="str">
        <f>IF(INT(MONTH($B$2))=3, "3"&amp;"Q"&amp;"-"&amp;YEAR($B$2)-1, IF(INT(MONTH($B$2))=6, "4"&amp;"Q"&amp;"-"&amp;YEAR($B$2)-1, IF(INT(MONTH($B$2))=9, "1"&amp;"Q"&amp;"-"&amp;YEAR($B$2),IF(INT(MONTH($B$2))=12, "2"&amp;"Q"&amp;"-"&amp;YEAR($B$2), 0))))</f>
        <v>3Q-2022</v>
      </c>
      <c r="F5" s="438" t="str">
        <f>IF(INT(MONTH($B$2))=3, "2"&amp;"Q"&amp;"-"&amp;YEAR($B$2)-1, IF(INT(MONTH($B$2))=6, "3"&amp;"Q"&amp;"-"&amp;YEAR($B$2)-1, IF(INT(MONTH($B$2))=9, "4"&amp;"Q"&amp;"-"&amp;YEAR($B$2)-1,IF(INT(MONTH($B$2))=12, "1"&amp;"Q"&amp;"-"&amp;YEAR($B$2), 0))))</f>
        <v>2Q-2022</v>
      </c>
      <c r="G5" s="439" t="str">
        <f>IF(INT(MONTH($B$2))=3, "1"&amp;"Q"&amp;"-"&amp;YEAR($B$2)-1, IF(INT(MONTH($B$2))=6, "2"&amp;"Q"&amp;"-"&amp;YEAR($B$2)-1, IF(INT(MONTH($B$2))=9, "3"&amp;"Q"&amp;"-"&amp;YEAR($B$2)-1,IF(INT(MONTH($B$2))=12, "4"&amp;"Q"&amp;"-"&amp;YEAR($B$2)-1, 0))))</f>
        <v>1Q-2022</v>
      </c>
    </row>
    <row r="6" spans="1:8">
      <c r="A6" s="440"/>
      <c r="B6" s="441" t="s">
        <v>186</v>
      </c>
      <c r="C6" s="309"/>
      <c r="D6" s="309"/>
      <c r="E6" s="309"/>
      <c r="F6" s="309"/>
      <c r="G6" s="310"/>
    </row>
    <row r="7" spans="1:8">
      <c r="A7" s="440"/>
      <c r="B7" s="442" t="s">
        <v>190</v>
      </c>
      <c r="C7" s="309"/>
      <c r="D7" s="309"/>
      <c r="E7" s="309"/>
      <c r="F7" s="309"/>
      <c r="G7" s="310"/>
    </row>
    <row r="8" spans="1:8">
      <c r="A8" s="423">
        <v>1</v>
      </c>
      <c r="B8" s="424" t="s">
        <v>23</v>
      </c>
      <c r="C8" s="443">
        <v>192167931.78999999</v>
      </c>
      <c r="D8" s="443">
        <v>174241274.31999999</v>
      </c>
      <c r="E8" s="443">
        <v>123068356.21000001</v>
      </c>
      <c r="F8" s="727">
        <v>97550117.25999999</v>
      </c>
      <c r="G8" s="728">
        <v>197758571.21000001</v>
      </c>
    </row>
    <row r="9" spans="1:8">
      <c r="A9" s="423">
        <v>2</v>
      </c>
      <c r="B9" s="424" t="s">
        <v>89</v>
      </c>
      <c r="C9" s="443">
        <v>248521231.78999999</v>
      </c>
      <c r="D9" s="443">
        <v>236750274.31999999</v>
      </c>
      <c r="E9" s="443">
        <v>206320756.21000001</v>
      </c>
      <c r="F9" s="727">
        <v>193618817.25999999</v>
      </c>
      <c r="G9" s="728">
        <v>260272671.21000001</v>
      </c>
    </row>
    <row r="10" spans="1:8">
      <c r="A10" s="423">
        <v>3</v>
      </c>
      <c r="B10" s="424" t="s">
        <v>88</v>
      </c>
      <c r="C10" s="443">
        <v>329387663.72363997</v>
      </c>
      <c r="D10" s="443">
        <v>326927232.87329996</v>
      </c>
      <c r="E10" s="443">
        <v>335597489.98915482</v>
      </c>
      <c r="F10" s="727">
        <v>351715872.50590324</v>
      </c>
      <c r="G10" s="728">
        <v>365701071.6205008</v>
      </c>
    </row>
    <row r="11" spans="1:8">
      <c r="A11" s="423">
        <v>4</v>
      </c>
      <c r="B11" s="424" t="s">
        <v>612</v>
      </c>
      <c r="C11" s="443">
        <v>70306102.991828084</v>
      </c>
      <c r="D11" s="443">
        <v>68304667.254833221</v>
      </c>
      <c r="E11" s="443">
        <v>78866578.923875332</v>
      </c>
      <c r="F11" s="727">
        <v>83391364.626940504</v>
      </c>
      <c r="G11" s="728">
        <v>91944550.403344125</v>
      </c>
    </row>
    <row r="12" spans="1:8">
      <c r="A12" s="423">
        <v>5</v>
      </c>
      <c r="B12" s="424" t="s">
        <v>613</v>
      </c>
      <c r="C12" s="443">
        <v>88782812.072096914</v>
      </c>
      <c r="D12" s="443">
        <v>85915625.694332406</v>
      </c>
      <c r="E12" s="443">
        <v>99184694.542334527</v>
      </c>
      <c r="F12" s="727">
        <v>104972620.19246118</v>
      </c>
      <c r="G12" s="728">
        <v>115707018.95688154</v>
      </c>
    </row>
    <row r="13" spans="1:8">
      <c r="A13" s="423">
        <v>6</v>
      </c>
      <c r="B13" s="424" t="s">
        <v>614</v>
      </c>
      <c r="C13" s="443">
        <v>125546612.48540728</v>
      </c>
      <c r="D13" s="443">
        <v>130843309.83553016</v>
      </c>
      <c r="E13" s="443">
        <v>151075860.5501211</v>
      </c>
      <c r="F13" s="727">
        <v>159874396.44267264</v>
      </c>
      <c r="G13" s="728">
        <v>176030767.19531107</v>
      </c>
    </row>
    <row r="14" spans="1:8">
      <c r="A14" s="440"/>
      <c r="B14" s="441" t="s">
        <v>616</v>
      </c>
      <c r="C14" s="309"/>
      <c r="D14" s="309"/>
      <c r="E14" s="309"/>
      <c r="F14" s="309"/>
      <c r="G14" s="310"/>
    </row>
    <row r="15" spans="1:8" ht="28.5" customHeight="1">
      <c r="A15" s="423">
        <v>7</v>
      </c>
      <c r="B15" s="424" t="s">
        <v>615</v>
      </c>
      <c r="C15" s="444">
        <v>614531119.08097446</v>
      </c>
      <c r="D15" s="444">
        <v>622042906.07285404</v>
      </c>
      <c r="E15" s="444">
        <v>720058855.16812253</v>
      </c>
      <c r="F15" s="727">
        <v>750031042.29229617</v>
      </c>
      <c r="G15" s="728">
        <v>831027869.56018901</v>
      </c>
    </row>
    <row r="16" spans="1:8">
      <c r="A16" s="440"/>
      <c r="B16" s="441" t="s">
        <v>619</v>
      </c>
      <c r="C16" s="309"/>
      <c r="D16" s="309"/>
      <c r="E16" s="309"/>
      <c r="F16" s="309"/>
      <c r="G16" s="310"/>
    </row>
    <row r="17" spans="1:7" s="3" customFormat="1">
      <c r="A17" s="423"/>
      <c r="B17" s="442" t="s">
        <v>601</v>
      </c>
      <c r="C17" s="309"/>
      <c r="D17" s="309"/>
      <c r="E17" s="309"/>
      <c r="F17" s="309"/>
      <c r="G17" s="310"/>
    </row>
    <row r="18" spans="1:7">
      <c r="A18" s="422">
        <v>8</v>
      </c>
      <c r="B18" s="445" t="s">
        <v>610</v>
      </c>
      <c r="C18" s="662">
        <v>0.31270659177908733</v>
      </c>
      <c r="D18" s="662">
        <v>0.280111343797871</v>
      </c>
      <c r="E18" s="662">
        <v>0.17091430141674385</v>
      </c>
      <c r="F18" s="662">
        <v>0.13547519978380596</v>
      </c>
      <c r="G18" s="663">
        <v>0.23796863914402921</v>
      </c>
    </row>
    <row r="19" spans="1:7" ht="15" customHeight="1">
      <c r="A19" s="422">
        <v>9</v>
      </c>
      <c r="B19" s="445" t="s">
        <v>609</v>
      </c>
      <c r="C19" s="662">
        <v>0.40440788769437935</v>
      </c>
      <c r="D19" s="662">
        <v>0.3806011964908923</v>
      </c>
      <c r="E19" s="662">
        <v>0.28653318368236347</v>
      </c>
      <c r="F19" s="662">
        <v>0.26889304377041934</v>
      </c>
      <c r="G19" s="663">
        <v>0.31319367345375076</v>
      </c>
    </row>
    <row r="20" spans="1:7">
      <c r="A20" s="422">
        <v>10</v>
      </c>
      <c r="B20" s="445" t="s">
        <v>611</v>
      </c>
      <c r="C20" s="662">
        <v>0.53599834653814782</v>
      </c>
      <c r="D20" s="662">
        <v>0.52557022945135889</v>
      </c>
      <c r="E20" s="662">
        <v>0.46606952692887588</v>
      </c>
      <c r="F20" s="662">
        <v>0.48845433950504374</v>
      </c>
      <c r="G20" s="663">
        <v>0.44005873330583184</v>
      </c>
    </row>
    <row r="21" spans="1:7">
      <c r="A21" s="422">
        <v>11</v>
      </c>
      <c r="B21" s="424" t="s">
        <v>612</v>
      </c>
      <c r="C21" s="662">
        <v>0.11440609077205105</v>
      </c>
      <c r="D21" s="662">
        <v>0.10980700300251207</v>
      </c>
      <c r="E21" s="662">
        <v>0.10952796199619157</v>
      </c>
      <c r="F21" s="662">
        <v>0.11581187291623532</v>
      </c>
      <c r="G21" s="663">
        <v>0.11063955105621742</v>
      </c>
    </row>
    <row r="22" spans="1:7">
      <c r="A22" s="422">
        <v>12</v>
      </c>
      <c r="B22" s="424" t="s">
        <v>613</v>
      </c>
      <c r="C22" s="662">
        <v>0.14447244299828263</v>
      </c>
      <c r="D22" s="662">
        <v>0.13811848805855512</v>
      </c>
      <c r="E22" s="662">
        <v>0.1377452604470456</v>
      </c>
      <c r="F22" s="662">
        <v>0.14578338900915497</v>
      </c>
      <c r="G22" s="663">
        <v>0.13923362042974324</v>
      </c>
    </row>
    <row r="23" spans="1:7">
      <c r="A23" s="422">
        <v>13</v>
      </c>
      <c r="B23" s="424" t="s">
        <v>614</v>
      </c>
      <c r="C23" s="662">
        <v>0.20429659066437686</v>
      </c>
      <c r="D23" s="662">
        <v>0.21034450929049855</v>
      </c>
      <c r="E23" s="662">
        <v>0.20981043350247702</v>
      </c>
      <c r="F23" s="662">
        <v>0.22202962340535964</v>
      </c>
      <c r="G23" s="663">
        <v>0.21182294077390343</v>
      </c>
    </row>
    <row r="24" spans="1:7">
      <c r="A24" s="440"/>
      <c r="B24" s="441" t="s">
        <v>6</v>
      </c>
      <c r="C24" s="660"/>
      <c r="D24" s="660"/>
      <c r="E24" s="660"/>
      <c r="F24" s="660"/>
      <c r="G24" s="661"/>
    </row>
    <row r="25" spans="1:7" ht="15" customHeight="1">
      <c r="A25" s="446">
        <v>14</v>
      </c>
      <c r="B25" s="447" t="s">
        <v>7</v>
      </c>
      <c r="C25" s="664">
        <v>3.9239801719732785E-2</v>
      </c>
      <c r="D25" s="664">
        <v>6.3035081225748191E-2</v>
      </c>
      <c r="E25" s="664">
        <v>7.7634809308243305E-2</v>
      </c>
      <c r="F25" s="664">
        <v>8.4395159284060689E-2</v>
      </c>
      <c r="G25" s="665">
        <v>9.9097397498722775E-2</v>
      </c>
    </row>
    <row r="26" spans="1:7">
      <c r="A26" s="446">
        <v>15</v>
      </c>
      <c r="B26" s="447" t="s">
        <v>8</v>
      </c>
      <c r="C26" s="664">
        <v>2.670633494699777E-2</v>
      </c>
      <c r="D26" s="664">
        <v>3.2856185638226024E-2</v>
      </c>
      <c r="E26" s="664">
        <v>3.3402212845211866E-2</v>
      </c>
      <c r="F26" s="664">
        <v>3.4836944085148112E-2</v>
      </c>
      <c r="G26" s="665">
        <v>3.9403538505869008E-2</v>
      </c>
    </row>
    <row r="27" spans="1:7">
      <c r="A27" s="446">
        <v>16</v>
      </c>
      <c r="B27" s="447" t="s">
        <v>9</v>
      </c>
      <c r="C27" s="664">
        <v>-2.2022216355456127E-2</v>
      </c>
      <c r="D27" s="664">
        <v>-0.11559692850793706</v>
      </c>
      <c r="E27" s="664">
        <v>-0.13130846296029966</v>
      </c>
      <c r="F27" s="664">
        <v>-0.15649794619329424</v>
      </c>
      <c r="G27" s="665">
        <v>-0.2100187685797632</v>
      </c>
    </row>
    <row r="28" spans="1:7">
      <c r="A28" s="446">
        <v>17</v>
      </c>
      <c r="B28" s="447" t="s">
        <v>224</v>
      </c>
      <c r="C28" s="664">
        <v>1.2533466772735015E-2</v>
      </c>
      <c r="D28" s="664">
        <v>3.9127081638580509E-2</v>
      </c>
      <c r="E28" s="664">
        <v>4.4232596463031432E-2</v>
      </c>
      <c r="F28" s="664">
        <v>4.9558215198912577E-2</v>
      </c>
      <c r="G28" s="665">
        <v>5.9693858992853767E-2</v>
      </c>
    </row>
    <row r="29" spans="1:7">
      <c r="A29" s="446">
        <v>18</v>
      </c>
      <c r="B29" s="447" t="s">
        <v>10</v>
      </c>
      <c r="C29" s="664">
        <v>0.10304915402325415</v>
      </c>
      <c r="D29" s="664">
        <v>-6.0625746697740339E-2</v>
      </c>
      <c r="E29" s="664">
        <v>-0.10992833803176086</v>
      </c>
      <c r="F29" s="664">
        <v>-0.15465787943188825</v>
      </c>
      <c r="G29" s="665">
        <v>-5.64075665483251E-2</v>
      </c>
    </row>
    <row r="30" spans="1:7">
      <c r="A30" s="446">
        <v>19</v>
      </c>
      <c r="B30" s="447" t="s">
        <v>11</v>
      </c>
      <c r="C30" s="664">
        <v>0.16258689595268488</v>
      </c>
      <c r="D30" s="664">
        <v>-0.18928870587373323</v>
      </c>
      <c r="E30" s="664">
        <v>-0.38465596238470484</v>
      </c>
      <c r="F30" s="664">
        <v>-0.63465599921697247</v>
      </c>
      <c r="G30" s="665">
        <v>-0.30698112402107558</v>
      </c>
    </row>
    <row r="31" spans="1:7">
      <c r="A31" s="440"/>
      <c r="B31" s="441" t="s">
        <v>12</v>
      </c>
      <c r="C31" s="660"/>
      <c r="D31" s="660"/>
      <c r="E31" s="660"/>
      <c r="F31" s="660"/>
      <c r="G31" s="661"/>
    </row>
    <row r="32" spans="1:7">
      <c r="A32" s="446">
        <v>20</v>
      </c>
      <c r="B32" s="447" t="s">
        <v>13</v>
      </c>
      <c r="C32" s="664">
        <v>0.16460537794558727</v>
      </c>
      <c r="D32" s="664">
        <v>0.14369045381341716</v>
      </c>
      <c r="E32" s="664">
        <v>9.9947136602163519E-2</v>
      </c>
      <c r="F32" s="664">
        <v>9.5758209827775109E-2</v>
      </c>
      <c r="G32" s="665">
        <v>0.10667320006279053</v>
      </c>
    </row>
    <row r="33" spans="1:7" ht="15" customHeight="1">
      <c r="A33" s="446">
        <v>21</v>
      </c>
      <c r="B33" s="447" t="s">
        <v>14</v>
      </c>
      <c r="C33" s="664">
        <v>8.9079291397833008E-2</v>
      </c>
      <c r="D33" s="664">
        <v>7.8625097987918072E-2</v>
      </c>
      <c r="E33" s="664">
        <v>6.1807935696612401E-2</v>
      </c>
      <c r="F33" s="664">
        <v>6.0275134930636284E-2</v>
      </c>
      <c r="G33" s="665">
        <v>6.3363512498074342E-2</v>
      </c>
    </row>
    <row r="34" spans="1:7">
      <c r="A34" s="446">
        <v>22</v>
      </c>
      <c r="B34" s="447" t="s">
        <v>15</v>
      </c>
      <c r="C34" s="664">
        <v>0.57238374285292037</v>
      </c>
      <c r="D34" s="664">
        <v>0.5458272598687649</v>
      </c>
      <c r="E34" s="664">
        <v>0.56487382793667418</v>
      </c>
      <c r="F34" s="664">
        <v>0.60460694583327945</v>
      </c>
      <c r="G34" s="665">
        <v>0.61604556522452203</v>
      </c>
    </row>
    <row r="35" spans="1:7" ht="15" customHeight="1">
      <c r="A35" s="446">
        <v>23</v>
      </c>
      <c r="B35" s="447" t="s">
        <v>16</v>
      </c>
      <c r="C35" s="664">
        <v>0.3949484558699376</v>
      </c>
      <c r="D35" s="664">
        <v>0.41139065757592502</v>
      </c>
      <c r="E35" s="664">
        <v>0.43628267214717148</v>
      </c>
      <c r="F35" s="664">
        <v>0.46545933205483053</v>
      </c>
      <c r="G35" s="665">
        <v>0.48944875380331204</v>
      </c>
    </row>
    <row r="36" spans="1:7">
      <c r="A36" s="446">
        <v>24</v>
      </c>
      <c r="B36" s="447" t="s">
        <v>17</v>
      </c>
      <c r="C36" s="664">
        <v>-0.14695758693704716</v>
      </c>
      <c r="D36" s="664">
        <v>-0.83676043120080723</v>
      </c>
      <c r="E36" s="664">
        <v>-0.81266548764717739</v>
      </c>
      <c r="F36" s="664">
        <v>-0.79963144119043283</v>
      </c>
      <c r="G36" s="665">
        <v>-0.77664793934325005</v>
      </c>
    </row>
    <row r="37" spans="1:7" ht="15" customHeight="1">
      <c r="A37" s="440"/>
      <c r="B37" s="441" t="s">
        <v>18</v>
      </c>
      <c r="C37" s="660"/>
      <c r="D37" s="660"/>
      <c r="E37" s="660"/>
      <c r="F37" s="660"/>
      <c r="G37" s="661"/>
    </row>
    <row r="38" spans="1:7" ht="15" customHeight="1">
      <c r="A38" s="446">
        <v>25</v>
      </c>
      <c r="B38" s="447" t="s">
        <v>19</v>
      </c>
      <c r="C38" s="664">
        <v>0.2567366267956892</v>
      </c>
      <c r="D38" s="664">
        <v>0.22791638290306998</v>
      </c>
      <c r="E38" s="664">
        <v>0.17769890976607933</v>
      </c>
      <c r="F38" s="664">
        <v>0.13890320034068263</v>
      </c>
      <c r="G38" s="665">
        <v>0.62385938027872301</v>
      </c>
    </row>
    <row r="39" spans="1:7" ht="15" customHeight="1">
      <c r="A39" s="446">
        <v>26</v>
      </c>
      <c r="B39" s="447" t="s">
        <v>20</v>
      </c>
      <c r="C39" s="664">
        <v>0.8264716917454088</v>
      </c>
      <c r="D39" s="664">
        <v>0.8236972216262729</v>
      </c>
      <c r="E39" s="664">
        <v>0.85733926382005543</v>
      </c>
      <c r="F39" s="664">
        <v>0.91980449813592069</v>
      </c>
      <c r="G39" s="665">
        <v>0.86213003164649171</v>
      </c>
    </row>
    <row r="40" spans="1:7" ht="15" customHeight="1">
      <c r="A40" s="446">
        <v>27</v>
      </c>
      <c r="B40" s="448" t="s">
        <v>21</v>
      </c>
      <c r="C40" s="664">
        <v>4.9140712377367501E-2</v>
      </c>
      <c r="D40" s="664">
        <v>5.1056201995231996E-2</v>
      </c>
      <c r="E40" s="664">
        <v>5.2112615909823246E-2</v>
      </c>
      <c r="F40" s="664">
        <v>1.9941291773219919E-2</v>
      </c>
      <c r="G40" s="665">
        <v>2.9844274428294546E-2</v>
      </c>
    </row>
    <row r="41" spans="1:7" ht="15" customHeight="1">
      <c r="A41" s="450"/>
      <c r="B41" s="441" t="s">
        <v>522</v>
      </c>
      <c r="C41" s="660"/>
      <c r="D41" s="660"/>
      <c r="E41" s="660"/>
      <c r="F41" s="660"/>
      <c r="G41" s="661"/>
    </row>
    <row r="42" spans="1:7" ht="15" customHeight="1">
      <c r="A42" s="446">
        <v>28</v>
      </c>
      <c r="B42" s="489" t="s">
        <v>506</v>
      </c>
      <c r="C42" s="448">
        <v>127720760.6205</v>
      </c>
      <c r="D42" s="448">
        <v>99326713.538000003</v>
      </c>
      <c r="E42" s="448">
        <v>94006183.738099992</v>
      </c>
      <c r="F42" s="448">
        <v>72465351.318500012</v>
      </c>
      <c r="G42" s="449">
        <v>60002397.2399</v>
      </c>
    </row>
    <row r="43" spans="1:7">
      <c r="A43" s="446">
        <v>29</v>
      </c>
      <c r="B43" s="447" t="s">
        <v>507</v>
      </c>
      <c r="C43" s="448">
        <v>37610943.461294845</v>
      </c>
      <c r="D43" s="448">
        <v>38373947.734166145</v>
      </c>
      <c r="E43" s="448">
        <v>44215640.588050902</v>
      </c>
      <c r="F43" s="448">
        <v>41457514.171200298</v>
      </c>
      <c r="G43" s="449">
        <v>60110687.133380756</v>
      </c>
    </row>
    <row r="44" spans="1:7">
      <c r="A44" s="486">
        <v>30</v>
      </c>
      <c r="B44" s="487" t="s">
        <v>505</v>
      </c>
      <c r="C44" s="664">
        <f>C42/C43</f>
        <v>3.3958403822530143</v>
      </c>
      <c r="D44" s="664">
        <v>2.5883892432981224</v>
      </c>
      <c r="E44" s="664">
        <v>2.1260844010819282</v>
      </c>
      <c r="F44" s="664">
        <v>1.747942508546261</v>
      </c>
      <c r="G44" s="665">
        <v>0.99819849183822384</v>
      </c>
    </row>
    <row r="45" spans="1:7">
      <c r="A45" s="486"/>
      <c r="B45" s="441" t="s">
        <v>620</v>
      </c>
      <c r="C45" s="660"/>
      <c r="D45" s="660"/>
      <c r="E45" s="660"/>
      <c r="F45" s="660"/>
      <c r="G45" s="661"/>
    </row>
    <row r="46" spans="1:7">
      <c r="A46" s="486">
        <v>31</v>
      </c>
      <c r="B46" s="487" t="s">
        <v>627</v>
      </c>
      <c r="C46" s="488">
        <v>356775976.36613995</v>
      </c>
      <c r="D46" s="488">
        <v>356469174.88169992</v>
      </c>
      <c r="E46" s="488">
        <v>375259529.31752008</v>
      </c>
      <c r="F46" s="488">
        <v>378929003.44039506</v>
      </c>
      <c r="G46" s="666">
        <v>399105599.50152498</v>
      </c>
    </row>
    <row r="47" spans="1:7">
      <c r="A47" s="486">
        <v>32</v>
      </c>
      <c r="B47" s="487" t="s">
        <v>640</v>
      </c>
      <c r="C47" s="488">
        <v>229654932.88317424</v>
      </c>
      <c r="D47" s="488">
        <v>251401668.21025649</v>
      </c>
      <c r="E47" s="488">
        <v>260970387.62678415</v>
      </c>
      <c r="F47" s="488">
        <v>275184712.78868794</v>
      </c>
      <c r="G47" s="666">
        <v>308066326.75466096</v>
      </c>
    </row>
    <row r="48" spans="1:7" ht="15" thickBot="1">
      <c r="A48" s="118">
        <v>33</v>
      </c>
      <c r="B48" s="228" t="s">
        <v>654</v>
      </c>
      <c r="C48" s="667">
        <v>1.5535306465532459</v>
      </c>
      <c r="D48" s="667">
        <v>1.4179268475799118</v>
      </c>
      <c r="E48" s="667">
        <v>1.4379391191853605</v>
      </c>
      <c r="F48" s="667">
        <v>1.3769987424096901</v>
      </c>
      <c r="G48" s="668">
        <v>1.2955184154851376</v>
      </c>
    </row>
    <row r="49" spans="1:7">
      <c r="A49" s="20"/>
      <c r="C49" s="752"/>
    </row>
    <row r="50" spans="1:7" ht="41.4">
      <c r="B50" s="23" t="s">
        <v>600</v>
      </c>
    </row>
    <row r="51" spans="1:7" ht="69">
      <c r="B51" s="353" t="s">
        <v>521</v>
      </c>
      <c r="D51" s="326"/>
      <c r="E51" s="326"/>
      <c r="F51" s="326"/>
      <c r="G51" s="326"/>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95" bestFit="1" customWidth="1"/>
    <col min="2" max="2" width="96.44140625" style="495" customWidth="1"/>
    <col min="3" max="3" width="18.88671875" style="495" bestFit="1" customWidth="1"/>
    <col min="4" max="5" width="19" style="495" bestFit="1" customWidth="1"/>
    <col min="6" max="6" width="18.5546875" style="495" bestFit="1" customWidth="1"/>
    <col min="7" max="7" width="30.44140625" style="495" customWidth="1"/>
    <col min="8" max="8" width="18.6640625" style="495" customWidth="1"/>
    <col min="9" max="16384" width="9.109375" style="495"/>
  </cols>
  <sheetData>
    <row r="1" spans="1:8" ht="13.8">
      <c r="A1" s="494" t="s">
        <v>188</v>
      </c>
      <c r="B1" s="419" t="str">
        <f>Info!C2</f>
        <v>სს "ვითიბი ბანკი ჯორჯია"</v>
      </c>
    </row>
    <row r="2" spans="1:8">
      <c r="A2" s="496" t="s">
        <v>189</v>
      </c>
      <c r="B2" s="498">
        <f>'1. key ratios'!B2</f>
        <v>45016</v>
      </c>
    </row>
    <row r="3" spans="1:8">
      <c r="A3" s="497" t="s">
        <v>660</v>
      </c>
    </row>
    <row r="5" spans="1:8">
      <c r="A5" s="805" t="s">
        <v>661</v>
      </c>
      <c r="B5" s="806"/>
      <c r="C5" s="811" t="s">
        <v>662</v>
      </c>
      <c r="D5" s="812"/>
      <c r="E5" s="812"/>
      <c r="F5" s="812"/>
      <c r="G5" s="812"/>
      <c r="H5" s="813"/>
    </row>
    <row r="6" spans="1:8">
      <c r="A6" s="807"/>
      <c r="B6" s="808"/>
      <c r="C6" s="814"/>
      <c r="D6" s="815"/>
      <c r="E6" s="815"/>
      <c r="F6" s="815"/>
      <c r="G6" s="815"/>
      <c r="H6" s="816"/>
    </row>
    <row r="7" spans="1:8" ht="24">
      <c r="A7" s="809"/>
      <c r="B7" s="810"/>
      <c r="C7" s="499" t="s">
        <v>663</v>
      </c>
      <c r="D7" s="499" t="s">
        <v>664</v>
      </c>
      <c r="E7" s="499" t="s">
        <v>665</v>
      </c>
      <c r="F7" s="499" t="s">
        <v>666</v>
      </c>
      <c r="G7" s="607" t="s">
        <v>937</v>
      </c>
      <c r="H7" s="499" t="s">
        <v>68</v>
      </c>
    </row>
    <row r="8" spans="1:8">
      <c r="A8" s="500">
        <v>1</v>
      </c>
      <c r="B8" s="501" t="s">
        <v>216</v>
      </c>
      <c r="C8" s="700">
        <v>351</v>
      </c>
      <c r="D8" s="700">
        <v>0.36000000000001364</v>
      </c>
      <c r="E8" s="700">
        <v>0</v>
      </c>
      <c r="F8" s="700">
        <v>0</v>
      </c>
      <c r="G8" s="700"/>
      <c r="H8" s="700">
        <f>SUM(C8:G8)</f>
        <v>351.36</v>
      </c>
    </row>
    <row r="9" spans="1:8" ht="22.5" customHeight="1">
      <c r="A9" s="500">
        <v>2</v>
      </c>
      <c r="B9" s="501" t="s">
        <v>217</v>
      </c>
      <c r="C9" s="700"/>
      <c r="D9" s="700"/>
      <c r="E9" s="700"/>
      <c r="F9" s="700"/>
      <c r="G9" s="700"/>
      <c r="H9" s="700">
        <f t="shared" ref="H9:H21" si="0">SUM(C9:G9)</f>
        <v>0</v>
      </c>
    </row>
    <row r="10" spans="1:8">
      <c r="A10" s="500">
        <v>3</v>
      </c>
      <c r="B10" s="501" t="s">
        <v>218</v>
      </c>
      <c r="C10" s="700"/>
      <c r="D10" s="700"/>
      <c r="E10" s="700"/>
      <c r="F10" s="700"/>
      <c r="G10" s="700"/>
      <c r="H10" s="700">
        <f t="shared" si="0"/>
        <v>0</v>
      </c>
    </row>
    <row r="11" spans="1:8">
      <c r="A11" s="500">
        <v>4</v>
      </c>
      <c r="B11" s="501" t="s">
        <v>219</v>
      </c>
      <c r="C11" s="700"/>
      <c r="D11" s="700"/>
      <c r="E11" s="700"/>
      <c r="F11" s="700"/>
      <c r="G11" s="700"/>
      <c r="H11" s="700">
        <f t="shared" si="0"/>
        <v>0</v>
      </c>
    </row>
    <row r="12" spans="1:8">
      <c r="A12" s="500">
        <v>5</v>
      </c>
      <c r="B12" s="501" t="s">
        <v>220</v>
      </c>
      <c r="C12" s="700"/>
      <c r="D12" s="700"/>
      <c r="E12" s="700"/>
      <c r="F12" s="700"/>
      <c r="G12" s="700"/>
      <c r="H12" s="700">
        <f t="shared" si="0"/>
        <v>0</v>
      </c>
    </row>
    <row r="13" spans="1:8">
      <c r="A13" s="500">
        <v>6</v>
      </c>
      <c r="B13" s="501" t="s">
        <v>221</v>
      </c>
      <c r="C13" s="700">
        <v>6066100.2341000028</v>
      </c>
      <c r="D13" s="700">
        <v>108946.0442</v>
      </c>
      <c r="E13" s="700">
        <v>0</v>
      </c>
      <c r="F13" s="700">
        <v>0</v>
      </c>
      <c r="G13" s="700"/>
      <c r="H13" s="700">
        <f t="shared" si="0"/>
        <v>6175046.2783000031</v>
      </c>
    </row>
    <row r="14" spans="1:8">
      <c r="A14" s="500">
        <v>7</v>
      </c>
      <c r="B14" s="501" t="s">
        <v>73</v>
      </c>
      <c r="C14" s="700">
        <v>0</v>
      </c>
      <c r="D14" s="700">
        <v>13709356.784</v>
      </c>
      <c r="E14" s="700">
        <v>85371847.376099929</v>
      </c>
      <c r="F14" s="700">
        <v>45804786.327490069</v>
      </c>
      <c r="G14" s="700">
        <v>49182418.291900001</v>
      </c>
      <c r="H14" s="700">
        <f t="shared" si="0"/>
        <v>194068408.77948999</v>
      </c>
    </row>
    <row r="15" spans="1:8">
      <c r="A15" s="500">
        <v>8</v>
      </c>
      <c r="B15" s="503" t="s">
        <v>74</v>
      </c>
      <c r="C15" s="700">
        <v>0</v>
      </c>
      <c r="D15" s="700">
        <v>0</v>
      </c>
      <c r="E15" s="700">
        <v>0</v>
      </c>
      <c r="F15" s="700">
        <v>0</v>
      </c>
      <c r="G15" s="700">
        <v>0</v>
      </c>
      <c r="H15" s="700">
        <f t="shared" si="0"/>
        <v>0</v>
      </c>
    </row>
    <row r="16" spans="1:8">
      <c r="A16" s="500">
        <v>9</v>
      </c>
      <c r="B16" s="501" t="s">
        <v>75</v>
      </c>
      <c r="C16" s="700">
        <v>0</v>
      </c>
      <c r="D16" s="700">
        <v>10457.18</v>
      </c>
      <c r="E16" s="700">
        <v>1561446.4827000001</v>
      </c>
      <c r="F16" s="700">
        <v>6163767.0586999999</v>
      </c>
      <c r="G16" s="700">
        <v>0</v>
      </c>
      <c r="H16" s="700">
        <f t="shared" si="0"/>
        <v>7735670.7214000002</v>
      </c>
    </row>
    <row r="17" spans="1:8">
      <c r="A17" s="500">
        <v>10</v>
      </c>
      <c r="B17" s="611" t="s">
        <v>688</v>
      </c>
      <c r="C17" s="700">
        <v>0</v>
      </c>
      <c r="D17" s="700">
        <v>0</v>
      </c>
      <c r="E17" s="700">
        <v>22910776.8873</v>
      </c>
      <c r="F17" s="700">
        <v>14381259.1777</v>
      </c>
      <c r="G17" s="700">
        <v>41753147.083999999</v>
      </c>
      <c r="H17" s="700">
        <f t="shared" si="0"/>
        <v>79045183.148999989</v>
      </c>
    </row>
    <row r="18" spans="1:8">
      <c r="A18" s="500">
        <v>11</v>
      </c>
      <c r="B18" s="501" t="s">
        <v>70</v>
      </c>
      <c r="C18" s="700">
        <v>0</v>
      </c>
      <c r="D18" s="700">
        <v>0</v>
      </c>
      <c r="E18" s="700">
        <v>0</v>
      </c>
      <c r="F18" s="700">
        <v>0</v>
      </c>
      <c r="G18" s="700">
        <v>0</v>
      </c>
      <c r="H18" s="700">
        <f t="shared" si="0"/>
        <v>0</v>
      </c>
    </row>
    <row r="19" spans="1:8">
      <c r="A19" s="500">
        <v>12</v>
      </c>
      <c r="B19" s="501" t="s">
        <v>71</v>
      </c>
      <c r="C19" s="700"/>
      <c r="D19" s="700"/>
      <c r="E19" s="700"/>
      <c r="F19" s="700"/>
      <c r="G19" s="700"/>
      <c r="H19" s="700">
        <f t="shared" si="0"/>
        <v>0</v>
      </c>
    </row>
    <row r="20" spans="1:8">
      <c r="A20" s="504">
        <v>13</v>
      </c>
      <c r="B20" s="503" t="s">
        <v>72</v>
      </c>
      <c r="C20" s="700"/>
      <c r="D20" s="700"/>
      <c r="E20" s="700"/>
      <c r="F20" s="700"/>
      <c r="G20" s="700"/>
      <c r="H20" s="700">
        <f t="shared" si="0"/>
        <v>0</v>
      </c>
    </row>
    <row r="21" spans="1:8">
      <c r="A21" s="500">
        <v>14</v>
      </c>
      <c r="B21" s="501" t="s">
        <v>667</v>
      </c>
      <c r="C21" s="700">
        <v>126274050</v>
      </c>
      <c r="D21" s="700">
        <v>24244124.480600014</v>
      </c>
      <c r="E21" s="700">
        <v>2037004.7324000001</v>
      </c>
      <c r="F21" s="700">
        <v>0</v>
      </c>
      <c r="G21" s="700">
        <v>49370815.280000001</v>
      </c>
      <c r="H21" s="700">
        <f t="shared" si="0"/>
        <v>201925994.493</v>
      </c>
    </row>
    <row r="22" spans="1:8">
      <c r="A22" s="505">
        <v>15</v>
      </c>
      <c r="B22" s="502" t="s">
        <v>68</v>
      </c>
      <c r="C22" s="700">
        <f>SUM(C18:C21)+SUM(C8:C16)</f>
        <v>132340501.2341</v>
      </c>
      <c r="D22" s="700">
        <f t="shared" ref="D22:G22" si="1">SUM(D18:D21)+SUM(D8:D16)</f>
        <v>38072884.848800018</v>
      </c>
      <c r="E22" s="700">
        <f t="shared" si="1"/>
        <v>88970298.591199934</v>
      </c>
      <c r="F22" s="700">
        <f t="shared" si="1"/>
        <v>51968553.386190072</v>
      </c>
      <c r="G22" s="700">
        <f t="shared" si="1"/>
        <v>98553233.57190001</v>
      </c>
      <c r="H22" s="700">
        <f>SUM(H18:H21)+SUM(H8:H16)</f>
        <v>409905471.63218999</v>
      </c>
    </row>
    <row r="26" spans="1:8" ht="36">
      <c r="B26" s="610"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55" zoomScaleNormal="55" workbookViewId="0">
      <selection activeCell="H21" sqref="H21"/>
    </sheetView>
  </sheetViews>
  <sheetFormatPr defaultColWidth="9.109375" defaultRowHeight="12"/>
  <cols>
    <col min="1" max="1" width="11.88671875" style="506" bestFit="1" customWidth="1"/>
    <col min="2" max="2" width="114.6640625" style="495" customWidth="1"/>
    <col min="3" max="3" width="22.44140625" style="495" customWidth="1"/>
    <col min="4" max="4" width="19.44140625" style="495" customWidth="1"/>
    <col min="5" max="5" width="17.6640625" style="518" customWidth="1"/>
    <col min="6" max="6" width="16.33203125" style="518" customWidth="1"/>
    <col min="7" max="7" width="14.88671875" style="518" customWidth="1"/>
    <col min="8" max="8" width="17.33203125" style="495" customWidth="1"/>
    <col min="9" max="9" width="41.44140625" style="495" customWidth="1"/>
    <col min="10" max="10" width="12.44140625" style="495" bestFit="1" customWidth="1"/>
    <col min="11" max="16384" width="9.109375" style="495"/>
  </cols>
  <sheetData>
    <row r="1" spans="1:9" ht="13.8">
      <c r="A1" s="494" t="s">
        <v>188</v>
      </c>
      <c r="B1" s="419" t="str">
        <f>Info!C2</f>
        <v>სს "ვითიბი ბანკი ჯორჯია"</v>
      </c>
      <c r="E1" s="495"/>
      <c r="F1" s="495"/>
      <c r="G1" s="495"/>
    </row>
    <row r="2" spans="1:9">
      <c r="A2" s="496" t="s">
        <v>189</v>
      </c>
      <c r="B2" s="498">
        <f>'1. key ratios'!B2</f>
        <v>45016</v>
      </c>
      <c r="E2" s="495"/>
      <c r="F2" s="495"/>
      <c r="G2" s="495"/>
    </row>
    <row r="3" spans="1:9">
      <c r="A3" s="497" t="s">
        <v>668</v>
      </c>
      <c r="E3" s="495"/>
      <c r="F3" s="495"/>
      <c r="G3" s="495"/>
    </row>
    <row r="4" spans="1:9">
      <c r="C4" s="507" t="s">
        <v>669</v>
      </c>
      <c r="D4" s="507" t="s">
        <v>670</v>
      </c>
      <c r="E4" s="507" t="s">
        <v>671</v>
      </c>
      <c r="F4" s="507" t="s">
        <v>672</v>
      </c>
      <c r="G4" s="507" t="s">
        <v>673</v>
      </c>
      <c r="H4" s="507" t="s">
        <v>674</v>
      </c>
      <c r="I4" s="507" t="s">
        <v>675</v>
      </c>
    </row>
    <row r="5" spans="1:9" ht="33.9" customHeight="1">
      <c r="A5" s="805" t="s">
        <v>678</v>
      </c>
      <c r="B5" s="806"/>
      <c r="C5" s="819" t="s">
        <v>679</v>
      </c>
      <c r="D5" s="819"/>
      <c r="E5" s="819" t="s">
        <v>680</v>
      </c>
      <c r="F5" s="819" t="s">
        <v>681</v>
      </c>
      <c r="G5" s="817" t="s">
        <v>682</v>
      </c>
      <c r="H5" s="817" t="s">
        <v>683</v>
      </c>
      <c r="I5" s="508" t="s">
        <v>684</v>
      </c>
    </row>
    <row r="6" spans="1:9" ht="36">
      <c r="A6" s="809"/>
      <c r="B6" s="810"/>
      <c r="C6" s="556" t="s">
        <v>685</v>
      </c>
      <c r="D6" s="556" t="s">
        <v>686</v>
      </c>
      <c r="E6" s="819"/>
      <c r="F6" s="819"/>
      <c r="G6" s="818"/>
      <c r="H6" s="818"/>
      <c r="I6" s="508" t="s">
        <v>687</v>
      </c>
    </row>
    <row r="7" spans="1:9">
      <c r="A7" s="509">
        <v>1</v>
      </c>
      <c r="B7" s="501" t="s">
        <v>216</v>
      </c>
      <c r="C7" s="701"/>
      <c r="D7" s="701">
        <v>351</v>
      </c>
      <c r="E7" s="702"/>
      <c r="F7" s="702"/>
      <c r="G7" s="702"/>
      <c r="H7" s="701"/>
      <c r="I7" s="703">
        <f t="shared" ref="I7:I23" si="0">C7+D7-E7-F7-G7</f>
        <v>351</v>
      </c>
    </row>
    <row r="8" spans="1:9">
      <c r="A8" s="509">
        <v>2</v>
      </c>
      <c r="B8" s="501" t="s">
        <v>217</v>
      </c>
      <c r="C8" s="701"/>
      <c r="D8" s="701"/>
      <c r="E8" s="702"/>
      <c r="F8" s="702"/>
      <c r="G8" s="702"/>
      <c r="H8" s="701"/>
      <c r="I8" s="703">
        <f t="shared" si="0"/>
        <v>0</v>
      </c>
    </row>
    <row r="9" spans="1:9">
      <c r="A9" s="509">
        <v>3</v>
      </c>
      <c r="B9" s="501" t="s">
        <v>218</v>
      </c>
      <c r="C9" s="701"/>
      <c r="D9" s="701"/>
      <c r="E9" s="702"/>
      <c r="F9" s="702"/>
      <c r="G9" s="702"/>
      <c r="H9" s="701"/>
      <c r="I9" s="703">
        <f t="shared" si="0"/>
        <v>0</v>
      </c>
    </row>
    <row r="10" spans="1:9">
      <c r="A10" s="509">
        <v>4</v>
      </c>
      <c r="B10" s="501" t="s">
        <v>219</v>
      </c>
      <c r="C10" s="701"/>
      <c r="D10" s="701"/>
      <c r="E10" s="702"/>
      <c r="F10" s="702"/>
      <c r="G10" s="702"/>
      <c r="H10" s="701"/>
      <c r="I10" s="703">
        <f t="shared" si="0"/>
        <v>0</v>
      </c>
    </row>
    <row r="11" spans="1:9">
      <c r="A11" s="509">
        <v>5</v>
      </c>
      <c r="B11" s="501" t="s">
        <v>220</v>
      </c>
      <c r="C11" s="701"/>
      <c r="D11" s="701"/>
      <c r="E11" s="702"/>
      <c r="F11" s="702"/>
      <c r="G11" s="702"/>
      <c r="H11" s="701"/>
      <c r="I11" s="703">
        <f t="shared" si="0"/>
        <v>0</v>
      </c>
    </row>
    <row r="12" spans="1:9">
      <c r="A12" s="509">
        <v>6</v>
      </c>
      <c r="B12" s="501" t="s">
        <v>221</v>
      </c>
      <c r="C12" s="701"/>
      <c r="D12" s="701">
        <v>6175047</v>
      </c>
      <c r="E12" s="702"/>
      <c r="F12" s="702"/>
      <c r="G12" s="702"/>
      <c r="H12" s="701"/>
      <c r="I12" s="703">
        <f t="shared" si="0"/>
        <v>6175047</v>
      </c>
    </row>
    <row r="13" spans="1:9">
      <c r="A13" s="509">
        <v>7</v>
      </c>
      <c r="B13" s="501" t="s">
        <v>73</v>
      </c>
      <c r="C13" s="701">
        <v>34941197.890299998</v>
      </c>
      <c r="D13" s="701">
        <v>174981449.58430001</v>
      </c>
      <c r="E13" s="702">
        <v>15854239</v>
      </c>
      <c r="F13" s="702">
        <v>2560678.1905999999</v>
      </c>
      <c r="G13" s="702">
        <v>0</v>
      </c>
      <c r="H13" s="701">
        <v>0</v>
      </c>
      <c r="I13" s="703">
        <f t="shared" si="0"/>
        <v>191507730.28400001</v>
      </c>
    </row>
    <row r="14" spans="1:9">
      <c r="A14" s="509">
        <v>8</v>
      </c>
      <c r="B14" s="503" t="s">
        <v>74</v>
      </c>
      <c r="C14" s="701">
        <v>528234.09</v>
      </c>
      <c r="D14" s="701">
        <v>0</v>
      </c>
      <c r="E14" s="702">
        <v>528234</v>
      </c>
      <c r="F14" s="702">
        <v>0</v>
      </c>
      <c r="G14" s="702">
        <v>0</v>
      </c>
      <c r="H14" s="701">
        <v>30370.690000000013</v>
      </c>
      <c r="I14" s="703">
        <f t="shared" si="0"/>
        <v>8.999999996740371E-2</v>
      </c>
    </row>
    <row r="15" spans="1:9">
      <c r="A15" s="509">
        <v>9</v>
      </c>
      <c r="B15" s="501" t="s">
        <v>75</v>
      </c>
      <c r="C15" s="701">
        <v>101844.50509999999</v>
      </c>
      <c r="D15" s="701">
        <v>7816510.5093999999</v>
      </c>
      <c r="E15" s="702">
        <v>182684.2934</v>
      </c>
      <c r="F15" s="702">
        <v>124229.469</v>
      </c>
      <c r="G15" s="702">
        <v>0</v>
      </c>
      <c r="H15" s="701">
        <v>0</v>
      </c>
      <c r="I15" s="703">
        <f t="shared" si="0"/>
        <v>7611441.2521000002</v>
      </c>
    </row>
    <row r="16" spans="1:9">
      <c r="A16" s="509">
        <v>10</v>
      </c>
      <c r="B16" s="611" t="s">
        <v>688</v>
      </c>
      <c r="C16" s="701">
        <v>35425122.9903</v>
      </c>
      <c r="D16" s="701">
        <v>58329705.905299999</v>
      </c>
      <c r="E16" s="702">
        <v>14709645.7466</v>
      </c>
      <c r="F16" s="702">
        <v>602332.4325</v>
      </c>
      <c r="G16" s="702">
        <v>0</v>
      </c>
      <c r="H16" s="701">
        <v>0</v>
      </c>
      <c r="I16" s="703">
        <f t="shared" si="0"/>
        <v>78442850.716499984</v>
      </c>
    </row>
    <row r="17" spans="1:10">
      <c r="A17" s="509">
        <v>11</v>
      </c>
      <c r="B17" s="501" t="s">
        <v>70</v>
      </c>
      <c r="C17" s="701">
        <v>0</v>
      </c>
      <c r="D17" s="701">
        <v>0</v>
      </c>
      <c r="E17" s="702">
        <v>0</v>
      </c>
      <c r="F17" s="702">
        <v>0</v>
      </c>
      <c r="G17" s="702">
        <v>0</v>
      </c>
      <c r="H17" s="701">
        <v>0</v>
      </c>
      <c r="I17" s="703">
        <f t="shared" si="0"/>
        <v>0</v>
      </c>
    </row>
    <row r="18" spans="1:10">
      <c r="A18" s="509">
        <v>12</v>
      </c>
      <c r="B18" s="501" t="s">
        <v>71</v>
      </c>
      <c r="C18" s="701"/>
      <c r="D18" s="701"/>
      <c r="E18" s="702"/>
      <c r="F18" s="702"/>
      <c r="G18" s="702"/>
      <c r="H18" s="701"/>
      <c r="I18" s="703">
        <f t="shared" si="0"/>
        <v>0</v>
      </c>
    </row>
    <row r="19" spans="1:10">
      <c r="A19" s="513">
        <v>13</v>
      </c>
      <c r="B19" s="503" t="s">
        <v>72</v>
      </c>
      <c r="C19" s="701"/>
      <c r="D19" s="701"/>
      <c r="E19" s="702"/>
      <c r="F19" s="702"/>
      <c r="G19" s="702"/>
      <c r="H19" s="701"/>
      <c r="I19" s="703">
        <f t="shared" si="0"/>
        <v>0</v>
      </c>
    </row>
    <row r="20" spans="1:10">
      <c r="A20" s="509">
        <v>14</v>
      </c>
      <c r="B20" s="501" t="s">
        <v>667</v>
      </c>
      <c r="C20" s="701">
        <v>28252354.510000002</v>
      </c>
      <c r="D20" s="701">
        <v>205851939.49000001</v>
      </c>
      <c r="E20" s="702">
        <v>14127343.297</v>
      </c>
      <c r="F20" s="702">
        <v>139310.77299999999</v>
      </c>
      <c r="G20" s="702"/>
      <c r="H20" s="701">
        <v>648327.79</v>
      </c>
      <c r="I20" s="703">
        <f t="shared" si="0"/>
        <v>219837639.93000001</v>
      </c>
    </row>
    <row r="21" spans="1:10" s="515" customFormat="1">
      <c r="A21" s="514">
        <v>15</v>
      </c>
      <c r="B21" s="502" t="s">
        <v>68</v>
      </c>
      <c r="C21" s="700">
        <v>63823630.995399997</v>
      </c>
      <c r="D21" s="700">
        <v>394825297.58370006</v>
      </c>
      <c r="E21" s="700">
        <v>30692500.590400003</v>
      </c>
      <c r="F21" s="700">
        <v>2824218.4325999999</v>
      </c>
      <c r="G21" s="700">
        <v>0</v>
      </c>
      <c r="H21" s="700">
        <v>678698.4800000001</v>
      </c>
      <c r="I21" s="703">
        <f t="shared" si="0"/>
        <v>425132209.55610007</v>
      </c>
    </row>
    <row r="22" spans="1:10">
      <c r="A22" s="516">
        <v>16</v>
      </c>
      <c r="B22" s="517" t="s">
        <v>689</v>
      </c>
      <c r="C22" s="701">
        <v>35571276.485399991</v>
      </c>
      <c r="D22" s="701">
        <v>182797960.09370002</v>
      </c>
      <c r="E22" s="702">
        <v>16565157.078500001</v>
      </c>
      <c r="F22" s="702">
        <v>2684907.6595999999</v>
      </c>
      <c r="G22" s="702">
        <v>0</v>
      </c>
      <c r="H22" s="701">
        <v>30370.690000000013</v>
      </c>
      <c r="I22" s="703">
        <f t="shared" si="0"/>
        <v>199119171.84100002</v>
      </c>
    </row>
    <row r="23" spans="1:10">
      <c r="A23" s="516">
        <v>17</v>
      </c>
      <c r="B23" s="517" t="s">
        <v>690</v>
      </c>
      <c r="C23" s="701"/>
      <c r="D23" s="701">
        <v>4957000</v>
      </c>
      <c r="E23" s="702"/>
      <c r="F23" s="702">
        <v>99140</v>
      </c>
      <c r="G23" s="702"/>
      <c r="H23" s="701"/>
      <c r="I23" s="703">
        <f t="shared" si="0"/>
        <v>4857860</v>
      </c>
      <c r="J23" s="732"/>
    </row>
    <row r="24" spans="1:10">
      <c r="C24" s="704"/>
      <c r="D24" s="704"/>
      <c r="E24" s="705"/>
      <c r="F24" s="705"/>
      <c r="G24" s="705"/>
      <c r="H24" s="704"/>
      <c r="I24" s="704"/>
    </row>
    <row r="25" spans="1:10">
      <c r="I25" s="731"/>
    </row>
    <row r="26" spans="1:10" ht="42.6" customHeight="1">
      <c r="B26" s="610"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50" zoomScaleNormal="50" workbookViewId="0">
      <selection activeCell="H39" sqref="H39"/>
    </sheetView>
  </sheetViews>
  <sheetFormatPr defaultColWidth="9.109375" defaultRowHeight="12"/>
  <cols>
    <col min="1" max="1" width="11" style="495" bestFit="1" customWidth="1"/>
    <col min="2" max="2" width="93.44140625" style="495" customWidth="1"/>
    <col min="3" max="8" width="22" style="495" customWidth="1"/>
    <col min="9" max="9" width="42.33203125" style="495" bestFit="1" customWidth="1"/>
    <col min="10" max="16384" width="9.109375" style="495"/>
  </cols>
  <sheetData>
    <row r="1" spans="1:9" ht="13.8">
      <c r="A1" s="494" t="s">
        <v>188</v>
      </c>
      <c r="B1" s="419" t="str">
        <f>Info!C2</f>
        <v>სს "ვითიბი ბანკი ჯორჯია"</v>
      </c>
    </row>
    <row r="2" spans="1:9">
      <c r="A2" s="496" t="s">
        <v>189</v>
      </c>
      <c r="B2" s="498">
        <f>'1. key ratios'!B2</f>
        <v>45016</v>
      </c>
    </row>
    <row r="3" spans="1:9">
      <c r="A3" s="497" t="s">
        <v>691</v>
      </c>
    </row>
    <row r="4" spans="1:9">
      <c r="C4" s="507" t="s">
        <v>669</v>
      </c>
      <c r="D4" s="507" t="s">
        <v>670</v>
      </c>
      <c r="E4" s="507" t="s">
        <v>671</v>
      </c>
      <c r="F4" s="507" t="s">
        <v>672</v>
      </c>
      <c r="G4" s="507" t="s">
        <v>673</v>
      </c>
      <c r="H4" s="507" t="s">
        <v>674</v>
      </c>
      <c r="I4" s="507" t="s">
        <v>675</v>
      </c>
    </row>
    <row r="5" spans="1:9" ht="41.4" customHeight="1">
      <c r="A5" s="805" t="s">
        <v>947</v>
      </c>
      <c r="B5" s="806"/>
      <c r="C5" s="819" t="s">
        <v>679</v>
      </c>
      <c r="D5" s="819"/>
      <c r="E5" s="819" t="s">
        <v>680</v>
      </c>
      <c r="F5" s="819" t="s">
        <v>681</v>
      </c>
      <c r="G5" s="817" t="s">
        <v>682</v>
      </c>
      <c r="H5" s="817" t="s">
        <v>683</v>
      </c>
      <c r="I5" s="508" t="s">
        <v>684</v>
      </c>
    </row>
    <row r="6" spans="1:9" ht="41.4" customHeight="1">
      <c r="A6" s="809"/>
      <c r="B6" s="810"/>
      <c r="C6" s="556" t="s">
        <v>685</v>
      </c>
      <c r="D6" s="556" t="s">
        <v>686</v>
      </c>
      <c r="E6" s="819"/>
      <c r="F6" s="819"/>
      <c r="G6" s="818"/>
      <c r="H6" s="818"/>
      <c r="I6" s="508" t="s">
        <v>687</v>
      </c>
    </row>
    <row r="7" spans="1:9">
      <c r="A7" s="510">
        <v>1</v>
      </c>
      <c r="B7" s="519" t="s">
        <v>692</v>
      </c>
      <c r="C7" s="701">
        <v>0</v>
      </c>
      <c r="D7" s="701">
        <v>351</v>
      </c>
      <c r="E7" s="701">
        <v>0</v>
      </c>
      <c r="F7" s="701">
        <v>0</v>
      </c>
      <c r="G7" s="701"/>
      <c r="H7" s="701">
        <v>0</v>
      </c>
      <c r="I7" s="512">
        <f t="shared" ref="I7:I34" si="0">C7+D7-E7-F7-G7</f>
        <v>351</v>
      </c>
    </row>
    <row r="8" spans="1:9">
      <c r="A8" s="510">
        <v>2</v>
      </c>
      <c r="B8" s="519" t="s">
        <v>693</v>
      </c>
      <c r="C8" s="701">
        <v>530542.99509999994</v>
      </c>
      <c r="D8" s="701">
        <v>16033020.2051</v>
      </c>
      <c r="E8" s="701">
        <v>411196.19510000001</v>
      </c>
      <c r="F8" s="701">
        <v>182016.19809999998</v>
      </c>
      <c r="G8" s="701"/>
      <c r="H8" s="701">
        <v>0</v>
      </c>
      <c r="I8" s="512">
        <f t="shared" si="0"/>
        <v>15970350.806999998</v>
      </c>
    </row>
    <row r="9" spans="1:9">
      <c r="A9" s="510">
        <v>3</v>
      </c>
      <c r="B9" s="519" t="s">
        <v>694</v>
      </c>
      <c r="C9" s="701">
        <v>0</v>
      </c>
      <c r="D9" s="701">
        <v>0</v>
      </c>
      <c r="E9" s="701">
        <v>0</v>
      </c>
      <c r="F9" s="701">
        <v>0</v>
      </c>
      <c r="G9" s="701"/>
      <c r="H9" s="701">
        <v>0</v>
      </c>
      <c r="I9" s="512">
        <f t="shared" si="0"/>
        <v>0</v>
      </c>
    </row>
    <row r="10" spans="1:9">
      <c r="A10" s="510">
        <v>4</v>
      </c>
      <c r="B10" s="519" t="s">
        <v>695</v>
      </c>
      <c r="C10" s="701">
        <v>5168829.7499000002</v>
      </c>
      <c r="D10" s="701">
        <v>1844785.0475000001</v>
      </c>
      <c r="E10" s="701">
        <v>1589053.3195</v>
      </c>
      <c r="F10" s="701">
        <v>29183.439200000001</v>
      </c>
      <c r="G10" s="701"/>
      <c r="H10" s="701">
        <v>0</v>
      </c>
      <c r="I10" s="512">
        <f t="shared" si="0"/>
        <v>5395378.0387000004</v>
      </c>
    </row>
    <row r="11" spans="1:9">
      <c r="A11" s="510">
        <v>5</v>
      </c>
      <c r="B11" s="519" t="s">
        <v>696</v>
      </c>
      <c r="C11" s="701">
        <v>0</v>
      </c>
      <c r="D11" s="701">
        <v>12276952.964299999</v>
      </c>
      <c r="E11" s="701">
        <v>62202.895299999996</v>
      </c>
      <c r="F11" s="701">
        <v>225479.35070000001</v>
      </c>
      <c r="G11" s="701"/>
      <c r="H11" s="701">
        <v>0</v>
      </c>
      <c r="I11" s="512">
        <f t="shared" si="0"/>
        <v>11989270.718299998</v>
      </c>
    </row>
    <row r="12" spans="1:9">
      <c r="A12" s="510">
        <v>6</v>
      </c>
      <c r="B12" s="519" t="s">
        <v>697</v>
      </c>
      <c r="C12" s="701">
        <v>0</v>
      </c>
      <c r="D12" s="701">
        <v>0</v>
      </c>
      <c r="E12" s="701">
        <v>0</v>
      </c>
      <c r="F12" s="701">
        <v>0</v>
      </c>
      <c r="G12" s="701"/>
      <c r="H12" s="701">
        <v>0</v>
      </c>
      <c r="I12" s="512">
        <f t="shared" si="0"/>
        <v>0</v>
      </c>
    </row>
    <row r="13" spans="1:9">
      <c r="A13" s="510">
        <v>7</v>
      </c>
      <c r="B13" s="519" t="s">
        <v>698</v>
      </c>
      <c r="C13" s="701">
        <v>0</v>
      </c>
      <c r="D13" s="701">
        <v>0</v>
      </c>
      <c r="E13" s="701">
        <v>0</v>
      </c>
      <c r="F13" s="701">
        <v>0</v>
      </c>
      <c r="G13" s="701"/>
      <c r="H13" s="701">
        <v>0</v>
      </c>
      <c r="I13" s="512">
        <f t="shared" si="0"/>
        <v>0</v>
      </c>
    </row>
    <row r="14" spans="1:9">
      <c r="A14" s="510">
        <v>8</v>
      </c>
      <c r="B14" s="519" t="s">
        <v>699</v>
      </c>
      <c r="C14" s="701">
        <v>7956322.1699999999</v>
      </c>
      <c r="D14" s="701">
        <v>10146088.002999999</v>
      </c>
      <c r="E14" s="701">
        <v>2191940.17</v>
      </c>
      <c r="F14" s="701">
        <v>202858.95910000001</v>
      </c>
      <c r="G14" s="701"/>
      <c r="H14" s="701">
        <v>0</v>
      </c>
      <c r="I14" s="512">
        <f t="shared" si="0"/>
        <v>15707611.0439</v>
      </c>
    </row>
    <row r="15" spans="1:9">
      <c r="A15" s="510">
        <v>9</v>
      </c>
      <c r="B15" s="519" t="s">
        <v>700</v>
      </c>
      <c r="C15" s="701">
        <v>12408218.2784</v>
      </c>
      <c r="D15" s="701">
        <v>19875843.776700001</v>
      </c>
      <c r="E15" s="701">
        <v>5847815.659</v>
      </c>
      <c r="F15" s="701">
        <v>117793.26</v>
      </c>
      <c r="G15" s="701"/>
      <c r="H15" s="701">
        <v>0</v>
      </c>
      <c r="I15" s="512">
        <f t="shared" si="0"/>
        <v>26318453.136099998</v>
      </c>
    </row>
    <row r="16" spans="1:9">
      <c r="A16" s="510">
        <v>10</v>
      </c>
      <c r="B16" s="519" t="s">
        <v>701</v>
      </c>
      <c r="C16" s="701">
        <v>0</v>
      </c>
      <c r="D16" s="701">
        <v>18974.59</v>
      </c>
      <c r="E16" s="701">
        <v>1888.92</v>
      </c>
      <c r="F16" s="701">
        <v>0</v>
      </c>
      <c r="G16" s="701"/>
      <c r="H16" s="701">
        <v>0</v>
      </c>
      <c r="I16" s="512">
        <f t="shared" si="0"/>
        <v>17085.669999999998</v>
      </c>
    </row>
    <row r="17" spans="1:10">
      <c r="A17" s="510">
        <v>11</v>
      </c>
      <c r="B17" s="519" t="s">
        <v>702</v>
      </c>
      <c r="C17" s="701">
        <v>0</v>
      </c>
      <c r="D17" s="701">
        <v>0</v>
      </c>
      <c r="E17" s="701">
        <v>0</v>
      </c>
      <c r="F17" s="701">
        <v>0</v>
      </c>
      <c r="G17" s="701"/>
      <c r="H17" s="701">
        <v>0</v>
      </c>
      <c r="I17" s="512">
        <f t="shared" si="0"/>
        <v>0</v>
      </c>
    </row>
    <row r="18" spans="1:10">
      <c r="A18" s="510">
        <v>12</v>
      </c>
      <c r="B18" s="519" t="s">
        <v>703</v>
      </c>
      <c r="C18" s="701">
        <v>0</v>
      </c>
      <c r="D18" s="701">
        <v>44289133.201699995</v>
      </c>
      <c r="E18" s="701">
        <v>1565781.8366</v>
      </c>
      <c r="F18" s="701">
        <v>572626.3125</v>
      </c>
      <c r="G18" s="701"/>
      <c r="H18" s="701">
        <v>0</v>
      </c>
      <c r="I18" s="512">
        <f t="shared" si="0"/>
        <v>42150725.052599996</v>
      </c>
    </row>
    <row r="19" spans="1:10">
      <c r="A19" s="510">
        <v>13</v>
      </c>
      <c r="B19" s="519" t="s">
        <v>704</v>
      </c>
      <c r="C19" s="701">
        <v>0</v>
      </c>
      <c r="D19" s="701">
        <v>3308768.0542000001</v>
      </c>
      <c r="E19" s="701">
        <v>330876.81310000003</v>
      </c>
      <c r="F19" s="701">
        <v>0</v>
      </c>
      <c r="G19" s="701"/>
      <c r="H19" s="701">
        <v>0</v>
      </c>
      <c r="I19" s="512">
        <f t="shared" si="0"/>
        <v>2977891.2411000002</v>
      </c>
    </row>
    <row r="20" spans="1:10">
      <c r="A20" s="510">
        <v>14</v>
      </c>
      <c r="B20" s="519" t="s">
        <v>705</v>
      </c>
      <c r="C20" s="701">
        <v>0</v>
      </c>
      <c r="D20" s="701">
        <v>34716559.197799996</v>
      </c>
      <c r="E20" s="701">
        <v>1033257.9765779999</v>
      </c>
      <c r="F20" s="701">
        <v>468509.03590000002</v>
      </c>
      <c r="G20" s="701"/>
      <c r="H20" s="701">
        <v>0</v>
      </c>
      <c r="I20" s="512">
        <f t="shared" si="0"/>
        <v>33214792.185321998</v>
      </c>
    </row>
    <row r="21" spans="1:10">
      <c r="A21" s="510">
        <v>15</v>
      </c>
      <c r="B21" s="519" t="s">
        <v>706</v>
      </c>
      <c r="C21" s="701">
        <v>0</v>
      </c>
      <c r="D21" s="701">
        <v>75393.22</v>
      </c>
      <c r="E21" s="701">
        <v>0</v>
      </c>
      <c r="F21" s="701">
        <v>1466.54</v>
      </c>
      <c r="G21" s="701"/>
      <c r="H21" s="701">
        <v>0</v>
      </c>
      <c r="I21" s="512">
        <f t="shared" si="0"/>
        <v>73926.680000000008</v>
      </c>
    </row>
    <row r="22" spans="1:10">
      <c r="A22" s="510">
        <v>16</v>
      </c>
      <c r="B22" s="519" t="s">
        <v>707</v>
      </c>
      <c r="C22" s="701">
        <v>0</v>
      </c>
      <c r="D22" s="701">
        <v>0</v>
      </c>
      <c r="E22" s="701">
        <v>0</v>
      </c>
      <c r="F22" s="701">
        <v>0</v>
      </c>
      <c r="G22" s="701"/>
      <c r="H22" s="701">
        <v>0</v>
      </c>
      <c r="I22" s="512">
        <f t="shared" si="0"/>
        <v>0</v>
      </c>
    </row>
    <row r="23" spans="1:10">
      <c r="A23" s="510">
        <v>17</v>
      </c>
      <c r="B23" s="519" t="s">
        <v>708</v>
      </c>
      <c r="C23" s="701">
        <v>2368477.8697000002</v>
      </c>
      <c r="D23" s="701">
        <v>15010458.9</v>
      </c>
      <c r="E23" s="701">
        <v>1184238.9476000001</v>
      </c>
      <c r="F23" s="701">
        <v>292500</v>
      </c>
      <c r="G23" s="701"/>
      <c r="H23" s="701">
        <v>0</v>
      </c>
      <c r="I23" s="512">
        <f t="shared" si="0"/>
        <v>15902197.822100002</v>
      </c>
    </row>
    <row r="24" spans="1:10">
      <c r="A24" s="510">
        <v>18</v>
      </c>
      <c r="B24" s="519" t="s">
        <v>709</v>
      </c>
      <c r="C24" s="701">
        <v>0</v>
      </c>
      <c r="D24" s="701">
        <v>790259.62120000005</v>
      </c>
      <c r="E24" s="701">
        <v>0</v>
      </c>
      <c r="F24" s="701">
        <v>15802.252199999999</v>
      </c>
      <c r="G24" s="701"/>
      <c r="H24" s="701">
        <v>0</v>
      </c>
      <c r="I24" s="512">
        <f t="shared" si="0"/>
        <v>774457.36900000006</v>
      </c>
    </row>
    <row r="25" spans="1:10">
      <c r="A25" s="510">
        <v>19</v>
      </c>
      <c r="B25" s="519" t="s">
        <v>710</v>
      </c>
      <c r="C25" s="701">
        <v>0</v>
      </c>
      <c r="D25" s="701">
        <v>1427702.93</v>
      </c>
      <c r="E25" s="701">
        <v>140860</v>
      </c>
      <c r="F25" s="701">
        <v>0</v>
      </c>
      <c r="G25" s="701"/>
      <c r="H25" s="701">
        <v>0</v>
      </c>
      <c r="I25" s="512">
        <f t="shared" si="0"/>
        <v>1286842.93</v>
      </c>
    </row>
    <row r="26" spans="1:10">
      <c r="A26" s="510">
        <v>20</v>
      </c>
      <c r="B26" s="519" t="s">
        <v>711</v>
      </c>
      <c r="C26" s="701">
        <v>0</v>
      </c>
      <c r="D26" s="701">
        <v>12682387.029999999</v>
      </c>
      <c r="E26" s="701">
        <v>0</v>
      </c>
      <c r="F26" s="701">
        <v>251572.91</v>
      </c>
      <c r="G26" s="701"/>
      <c r="H26" s="701">
        <v>0</v>
      </c>
      <c r="I26" s="512">
        <f t="shared" si="0"/>
        <v>12430814.119999999</v>
      </c>
      <c r="J26" s="520"/>
    </row>
    <row r="27" spans="1:10">
      <c r="A27" s="510">
        <v>21</v>
      </c>
      <c r="B27" s="519" t="s">
        <v>712</v>
      </c>
      <c r="C27" s="701">
        <v>0</v>
      </c>
      <c r="D27" s="701">
        <v>0</v>
      </c>
      <c r="E27" s="701">
        <v>0</v>
      </c>
      <c r="F27" s="701">
        <v>0</v>
      </c>
      <c r="G27" s="701"/>
      <c r="H27" s="701">
        <v>0</v>
      </c>
      <c r="I27" s="512">
        <f t="shared" si="0"/>
        <v>0</v>
      </c>
      <c r="J27" s="520"/>
    </row>
    <row r="28" spans="1:10">
      <c r="A28" s="510">
        <v>22</v>
      </c>
      <c r="B28" s="519" t="s">
        <v>713</v>
      </c>
      <c r="C28" s="701">
        <v>0</v>
      </c>
      <c r="D28" s="701">
        <v>1998.28</v>
      </c>
      <c r="E28" s="701">
        <v>0</v>
      </c>
      <c r="F28" s="701">
        <v>39.74</v>
      </c>
      <c r="G28" s="701"/>
      <c r="H28" s="701">
        <v>0</v>
      </c>
      <c r="I28" s="512">
        <f t="shared" si="0"/>
        <v>1958.54</v>
      </c>
      <c r="J28" s="520"/>
    </row>
    <row r="29" spans="1:10">
      <c r="A29" s="510">
        <v>23</v>
      </c>
      <c r="B29" s="519" t="s">
        <v>714</v>
      </c>
      <c r="C29" s="701">
        <v>6985831.9523999998</v>
      </c>
      <c r="D29" s="701">
        <v>10471910.516100001</v>
      </c>
      <c r="E29" s="701">
        <v>2120549.5856999997</v>
      </c>
      <c r="F29" s="701">
        <v>208510.97349999999</v>
      </c>
      <c r="G29" s="701"/>
      <c r="H29" s="701">
        <v>0</v>
      </c>
      <c r="I29" s="512">
        <f t="shared" si="0"/>
        <v>15128681.909299999</v>
      </c>
      <c r="J29" s="520"/>
    </row>
    <row r="30" spans="1:10">
      <c r="A30" s="510">
        <v>24</v>
      </c>
      <c r="B30" s="519" t="s">
        <v>715</v>
      </c>
      <c r="C30" s="701">
        <v>0</v>
      </c>
      <c r="D30" s="701">
        <v>5370925.2179000005</v>
      </c>
      <c r="E30" s="701">
        <v>0</v>
      </c>
      <c r="F30" s="701">
        <v>104046.3253</v>
      </c>
      <c r="G30" s="701"/>
      <c r="H30" s="701">
        <v>0</v>
      </c>
      <c r="I30" s="512">
        <f t="shared" si="0"/>
        <v>5266878.8926000008</v>
      </c>
      <c r="J30" s="520"/>
    </row>
    <row r="31" spans="1:10">
      <c r="A31" s="510">
        <v>25</v>
      </c>
      <c r="B31" s="519" t="s">
        <v>716</v>
      </c>
      <c r="C31" s="701">
        <v>0</v>
      </c>
      <c r="D31" s="701">
        <v>0</v>
      </c>
      <c r="E31" s="701">
        <v>0</v>
      </c>
      <c r="F31" s="701">
        <v>0</v>
      </c>
      <c r="G31" s="701"/>
      <c r="H31" s="701">
        <v>0</v>
      </c>
      <c r="I31" s="512">
        <f t="shared" si="0"/>
        <v>0</v>
      </c>
      <c r="J31" s="520"/>
    </row>
    <row r="32" spans="1:10">
      <c r="A32" s="510">
        <v>26</v>
      </c>
      <c r="B32" s="519" t="s">
        <v>717</v>
      </c>
      <c r="C32" s="701">
        <v>153053.47</v>
      </c>
      <c r="D32" s="701">
        <v>631846.33819999988</v>
      </c>
      <c r="E32" s="701">
        <v>85494.76</v>
      </c>
      <c r="F32" s="701">
        <v>12502.3632</v>
      </c>
      <c r="G32" s="701"/>
      <c r="H32" s="701">
        <v>0</v>
      </c>
      <c r="I32" s="512">
        <f t="shared" si="0"/>
        <v>686902.68499999982</v>
      </c>
      <c r="J32" s="520"/>
    </row>
    <row r="33" spans="1:10">
      <c r="A33" s="510">
        <v>27</v>
      </c>
      <c r="B33" s="511" t="s">
        <v>165</v>
      </c>
      <c r="C33" s="701">
        <v>28252354.510000002</v>
      </c>
      <c r="D33" s="701">
        <v>205851939.49000001</v>
      </c>
      <c r="E33" s="701">
        <v>14127343.297</v>
      </c>
      <c r="F33" s="701">
        <v>139310.77299999999</v>
      </c>
      <c r="G33" s="701">
        <v>0</v>
      </c>
      <c r="H33" s="701">
        <v>678698.4800000001</v>
      </c>
      <c r="I33" s="512">
        <f t="shared" si="0"/>
        <v>219837639.93000001</v>
      </c>
      <c r="J33" s="520"/>
    </row>
    <row r="34" spans="1:10">
      <c r="A34" s="510">
        <v>28</v>
      </c>
      <c r="B34" s="521" t="s">
        <v>68</v>
      </c>
      <c r="C34" s="700">
        <f>SUM(C7:C33)</f>
        <v>63823630.995499998</v>
      </c>
      <c r="D34" s="700">
        <f t="shared" ref="D34:H34" si="1">SUM(D7:D33)</f>
        <v>394825297.58370006</v>
      </c>
      <c r="E34" s="700">
        <f t="shared" si="1"/>
        <v>30692500.375477999</v>
      </c>
      <c r="F34" s="700">
        <f t="shared" si="1"/>
        <v>2824218.4327000007</v>
      </c>
      <c r="G34" s="700">
        <f t="shared" si="1"/>
        <v>0</v>
      </c>
      <c r="H34" s="700">
        <f t="shared" si="1"/>
        <v>678698.4800000001</v>
      </c>
      <c r="I34" s="512">
        <f t="shared" si="0"/>
        <v>425132209.77102202</v>
      </c>
      <c r="J34" s="520"/>
    </row>
    <row r="35" spans="1:10">
      <c r="A35" s="520"/>
      <c r="B35" s="520"/>
      <c r="C35" s="706"/>
      <c r="D35" s="706"/>
      <c r="E35" s="706"/>
      <c r="F35" s="706"/>
      <c r="G35" s="706"/>
      <c r="H35" s="706">
        <f>H34-'18. Assets by Exposure classes'!H21</f>
        <v>0</v>
      </c>
      <c r="I35" s="520"/>
      <c r="J35" s="520"/>
    </row>
    <row r="36" spans="1:10">
      <c r="A36" s="520"/>
      <c r="B36" s="522"/>
      <c r="C36" s="520"/>
      <c r="D36" s="520"/>
      <c r="E36" s="520"/>
      <c r="F36" s="520"/>
      <c r="G36" s="520"/>
      <c r="H36" s="520"/>
      <c r="I36" s="520"/>
      <c r="J36" s="520"/>
    </row>
    <row r="37" spans="1:10">
      <c r="A37" s="520"/>
      <c r="B37" s="520"/>
      <c r="C37" s="520"/>
      <c r="D37" s="520"/>
      <c r="E37" s="520"/>
      <c r="F37" s="520"/>
      <c r="G37" s="520"/>
      <c r="H37" s="520"/>
      <c r="I37" s="520"/>
      <c r="J37" s="520"/>
    </row>
    <row r="38" spans="1:10">
      <c r="A38" s="520"/>
      <c r="B38" s="520"/>
      <c r="C38" s="520"/>
      <c r="D38" s="520"/>
      <c r="E38" s="520"/>
      <c r="F38" s="520"/>
      <c r="G38" s="520"/>
      <c r="H38" s="520"/>
      <c r="I38" s="520"/>
      <c r="J38" s="520"/>
    </row>
    <row r="39" spans="1:10">
      <c r="A39" s="520"/>
      <c r="B39" s="520"/>
      <c r="C39" s="520"/>
      <c r="D39" s="520"/>
      <c r="E39" s="520"/>
      <c r="F39" s="520"/>
      <c r="G39" s="520"/>
      <c r="H39" s="751"/>
      <c r="I39" s="520"/>
      <c r="J39" s="520"/>
    </row>
    <row r="40" spans="1:10">
      <c r="A40" s="520"/>
      <c r="B40" s="520"/>
      <c r="C40" s="520"/>
      <c r="D40" s="520"/>
      <c r="E40" s="520"/>
      <c r="F40" s="520"/>
      <c r="G40" s="520"/>
      <c r="H40" s="520"/>
      <c r="I40" s="520"/>
      <c r="J40" s="520"/>
    </row>
    <row r="41" spans="1:10">
      <c r="A41" s="520"/>
      <c r="B41" s="520"/>
      <c r="C41" s="520"/>
      <c r="D41" s="520"/>
      <c r="E41" s="520"/>
      <c r="F41" s="520"/>
      <c r="G41" s="520"/>
      <c r="H41" s="520"/>
      <c r="I41" s="520"/>
      <c r="J41" s="520"/>
    </row>
    <row r="42" spans="1:10">
      <c r="A42" s="523"/>
      <c r="B42" s="523"/>
      <c r="C42" s="520"/>
      <c r="D42" s="520"/>
      <c r="E42" s="520"/>
      <c r="F42" s="520"/>
      <c r="G42" s="520"/>
      <c r="H42" s="520"/>
      <c r="I42" s="520"/>
      <c r="J42" s="520"/>
    </row>
    <row r="43" spans="1:10">
      <c r="A43" s="523"/>
      <c r="B43" s="523"/>
      <c r="C43" s="520"/>
      <c r="D43" s="520"/>
      <c r="E43" s="520"/>
      <c r="F43" s="520"/>
      <c r="G43" s="520"/>
      <c r="H43" s="520"/>
      <c r="I43" s="520"/>
      <c r="J43" s="520"/>
    </row>
    <row r="44" spans="1:10">
      <c r="A44" s="520"/>
      <c r="B44" s="524"/>
      <c r="C44" s="520"/>
      <c r="D44" s="520"/>
      <c r="E44" s="520"/>
      <c r="F44" s="520"/>
      <c r="G44" s="520"/>
      <c r="H44" s="520"/>
      <c r="I44" s="520"/>
      <c r="J44" s="520"/>
    </row>
    <row r="45" spans="1:10">
      <c r="A45" s="520"/>
      <c r="B45" s="524"/>
      <c r="C45" s="520"/>
      <c r="D45" s="520"/>
      <c r="E45" s="520"/>
      <c r="F45" s="520"/>
      <c r="G45" s="520"/>
      <c r="H45" s="520"/>
      <c r="I45" s="520"/>
      <c r="J45" s="520"/>
    </row>
    <row r="46" spans="1:10">
      <c r="A46" s="520"/>
      <c r="B46" s="524"/>
      <c r="C46" s="520"/>
      <c r="D46" s="520"/>
      <c r="E46" s="520"/>
      <c r="F46" s="520"/>
      <c r="G46" s="520"/>
      <c r="H46" s="520"/>
      <c r="I46" s="520"/>
      <c r="J46" s="520"/>
    </row>
    <row r="47" spans="1:10">
      <c r="A47" s="520"/>
      <c r="B47" s="520"/>
      <c r="C47" s="520"/>
      <c r="D47" s="520"/>
      <c r="E47" s="520"/>
      <c r="F47" s="520"/>
      <c r="G47" s="520"/>
      <c r="H47" s="520"/>
      <c r="I47" s="520"/>
      <c r="J47" s="52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6" sqref="C6:C19"/>
    </sheetView>
  </sheetViews>
  <sheetFormatPr defaultColWidth="9.109375" defaultRowHeight="12"/>
  <cols>
    <col min="1" max="1" width="11.88671875" style="495" bestFit="1" customWidth="1"/>
    <col min="2" max="2" width="108" style="495" bestFit="1" customWidth="1"/>
    <col min="3" max="3" width="35.5546875" style="495" customWidth="1"/>
    <col min="4" max="4" width="38.44140625" style="518" customWidth="1"/>
    <col min="5" max="16384" width="9.109375" style="495"/>
  </cols>
  <sheetData>
    <row r="1" spans="1:4" ht="13.8">
      <c r="A1" s="494" t="s">
        <v>188</v>
      </c>
      <c r="B1" s="419" t="str">
        <f>Info!C2</f>
        <v>სს "ვითიბი ბანკი ჯორჯია"</v>
      </c>
      <c r="D1" s="495"/>
    </row>
    <row r="2" spans="1:4">
      <c r="A2" s="496" t="s">
        <v>189</v>
      </c>
      <c r="B2" s="729">
        <f>'1. key ratios'!B2</f>
        <v>45016</v>
      </c>
      <c r="D2" s="495"/>
    </row>
    <row r="3" spans="1:4">
      <c r="A3" s="497" t="s">
        <v>718</v>
      </c>
      <c r="D3" s="495"/>
    </row>
    <row r="5" spans="1:4" ht="48">
      <c r="A5" s="820" t="s">
        <v>719</v>
      </c>
      <c r="B5" s="820"/>
      <c r="C5" s="525" t="s">
        <v>720</v>
      </c>
      <c r="D5" s="607" t="s">
        <v>721</v>
      </c>
    </row>
    <row r="6" spans="1:4">
      <c r="A6" s="526">
        <v>1</v>
      </c>
      <c r="B6" s="527" t="s">
        <v>722</v>
      </c>
      <c r="C6" s="700">
        <v>19918012.4287</v>
      </c>
      <c r="D6" s="700">
        <v>99140</v>
      </c>
    </row>
    <row r="7" spans="1:4">
      <c r="A7" s="528">
        <v>2</v>
      </c>
      <c r="B7" s="527" t="s">
        <v>723</v>
      </c>
      <c r="C7" s="700">
        <v>1542732.63</v>
      </c>
      <c r="D7" s="701">
        <v>0</v>
      </c>
    </row>
    <row r="8" spans="1:4">
      <c r="A8" s="529">
        <v>2.1</v>
      </c>
      <c r="B8" s="530" t="s">
        <v>724</v>
      </c>
      <c r="C8" s="701">
        <v>6128.05</v>
      </c>
      <c r="D8" s="701"/>
    </row>
    <row r="9" spans="1:4">
      <c r="A9" s="529">
        <v>2.2000000000000002</v>
      </c>
      <c r="B9" s="530" t="s">
        <v>725</v>
      </c>
      <c r="C9" s="701">
        <v>1070343.56</v>
      </c>
      <c r="D9" s="701"/>
    </row>
    <row r="10" spans="1:4">
      <c r="A10" s="529">
        <v>2.2999999999999998</v>
      </c>
      <c r="B10" s="530" t="s">
        <v>726</v>
      </c>
      <c r="C10" s="701">
        <v>466261.0199999999</v>
      </c>
      <c r="D10" s="701"/>
    </row>
    <row r="11" spans="1:4">
      <c r="A11" s="529">
        <v>2.4</v>
      </c>
      <c r="B11" s="530" t="s">
        <v>727</v>
      </c>
      <c r="C11" s="701"/>
      <c r="D11" s="701"/>
    </row>
    <row r="12" spans="1:4">
      <c r="A12" s="526">
        <v>3</v>
      </c>
      <c r="B12" s="527" t="s">
        <v>728</v>
      </c>
      <c r="C12" s="700">
        <v>2210680.3205220047</v>
      </c>
      <c r="D12" s="700">
        <v>0</v>
      </c>
    </row>
    <row r="13" spans="1:4">
      <c r="A13" s="529">
        <v>3.1</v>
      </c>
      <c r="B13" s="530" t="s">
        <v>729</v>
      </c>
      <c r="C13" s="701">
        <v>30370.690000000002</v>
      </c>
      <c r="D13" s="701"/>
    </row>
    <row r="14" spans="1:4">
      <c r="A14" s="529">
        <v>3.2</v>
      </c>
      <c r="B14" s="530" t="s">
        <v>730</v>
      </c>
      <c r="C14" s="701">
        <v>615479.66999999981</v>
      </c>
      <c r="D14" s="701">
        <v>0</v>
      </c>
    </row>
    <row r="15" spans="1:4">
      <c r="A15" s="529">
        <v>3.3</v>
      </c>
      <c r="B15" s="530" t="s">
        <v>731</v>
      </c>
      <c r="C15" s="701">
        <v>49172.82</v>
      </c>
      <c r="D15" s="701"/>
    </row>
    <row r="16" spans="1:4">
      <c r="A16" s="529">
        <v>3.4</v>
      </c>
      <c r="B16" s="530" t="s">
        <v>732</v>
      </c>
      <c r="C16" s="701">
        <v>464832.86999999994</v>
      </c>
      <c r="D16" s="701"/>
    </row>
    <row r="17" spans="1:4">
      <c r="A17" s="528">
        <v>3.5</v>
      </c>
      <c r="B17" s="530" t="s">
        <v>733</v>
      </c>
      <c r="C17" s="701">
        <v>1050824.2705220047</v>
      </c>
      <c r="D17" s="701"/>
    </row>
    <row r="18" spans="1:4">
      <c r="A18" s="529">
        <v>3.6</v>
      </c>
      <c r="B18" s="530" t="s">
        <v>734</v>
      </c>
      <c r="C18" s="701">
        <v>0</v>
      </c>
      <c r="D18" s="701"/>
    </row>
    <row r="19" spans="1:4">
      <c r="A19" s="531">
        <v>4</v>
      </c>
      <c r="B19" s="527" t="s">
        <v>735</v>
      </c>
      <c r="C19" s="700">
        <v>19250064.738177992</v>
      </c>
      <c r="D19" s="700">
        <v>99140</v>
      </c>
    </row>
    <row r="20" spans="1:4">
      <c r="C20" s="730">
        <f>C19-SUM('19. Assets by Risk Sectors'!E7:E32)-SUM('19. Assets by Risk Sectors'!F7:F32)</f>
        <v>-7.4505805969238281E-9</v>
      </c>
      <c r="D20" s="705"/>
    </row>
    <row r="21" spans="1:4">
      <c r="C21" s="704"/>
      <c r="D21" s="705"/>
    </row>
    <row r="22" spans="1:4">
      <c r="C22" s="704"/>
      <c r="D22" s="705"/>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B1" zoomScale="80" zoomScaleNormal="80" workbookViewId="0">
      <selection activeCell="E17" sqref="E17"/>
    </sheetView>
  </sheetViews>
  <sheetFormatPr defaultColWidth="9.109375" defaultRowHeight="12"/>
  <cols>
    <col min="1" max="1" width="11.88671875" style="495" bestFit="1" customWidth="1"/>
    <col min="2" max="2" width="124.6640625" style="495" customWidth="1"/>
    <col min="3" max="3" width="28.33203125" style="495" customWidth="1"/>
    <col min="4" max="4" width="49.109375" style="518" customWidth="1"/>
    <col min="5" max="5" width="11.5546875" style="495" bestFit="1" customWidth="1"/>
    <col min="6" max="16384" width="9.109375" style="495"/>
  </cols>
  <sheetData>
    <row r="1" spans="1:5" ht="13.8">
      <c r="A1" s="494" t="s">
        <v>188</v>
      </c>
      <c r="B1" s="419" t="str">
        <f>Info!C2</f>
        <v>სს "ვითიბი ბანკი ჯორჯია"</v>
      </c>
      <c r="D1" s="495"/>
    </row>
    <row r="2" spans="1:5">
      <c r="A2" s="496" t="s">
        <v>189</v>
      </c>
      <c r="B2" s="729">
        <f>'1. key ratios'!B2</f>
        <v>45016</v>
      </c>
      <c r="D2" s="495"/>
    </row>
    <row r="3" spans="1:5">
      <c r="A3" s="497" t="s">
        <v>736</v>
      </c>
      <c r="D3" s="495"/>
    </row>
    <row r="4" spans="1:5">
      <c r="A4" s="497"/>
      <c r="D4" s="495"/>
    </row>
    <row r="5" spans="1:5" ht="15" customHeight="1">
      <c r="A5" s="821" t="s">
        <v>737</v>
      </c>
      <c r="B5" s="822"/>
      <c r="C5" s="811" t="s">
        <v>738</v>
      </c>
      <c r="D5" s="825" t="s">
        <v>739</v>
      </c>
    </row>
    <row r="6" spans="1:5">
      <c r="A6" s="823"/>
      <c r="B6" s="824"/>
      <c r="C6" s="814"/>
      <c r="D6" s="825"/>
    </row>
    <row r="7" spans="1:5">
      <c r="A7" s="521">
        <v>1</v>
      </c>
      <c r="B7" s="502" t="s">
        <v>740</v>
      </c>
      <c r="C7" s="702">
        <v>36400949.800700001</v>
      </c>
      <c r="D7" s="707"/>
    </row>
    <row r="8" spans="1:5">
      <c r="A8" s="511">
        <v>2</v>
      </c>
      <c r="B8" s="511" t="s">
        <v>741</v>
      </c>
      <c r="C8" s="702">
        <v>417627.59</v>
      </c>
      <c r="D8" s="707"/>
    </row>
    <row r="9" spans="1:5" ht="25.5" customHeight="1">
      <c r="A9" s="511">
        <v>3</v>
      </c>
      <c r="B9" s="532" t="s">
        <v>742</v>
      </c>
      <c r="C9" s="702">
        <v>0</v>
      </c>
      <c r="D9" s="707"/>
    </row>
    <row r="10" spans="1:5">
      <c r="A10" s="511">
        <v>4</v>
      </c>
      <c r="B10" s="511" t="s">
        <v>743</v>
      </c>
      <c r="C10" s="733">
        <v>1247300.9053000123</v>
      </c>
      <c r="D10" s="707"/>
    </row>
    <row r="11" spans="1:5">
      <c r="A11" s="511">
        <v>5</v>
      </c>
      <c r="B11" s="533" t="s">
        <v>744</v>
      </c>
      <c r="C11" s="702">
        <v>0</v>
      </c>
      <c r="D11" s="707"/>
    </row>
    <row r="12" spans="1:5">
      <c r="A12" s="511">
        <v>6</v>
      </c>
      <c r="B12" s="533" t="s">
        <v>745</v>
      </c>
      <c r="C12" s="702">
        <v>0</v>
      </c>
      <c r="D12" s="707"/>
    </row>
    <row r="13" spans="1:5">
      <c r="A13" s="511">
        <v>7</v>
      </c>
      <c r="B13" s="533" t="s">
        <v>746</v>
      </c>
      <c r="C13" s="702">
        <v>47654.715900000003</v>
      </c>
      <c r="D13" s="707"/>
    </row>
    <row r="14" spans="1:5">
      <c r="A14" s="511">
        <v>8</v>
      </c>
      <c r="B14" s="533" t="s">
        <v>747</v>
      </c>
      <c r="C14" s="702">
        <v>0</v>
      </c>
      <c r="D14" s="702"/>
    </row>
    <row r="15" spans="1:5">
      <c r="A15" s="511">
        <v>9</v>
      </c>
      <c r="B15" s="533" t="s">
        <v>748</v>
      </c>
      <c r="C15" s="702">
        <v>0</v>
      </c>
      <c r="D15" s="702"/>
    </row>
    <row r="16" spans="1:5">
      <c r="A16" s="511">
        <v>10</v>
      </c>
      <c r="B16" s="533" t="s">
        <v>749</v>
      </c>
      <c r="C16" s="702">
        <v>30370.690000000002</v>
      </c>
      <c r="D16" s="707"/>
      <c r="E16" s="731">
        <f>C16-'18. Assets by Exposure classes'!H14</f>
        <v>0</v>
      </c>
    </row>
    <row r="17" spans="1:4">
      <c r="A17" s="511">
        <v>11</v>
      </c>
      <c r="B17" s="533" t="s">
        <v>750</v>
      </c>
      <c r="C17" s="702">
        <v>0</v>
      </c>
      <c r="D17" s="702"/>
    </row>
    <row r="18" spans="1:4">
      <c r="A18" s="511">
        <v>12</v>
      </c>
      <c r="B18" s="533" t="s">
        <v>751</v>
      </c>
      <c r="C18" s="702">
        <v>1169275.4994000122</v>
      </c>
      <c r="D18" s="707"/>
    </row>
    <row r="19" spans="1:4">
      <c r="A19" s="521">
        <v>13</v>
      </c>
      <c r="B19" s="534" t="s">
        <v>752</v>
      </c>
      <c r="C19" s="700">
        <v>35571276.485399991</v>
      </c>
      <c r="D19" s="708"/>
    </row>
    <row r="20" spans="1:4">
      <c r="C20" s="704"/>
      <c r="D20" s="705"/>
    </row>
    <row r="22" spans="1:4" ht="14.4">
      <c r="B22"/>
    </row>
    <row r="23" spans="1:4">
      <c r="B23" s="496"/>
    </row>
    <row r="24" spans="1:4">
      <c r="B24" s="497"/>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50" zoomScaleNormal="50" workbookViewId="0">
      <selection activeCell="C26" sqref="C26:U29"/>
    </sheetView>
  </sheetViews>
  <sheetFormatPr defaultColWidth="9.109375" defaultRowHeight="12"/>
  <cols>
    <col min="1" max="1" width="11.88671875" style="495" bestFit="1" customWidth="1"/>
    <col min="2" max="2" width="39.6640625" style="495" customWidth="1"/>
    <col min="3" max="3" width="19" style="495" customWidth="1"/>
    <col min="4" max="5" width="22.33203125" style="495" customWidth="1"/>
    <col min="6" max="6" width="23.44140625" style="495" customWidth="1"/>
    <col min="7" max="14" width="22.33203125" style="495" customWidth="1"/>
    <col min="15" max="15" width="23.44140625" style="495" bestFit="1" customWidth="1"/>
    <col min="16" max="16" width="21.88671875" style="495" bestFit="1" customWidth="1"/>
    <col min="17" max="19" width="19.109375" style="495" bestFit="1" customWidth="1"/>
    <col min="20" max="20" width="16.109375" style="495" customWidth="1"/>
    <col min="21" max="21" width="17.33203125" style="495" bestFit="1" customWidth="1"/>
    <col min="22" max="22" width="20" style="495" customWidth="1"/>
    <col min="23" max="16384" width="9.109375" style="495"/>
  </cols>
  <sheetData>
    <row r="1" spans="1:22" ht="13.8">
      <c r="A1" s="494" t="s">
        <v>188</v>
      </c>
      <c r="B1" s="419" t="str">
        <f>Info!C2</f>
        <v>სს "ვითიბი ბანკი ჯორჯია"</v>
      </c>
    </row>
    <row r="2" spans="1:22">
      <c r="A2" s="496" t="s">
        <v>189</v>
      </c>
      <c r="B2" s="729">
        <f>'1. key ratios'!B2</f>
        <v>45016</v>
      </c>
      <c r="C2" s="506"/>
    </row>
    <row r="3" spans="1:22">
      <c r="A3" s="497" t="s">
        <v>753</v>
      </c>
    </row>
    <row r="5" spans="1:22" ht="15" customHeight="1">
      <c r="A5" s="811" t="s">
        <v>754</v>
      </c>
      <c r="B5" s="813"/>
      <c r="C5" s="828" t="s">
        <v>755</v>
      </c>
      <c r="D5" s="829"/>
      <c r="E5" s="829"/>
      <c r="F5" s="829"/>
      <c r="G5" s="829"/>
      <c r="H5" s="829"/>
      <c r="I5" s="829"/>
      <c r="J5" s="829"/>
      <c r="K5" s="829"/>
      <c r="L5" s="829"/>
      <c r="M5" s="829"/>
      <c r="N5" s="829"/>
      <c r="O5" s="829"/>
      <c r="P5" s="829"/>
      <c r="Q5" s="829"/>
      <c r="R5" s="829"/>
      <c r="S5" s="829"/>
      <c r="T5" s="829"/>
      <c r="U5" s="830"/>
      <c r="V5" s="535"/>
    </row>
    <row r="6" spans="1:22">
      <c r="A6" s="826"/>
      <c r="B6" s="827"/>
      <c r="C6" s="831" t="s">
        <v>68</v>
      </c>
      <c r="D6" s="833" t="s">
        <v>756</v>
      </c>
      <c r="E6" s="833"/>
      <c r="F6" s="834"/>
      <c r="G6" s="835" t="s">
        <v>757</v>
      </c>
      <c r="H6" s="836"/>
      <c r="I6" s="836"/>
      <c r="J6" s="836"/>
      <c r="K6" s="837"/>
      <c r="L6" s="536"/>
      <c r="M6" s="838" t="s">
        <v>758</v>
      </c>
      <c r="N6" s="838"/>
      <c r="O6" s="818"/>
      <c r="P6" s="818"/>
      <c r="Q6" s="818"/>
      <c r="R6" s="818"/>
      <c r="S6" s="818"/>
      <c r="T6" s="818"/>
      <c r="U6" s="818"/>
      <c r="V6" s="537"/>
    </row>
    <row r="7" spans="1:22" ht="24">
      <c r="A7" s="814"/>
      <c r="B7" s="816"/>
      <c r="C7" s="832"/>
      <c r="D7" s="538"/>
      <c r="E7" s="508" t="s">
        <v>759</v>
      </c>
      <c r="F7" s="612" t="s">
        <v>760</v>
      </c>
      <c r="G7" s="506"/>
      <c r="H7" s="612" t="s">
        <v>759</v>
      </c>
      <c r="I7" s="508" t="s">
        <v>786</v>
      </c>
      <c r="J7" s="508" t="s">
        <v>761</v>
      </c>
      <c r="K7" s="612" t="s">
        <v>762</v>
      </c>
      <c r="L7" s="539"/>
      <c r="M7" s="556" t="s">
        <v>763</v>
      </c>
      <c r="N7" s="508" t="s">
        <v>761</v>
      </c>
      <c r="O7" s="508" t="s">
        <v>764</v>
      </c>
      <c r="P7" s="508" t="s">
        <v>765</v>
      </c>
      <c r="Q7" s="508" t="s">
        <v>766</v>
      </c>
      <c r="R7" s="508" t="s">
        <v>767</v>
      </c>
      <c r="S7" s="508" t="s">
        <v>768</v>
      </c>
      <c r="T7" s="540" t="s">
        <v>769</v>
      </c>
      <c r="U7" s="508" t="s">
        <v>770</v>
      </c>
      <c r="V7" s="535"/>
    </row>
    <row r="8" spans="1:22">
      <c r="A8" s="541">
        <v>1</v>
      </c>
      <c r="B8" s="502" t="s">
        <v>771</v>
      </c>
      <c r="C8" s="711">
        <f>SUM(C9:C14)</f>
        <v>216100325.8977001</v>
      </c>
      <c r="D8" s="711">
        <f t="shared" ref="D8:U8" si="0">SUM(D9:D14)</f>
        <v>134283785.25460002</v>
      </c>
      <c r="E8" s="711">
        <f t="shared" si="0"/>
        <v>5740901.8498000009</v>
      </c>
      <c r="F8" s="711">
        <f t="shared" si="0"/>
        <v>32968567.4016</v>
      </c>
      <c r="G8" s="711">
        <f t="shared" si="0"/>
        <v>46245264.157600008</v>
      </c>
      <c r="H8" s="711">
        <f t="shared" si="0"/>
        <v>6118099.2700000005</v>
      </c>
      <c r="I8" s="711">
        <f t="shared" si="0"/>
        <v>0</v>
      </c>
      <c r="J8" s="711">
        <f t="shared" si="0"/>
        <v>6413171.5575999999</v>
      </c>
      <c r="K8" s="711">
        <f t="shared" si="0"/>
        <v>24148207.381500002</v>
      </c>
      <c r="L8" s="711">
        <f t="shared" si="0"/>
        <v>35571276.4855</v>
      </c>
      <c r="M8" s="711">
        <f t="shared" si="0"/>
        <v>632298.93669999996</v>
      </c>
      <c r="N8" s="711">
        <f t="shared" si="0"/>
        <v>5749114.71</v>
      </c>
      <c r="O8" s="711">
        <f t="shared" si="0"/>
        <v>12561055.465699999</v>
      </c>
      <c r="P8" s="711">
        <f t="shared" si="0"/>
        <v>5103830.2235000003</v>
      </c>
      <c r="Q8" s="711">
        <f t="shared" si="0"/>
        <v>8790641.3284000009</v>
      </c>
      <c r="R8" s="711">
        <f t="shared" si="0"/>
        <v>2601615.0660999999</v>
      </c>
      <c r="S8" s="711">
        <f t="shared" si="0"/>
        <v>0</v>
      </c>
      <c r="T8" s="711">
        <f t="shared" si="0"/>
        <v>0</v>
      </c>
      <c r="U8" s="711">
        <f t="shared" si="0"/>
        <v>243815.38</v>
      </c>
      <c r="V8" s="520"/>
    </row>
    <row r="9" spans="1:22">
      <c r="A9" s="510">
        <v>1.1000000000000001</v>
      </c>
      <c r="B9" s="542" t="s">
        <v>772</v>
      </c>
      <c r="C9" s="709"/>
      <c r="D9" s="701"/>
      <c r="E9" s="701"/>
      <c r="F9" s="701"/>
      <c r="G9" s="701"/>
      <c r="H9" s="701"/>
      <c r="I9" s="701"/>
      <c r="J9" s="701"/>
      <c r="K9" s="701"/>
      <c r="L9" s="701"/>
      <c r="M9" s="701"/>
      <c r="N9" s="701"/>
      <c r="O9" s="701"/>
      <c r="P9" s="701"/>
      <c r="Q9" s="701"/>
      <c r="R9" s="701"/>
      <c r="S9" s="701"/>
      <c r="T9" s="701"/>
      <c r="U9" s="701"/>
      <c r="V9" s="520"/>
    </row>
    <row r="10" spans="1:22">
      <c r="A10" s="510">
        <v>1.2</v>
      </c>
      <c r="B10" s="542" t="s">
        <v>773</v>
      </c>
      <c r="C10" s="709"/>
      <c r="D10" s="701"/>
      <c r="E10" s="701"/>
      <c r="F10" s="701"/>
      <c r="G10" s="701"/>
      <c r="H10" s="701"/>
      <c r="I10" s="701"/>
      <c r="J10" s="701"/>
      <c r="K10" s="701"/>
      <c r="L10" s="701"/>
      <c r="M10" s="701"/>
      <c r="N10" s="701"/>
      <c r="O10" s="701"/>
      <c r="P10" s="701"/>
      <c r="Q10" s="701"/>
      <c r="R10" s="701"/>
      <c r="S10" s="701"/>
      <c r="T10" s="701"/>
      <c r="U10" s="701"/>
      <c r="V10" s="520"/>
    </row>
    <row r="11" spans="1:22">
      <c r="A11" s="510">
        <v>1.3</v>
      </c>
      <c r="B11" s="542" t="s">
        <v>774</v>
      </c>
      <c r="C11" s="709"/>
      <c r="D11" s="701"/>
      <c r="E11" s="701"/>
      <c r="F11" s="701"/>
      <c r="G11" s="701"/>
      <c r="H11" s="701"/>
      <c r="I11" s="701"/>
      <c r="J11" s="701"/>
      <c r="K11" s="701"/>
      <c r="L11" s="701"/>
      <c r="M11" s="701"/>
      <c r="N11" s="701"/>
      <c r="O11" s="701"/>
      <c r="P11" s="701"/>
      <c r="Q11" s="701"/>
      <c r="R11" s="701"/>
      <c r="S11" s="701"/>
      <c r="T11" s="701"/>
      <c r="U11" s="701"/>
      <c r="V11" s="520"/>
    </row>
    <row r="12" spans="1:22">
      <c r="A12" s="510">
        <v>1.4</v>
      </c>
      <c r="B12" s="542" t="s">
        <v>775</v>
      </c>
      <c r="C12" s="709">
        <v>351150.48</v>
      </c>
      <c r="D12" s="701">
        <v>351150.48</v>
      </c>
      <c r="E12" s="701">
        <v>0</v>
      </c>
      <c r="F12" s="701">
        <v>351150.48</v>
      </c>
      <c r="G12" s="701">
        <v>0</v>
      </c>
      <c r="H12" s="701">
        <v>0</v>
      </c>
      <c r="I12" s="701">
        <v>0</v>
      </c>
      <c r="J12" s="701">
        <v>0</v>
      </c>
      <c r="K12" s="701">
        <v>0</v>
      </c>
      <c r="L12" s="701">
        <v>0</v>
      </c>
      <c r="M12" s="701">
        <v>0</v>
      </c>
      <c r="N12" s="701">
        <v>0</v>
      </c>
      <c r="O12" s="701">
        <v>0</v>
      </c>
      <c r="P12" s="701">
        <v>0</v>
      </c>
      <c r="Q12" s="701">
        <v>0</v>
      </c>
      <c r="R12" s="701">
        <v>0</v>
      </c>
      <c r="S12" s="701">
        <v>0</v>
      </c>
      <c r="T12" s="701">
        <v>0</v>
      </c>
      <c r="U12" s="701">
        <v>0</v>
      </c>
      <c r="V12" s="520"/>
    </row>
    <row r="13" spans="1:22">
      <c r="A13" s="510">
        <v>1.5</v>
      </c>
      <c r="B13" s="542" t="s">
        <v>776</v>
      </c>
      <c r="C13" s="709">
        <v>203925503.74760011</v>
      </c>
      <c r="D13" s="701">
        <v>123414716.46960001</v>
      </c>
      <c r="E13" s="701">
        <v>5572259.0298000006</v>
      </c>
      <c r="F13" s="701">
        <v>31483261.191599999</v>
      </c>
      <c r="G13" s="701">
        <v>45623107.257600009</v>
      </c>
      <c r="H13" s="701">
        <v>6081467.4900000002</v>
      </c>
      <c r="I13" s="701">
        <v>0</v>
      </c>
      <c r="J13" s="701">
        <v>6413171.5575999999</v>
      </c>
      <c r="K13" s="701">
        <v>24148207.381500002</v>
      </c>
      <c r="L13" s="701">
        <v>34887680.020400003</v>
      </c>
      <c r="M13" s="701">
        <v>617607.67999999993</v>
      </c>
      <c r="N13" s="701">
        <v>5748814.71</v>
      </c>
      <c r="O13" s="701">
        <v>12257292.932399999</v>
      </c>
      <c r="P13" s="701">
        <v>4935692.5535000004</v>
      </c>
      <c r="Q13" s="701">
        <v>8726657.0784000009</v>
      </c>
      <c r="R13" s="701">
        <v>2601615.0660999999</v>
      </c>
      <c r="S13" s="701">
        <v>0</v>
      </c>
      <c r="T13" s="701">
        <v>0</v>
      </c>
      <c r="U13" s="701">
        <v>0</v>
      </c>
      <c r="V13" s="520"/>
    </row>
    <row r="14" spans="1:22">
      <c r="A14" s="510">
        <v>1.6</v>
      </c>
      <c r="B14" s="542" t="s">
        <v>777</v>
      </c>
      <c r="C14" s="709">
        <v>11823671.670099994</v>
      </c>
      <c r="D14" s="701">
        <v>10517918.305000002</v>
      </c>
      <c r="E14" s="701">
        <v>168642.82</v>
      </c>
      <c r="F14" s="701">
        <v>1134155.73</v>
      </c>
      <c r="G14" s="701">
        <v>622156.9</v>
      </c>
      <c r="H14" s="701">
        <v>36631.78</v>
      </c>
      <c r="I14" s="701">
        <v>0</v>
      </c>
      <c r="J14" s="701">
        <v>0</v>
      </c>
      <c r="K14" s="701">
        <v>0</v>
      </c>
      <c r="L14" s="701">
        <v>683596.46509999991</v>
      </c>
      <c r="M14" s="701">
        <v>14691.2567</v>
      </c>
      <c r="N14" s="701">
        <v>300</v>
      </c>
      <c r="O14" s="701">
        <v>303762.53330000001</v>
      </c>
      <c r="P14" s="701">
        <v>168137.66999999998</v>
      </c>
      <c r="Q14" s="701">
        <v>63984.25</v>
      </c>
      <c r="R14" s="701">
        <v>0</v>
      </c>
      <c r="S14" s="701">
        <v>0</v>
      </c>
      <c r="T14" s="701">
        <v>0</v>
      </c>
      <c r="U14" s="701">
        <v>243815.38</v>
      </c>
      <c r="V14" s="520"/>
    </row>
    <row r="15" spans="1:22">
      <c r="A15" s="541">
        <v>2</v>
      </c>
      <c r="B15" s="521" t="s">
        <v>778</v>
      </c>
      <c r="C15" s="711">
        <f>SUM(C16:C21)</f>
        <v>4957000</v>
      </c>
      <c r="D15" s="711">
        <f>SUM(D16:D21)</f>
        <v>4957000</v>
      </c>
      <c r="E15" s="711">
        <f t="shared" ref="E15:U15" si="1">SUM(E16:E21)</f>
        <v>0</v>
      </c>
      <c r="F15" s="711">
        <f t="shared" si="1"/>
        <v>0</v>
      </c>
      <c r="G15" s="711">
        <f t="shared" si="1"/>
        <v>0</v>
      </c>
      <c r="H15" s="711">
        <f t="shared" si="1"/>
        <v>0</v>
      </c>
      <c r="I15" s="711">
        <f t="shared" si="1"/>
        <v>0</v>
      </c>
      <c r="J15" s="711">
        <f t="shared" si="1"/>
        <v>0</v>
      </c>
      <c r="K15" s="711">
        <f t="shared" si="1"/>
        <v>0</v>
      </c>
      <c r="L15" s="711">
        <f t="shared" si="1"/>
        <v>0</v>
      </c>
      <c r="M15" s="711">
        <f t="shared" si="1"/>
        <v>0</v>
      </c>
      <c r="N15" s="711">
        <f t="shared" si="1"/>
        <v>0</v>
      </c>
      <c r="O15" s="711">
        <f t="shared" si="1"/>
        <v>0</v>
      </c>
      <c r="P15" s="711">
        <f t="shared" si="1"/>
        <v>0</v>
      </c>
      <c r="Q15" s="711">
        <f t="shared" si="1"/>
        <v>0</v>
      </c>
      <c r="R15" s="711">
        <f t="shared" si="1"/>
        <v>0</v>
      </c>
      <c r="S15" s="711">
        <f t="shared" si="1"/>
        <v>0</v>
      </c>
      <c r="T15" s="711">
        <f t="shared" si="1"/>
        <v>0</v>
      </c>
      <c r="U15" s="711">
        <f t="shared" si="1"/>
        <v>0</v>
      </c>
      <c r="V15" s="520"/>
    </row>
    <row r="16" spans="1:22">
      <c r="A16" s="510">
        <v>2.1</v>
      </c>
      <c r="B16" s="542" t="s">
        <v>772</v>
      </c>
      <c r="C16" s="709"/>
      <c r="D16" s="712"/>
      <c r="E16" s="701"/>
      <c r="F16" s="701"/>
      <c r="G16" s="701"/>
      <c r="H16" s="701"/>
      <c r="I16" s="701"/>
      <c r="J16" s="701"/>
      <c r="K16" s="701"/>
      <c r="L16" s="701"/>
      <c r="M16" s="701"/>
      <c r="N16" s="701"/>
      <c r="O16" s="701"/>
      <c r="P16" s="701"/>
      <c r="Q16" s="701"/>
      <c r="R16" s="701"/>
      <c r="S16" s="701"/>
      <c r="T16" s="701"/>
      <c r="U16" s="701"/>
      <c r="V16" s="520"/>
    </row>
    <row r="17" spans="1:22">
      <c r="A17" s="510">
        <v>2.2000000000000002</v>
      </c>
      <c r="B17" s="542" t="s">
        <v>773</v>
      </c>
      <c r="C17" s="709"/>
      <c r="D17" s="712"/>
      <c r="E17" s="701"/>
      <c r="F17" s="701"/>
      <c r="G17" s="701"/>
      <c r="H17" s="701"/>
      <c r="I17" s="701"/>
      <c r="J17" s="701"/>
      <c r="K17" s="701"/>
      <c r="L17" s="701"/>
      <c r="M17" s="701"/>
      <c r="N17" s="701"/>
      <c r="O17" s="701"/>
      <c r="P17" s="701"/>
      <c r="Q17" s="701"/>
      <c r="R17" s="701"/>
      <c r="S17" s="701"/>
      <c r="T17" s="701"/>
      <c r="U17" s="701"/>
      <c r="V17" s="520"/>
    </row>
    <row r="18" spans="1:22">
      <c r="A18" s="510">
        <v>2.2999999999999998</v>
      </c>
      <c r="B18" s="542" t="s">
        <v>774</v>
      </c>
      <c r="C18" s="709"/>
      <c r="D18" s="701"/>
      <c r="E18" s="701"/>
      <c r="F18" s="701"/>
      <c r="G18" s="701"/>
      <c r="H18" s="701"/>
      <c r="I18" s="701"/>
      <c r="J18" s="701"/>
      <c r="K18" s="701"/>
      <c r="L18" s="701"/>
      <c r="M18" s="701"/>
      <c r="N18" s="701"/>
      <c r="O18" s="701"/>
      <c r="P18" s="701"/>
      <c r="Q18" s="701"/>
      <c r="R18" s="701"/>
      <c r="S18" s="701"/>
      <c r="T18" s="701"/>
      <c r="U18" s="701"/>
      <c r="V18" s="520"/>
    </row>
    <row r="19" spans="1:22">
      <c r="A19" s="510">
        <v>2.4</v>
      </c>
      <c r="B19" s="542" t="s">
        <v>775</v>
      </c>
      <c r="C19" s="709">
        <f>'18. Assets by Exposure classes'!F23/0.02</f>
        <v>4957000</v>
      </c>
      <c r="D19" s="712">
        <f>C19</f>
        <v>4957000</v>
      </c>
      <c r="E19" s="701"/>
      <c r="F19" s="701"/>
      <c r="G19" s="701"/>
      <c r="H19" s="701"/>
      <c r="I19" s="701"/>
      <c r="J19" s="701"/>
      <c r="K19" s="701"/>
      <c r="L19" s="701"/>
      <c r="M19" s="701"/>
      <c r="N19" s="701"/>
      <c r="O19" s="701"/>
      <c r="P19" s="701"/>
      <c r="Q19" s="701"/>
      <c r="R19" s="701"/>
      <c r="S19" s="701"/>
      <c r="T19" s="701"/>
      <c r="U19" s="701"/>
      <c r="V19" s="520"/>
    </row>
    <row r="20" spans="1:22">
      <c r="A20" s="510">
        <v>2.5</v>
      </c>
      <c r="B20" s="542" t="s">
        <v>776</v>
      </c>
      <c r="C20" s="709"/>
      <c r="D20" s="712"/>
      <c r="E20" s="701"/>
      <c r="F20" s="701"/>
      <c r="G20" s="701"/>
      <c r="H20" s="701"/>
      <c r="I20" s="701"/>
      <c r="J20" s="701"/>
      <c r="K20" s="701"/>
      <c r="L20" s="701"/>
      <c r="M20" s="701"/>
      <c r="N20" s="701"/>
      <c r="O20" s="701"/>
      <c r="P20" s="701"/>
      <c r="Q20" s="701"/>
      <c r="R20" s="701"/>
      <c r="S20" s="701"/>
      <c r="T20" s="701"/>
      <c r="U20" s="701"/>
      <c r="V20" s="520"/>
    </row>
    <row r="21" spans="1:22">
      <c r="A21" s="510">
        <v>2.6</v>
      </c>
      <c r="B21" s="542" t="s">
        <v>777</v>
      </c>
      <c r="C21" s="709"/>
      <c r="D21" s="701"/>
      <c r="E21" s="701"/>
      <c r="F21" s="701"/>
      <c r="G21" s="701"/>
      <c r="H21" s="701"/>
      <c r="I21" s="701"/>
      <c r="J21" s="701"/>
      <c r="K21" s="701"/>
      <c r="L21" s="701"/>
      <c r="M21" s="701"/>
      <c r="N21" s="701"/>
      <c r="O21" s="701"/>
      <c r="P21" s="701"/>
      <c r="Q21" s="701"/>
      <c r="R21" s="701"/>
      <c r="S21" s="701"/>
      <c r="T21" s="701"/>
      <c r="U21" s="701"/>
      <c r="V21" s="520"/>
    </row>
    <row r="22" spans="1:22">
      <c r="A22" s="541">
        <v>3</v>
      </c>
      <c r="B22" s="502" t="s">
        <v>779</v>
      </c>
      <c r="C22" s="711">
        <f>SUM(C23:C28)</f>
        <v>30095463.969500002</v>
      </c>
      <c r="D22" s="711">
        <f>SUM(D23:D28)</f>
        <v>9401929.5524000004</v>
      </c>
      <c r="E22" s="711">
        <f t="shared" ref="E22:U22" si="2">SUM(E23:E28)</f>
        <v>0</v>
      </c>
      <c r="F22" s="710">
        <f t="shared" si="2"/>
        <v>0</v>
      </c>
      <c r="G22" s="711">
        <f t="shared" si="2"/>
        <v>0</v>
      </c>
      <c r="H22" s="710">
        <f t="shared" si="2"/>
        <v>0</v>
      </c>
      <c r="I22" s="710">
        <f t="shared" si="2"/>
        <v>0</v>
      </c>
      <c r="J22" s="710">
        <f t="shared" si="2"/>
        <v>0</v>
      </c>
      <c r="K22" s="710">
        <f t="shared" si="2"/>
        <v>0</v>
      </c>
      <c r="L22" s="711">
        <f t="shared" si="2"/>
        <v>120000</v>
      </c>
      <c r="M22" s="710">
        <f t="shared" si="2"/>
        <v>0</v>
      </c>
      <c r="N22" s="710">
        <f t="shared" si="2"/>
        <v>0</v>
      </c>
      <c r="O22" s="710">
        <f t="shared" si="2"/>
        <v>0</v>
      </c>
      <c r="P22" s="710">
        <f t="shared" si="2"/>
        <v>0</v>
      </c>
      <c r="Q22" s="710">
        <f t="shared" si="2"/>
        <v>0</v>
      </c>
      <c r="R22" s="710">
        <f t="shared" si="2"/>
        <v>0</v>
      </c>
      <c r="S22" s="710">
        <f t="shared" si="2"/>
        <v>0</v>
      </c>
      <c r="T22" s="710">
        <f t="shared" si="2"/>
        <v>0</v>
      </c>
      <c r="U22" s="711">
        <f t="shared" si="2"/>
        <v>0</v>
      </c>
      <c r="V22" s="520"/>
    </row>
    <row r="23" spans="1:22">
      <c r="A23" s="510">
        <v>3.1</v>
      </c>
      <c r="B23" s="542" t="s">
        <v>772</v>
      </c>
      <c r="C23" s="709"/>
      <c r="D23" s="701"/>
      <c r="E23" s="710"/>
      <c r="F23" s="710"/>
      <c r="G23" s="701"/>
      <c r="H23" s="710"/>
      <c r="I23" s="710"/>
      <c r="J23" s="710"/>
      <c r="K23" s="710"/>
      <c r="L23" s="701"/>
      <c r="M23" s="710"/>
      <c r="N23" s="710"/>
      <c r="O23" s="710"/>
      <c r="P23" s="710"/>
      <c r="Q23" s="710"/>
      <c r="R23" s="710"/>
      <c r="S23" s="710"/>
      <c r="T23" s="710"/>
      <c r="U23" s="701"/>
      <c r="V23" s="520"/>
    </row>
    <row r="24" spans="1:22">
      <c r="A24" s="510">
        <v>3.2</v>
      </c>
      <c r="B24" s="542" t="s">
        <v>773</v>
      </c>
      <c r="C24" s="709"/>
      <c r="D24" s="701"/>
      <c r="E24" s="710"/>
      <c r="F24" s="710"/>
      <c r="G24" s="701"/>
      <c r="H24" s="710"/>
      <c r="I24" s="710"/>
      <c r="J24" s="710"/>
      <c r="K24" s="710"/>
      <c r="L24" s="701"/>
      <c r="M24" s="710"/>
      <c r="N24" s="710"/>
      <c r="O24" s="710"/>
      <c r="P24" s="710"/>
      <c r="Q24" s="710"/>
      <c r="R24" s="710"/>
      <c r="S24" s="710"/>
      <c r="T24" s="710"/>
      <c r="U24" s="701"/>
      <c r="V24" s="520"/>
    </row>
    <row r="25" spans="1:22">
      <c r="A25" s="510">
        <v>3.3</v>
      </c>
      <c r="B25" s="542" t="s">
        <v>774</v>
      </c>
      <c r="C25" s="709"/>
      <c r="D25" s="701"/>
      <c r="E25" s="710"/>
      <c r="F25" s="710"/>
      <c r="G25" s="701"/>
      <c r="H25" s="710"/>
      <c r="I25" s="710"/>
      <c r="J25" s="710"/>
      <c r="K25" s="710"/>
      <c r="L25" s="701"/>
      <c r="M25" s="710"/>
      <c r="N25" s="710"/>
      <c r="O25" s="710"/>
      <c r="P25" s="710"/>
      <c r="Q25" s="710"/>
      <c r="R25" s="710"/>
      <c r="S25" s="710"/>
      <c r="T25" s="710"/>
      <c r="U25" s="701"/>
      <c r="V25" s="520"/>
    </row>
    <row r="26" spans="1:22">
      <c r="A26" s="510">
        <v>3.4</v>
      </c>
      <c r="B26" s="542" t="s">
        <v>775</v>
      </c>
      <c r="C26" s="709">
        <v>6407226</v>
      </c>
      <c r="D26" s="701">
        <v>6407226</v>
      </c>
      <c r="E26" s="710"/>
      <c r="F26" s="710"/>
      <c r="G26" s="701">
        <v>0</v>
      </c>
      <c r="H26" s="710"/>
      <c r="I26" s="710"/>
      <c r="J26" s="710"/>
      <c r="K26" s="710"/>
      <c r="L26" s="701">
        <v>0</v>
      </c>
      <c r="M26" s="710"/>
      <c r="N26" s="710"/>
      <c r="O26" s="710"/>
      <c r="P26" s="710"/>
      <c r="Q26" s="710"/>
      <c r="R26" s="710"/>
      <c r="S26" s="710"/>
      <c r="T26" s="710"/>
      <c r="U26" s="701">
        <v>0</v>
      </c>
      <c r="V26" s="520"/>
    </row>
    <row r="27" spans="1:22">
      <c r="A27" s="510">
        <v>3.5</v>
      </c>
      <c r="B27" s="542" t="s">
        <v>776</v>
      </c>
      <c r="C27" s="709">
        <v>23670795.2995</v>
      </c>
      <c r="D27" s="701">
        <v>2994703.5523999999</v>
      </c>
      <c r="E27" s="710"/>
      <c r="F27" s="710"/>
      <c r="G27" s="701">
        <v>0</v>
      </c>
      <c r="H27" s="710"/>
      <c r="I27" s="710"/>
      <c r="J27" s="710"/>
      <c r="K27" s="710"/>
      <c r="L27" s="701">
        <v>120000</v>
      </c>
      <c r="M27" s="710"/>
      <c r="N27" s="710"/>
      <c r="O27" s="710"/>
      <c r="P27" s="710"/>
      <c r="Q27" s="710"/>
      <c r="R27" s="710"/>
      <c r="S27" s="710"/>
      <c r="T27" s="710"/>
      <c r="U27" s="701">
        <v>0</v>
      </c>
      <c r="V27" s="520"/>
    </row>
    <row r="28" spans="1:22">
      <c r="A28" s="510">
        <v>3.6</v>
      </c>
      <c r="B28" s="542" t="s">
        <v>777</v>
      </c>
      <c r="C28" s="709">
        <v>17442.669999999998</v>
      </c>
      <c r="D28" s="701">
        <v>0</v>
      </c>
      <c r="E28" s="710"/>
      <c r="F28" s="710"/>
      <c r="G28" s="701">
        <v>0</v>
      </c>
      <c r="H28" s="710"/>
      <c r="I28" s="710"/>
      <c r="J28" s="710"/>
      <c r="K28" s="710"/>
      <c r="L28" s="701">
        <v>0</v>
      </c>
      <c r="M28" s="710"/>
      <c r="N28" s="710"/>
      <c r="O28" s="710"/>
      <c r="P28" s="710"/>
      <c r="Q28" s="710"/>
      <c r="R28" s="710"/>
      <c r="S28" s="710"/>
      <c r="T28" s="710"/>
      <c r="U28" s="701">
        <v>0</v>
      </c>
      <c r="V28" s="520"/>
    </row>
    <row r="32" spans="1:22">
      <c r="C32" s="731"/>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09375" defaultRowHeight="12"/>
  <cols>
    <col min="1" max="1" width="11.88671875" style="495" bestFit="1" customWidth="1"/>
    <col min="2" max="2" width="90.33203125" style="495" bestFit="1" customWidth="1"/>
    <col min="3" max="3" width="20.109375" style="495" customWidth="1"/>
    <col min="4" max="4" width="22.33203125" style="495" customWidth="1"/>
    <col min="5" max="5" width="17.109375" style="495" customWidth="1"/>
    <col min="6" max="7" width="22.33203125" style="495" customWidth="1"/>
    <col min="8" max="8" width="17.109375" style="495" customWidth="1"/>
    <col min="9" max="14" width="22.33203125" style="495" customWidth="1"/>
    <col min="15" max="15" width="23.33203125" style="495" bestFit="1" customWidth="1"/>
    <col min="16" max="16" width="21.6640625" style="495" bestFit="1" customWidth="1"/>
    <col min="17" max="19" width="19" style="495" bestFit="1" customWidth="1"/>
    <col min="20" max="20" width="15.44140625" style="495" customWidth="1"/>
    <col min="21" max="21" width="20" style="495" customWidth="1"/>
    <col min="22" max="16384" width="9.109375" style="495"/>
  </cols>
  <sheetData>
    <row r="1" spans="1:21" ht="13.8">
      <c r="A1" s="494" t="s">
        <v>188</v>
      </c>
      <c r="B1" s="419" t="str">
        <f>Info!C2</f>
        <v>სს "ვითიბი ბანკი ჯორჯია"</v>
      </c>
    </row>
    <row r="2" spans="1:21">
      <c r="A2" s="496" t="s">
        <v>189</v>
      </c>
      <c r="B2" s="498">
        <f>'1. key ratios'!B2</f>
        <v>45016</v>
      </c>
    </row>
    <row r="3" spans="1:21">
      <c r="A3" s="497" t="s">
        <v>780</v>
      </c>
      <c r="C3" s="498"/>
    </row>
    <row r="4" spans="1:21">
      <c r="A4" s="497"/>
      <c r="B4" s="498"/>
      <c r="C4" s="498"/>
    </row>
    <row r="5" spans="1:21" s="518" customFormat="1" ht="13.5" customHeight="1">
      <c r="A5" s="839" t="s">
        <v>781</v>
      </c>
      <c r="B5" s="840"/>
      <c r="C5" s="845" t="s">
        <v>782</v>
      </c>
      <c r="D5" s="846"/>
      <c r="E5" s="846"/>
      <c r="F5" s="846"/>
      <c r="G5" s="846"/>
      <c r="H5" s="846"/>
      <c r="I5" s="846"/>
      <c r="J5" s="846"/>
      <c r="K5" s="846"/>
      <c r="L5" s="846"/>
      <c r="M5" s="846"/>
      <c r="N5" s="846"/>
      <c r="O5" s="846"/>
      <c r="P5" s="846"/>
      <c r="Q5" s="846"/>
      <c r="R5" s="846"/>
      <c r="S5" s="846"/>
      <c r="T5" s="847"/>
      <c r="U5" s="613"/>
    </row>
    <row r="6" spans="1:21" s="518" customFormat="1">
      <c r="A6" s="841"/>
      <c r="B6" s="842"/>
      <c r="C6" s="825" t="s">
        <v>68</v>
      </c>
      <c r="D6" s="845" t="s">
        <v>783</v>
      </c>
      <c r="E6" s="846"/>
      <c r="F6" s="847"/>
      <c r="G6" s="845" t="s">
        <v>784</v>
      </c>
      <c r="H6" s="846"/>
      <c r="I6" s="846"/>
      <c r="J6" s="846"/>
      <c r="K6" s="847"/>
      <c r="L6" s="848" t="s">
        <v>785</v>
      </c>
      <c r="M6" s="849"/>
      <c r="N6" s="849"/>
      <c r="O6" s="849"/>
      <c r="P6" s="849"/>
      <c r="Q6" s="849"/>
      <c r="R6" s="849"/>
      <c r="S6" s="849"/>
      <c r="T6" s="850"/>
      <c r="U6" s="608"/>
    </row>
    <row r="7" spans="1:21" s="518" customFormat="1" ht="24">
      <c r="A7" s="843"/>
      <c r="B7" s="844"/>
      <c r="C7" s="825"/>
      <c r="E7" s="556" t="s">
        <v>759</v>
      </c>
      <c r="F7" s="612" t="s">
        <v>760</v>
      </c>
      <c r="H7" s="556" t="s">
        <v>759</v>
      </c>
      <c r="I7" s="612" t="s">
        <v>786</v>
      </c>
      <c r="J7" s="612" t="s">
        <v>761</v>
      </c>
      <c r="K7" s="612" t="s">
        <v>762</v>
      </c>
      <c r="L7" s="614"/>
      <c r="M7" s="556" t="s">
        <v>763</v>
      </c>
      <c r="N7" s="612" t="s">
        <v>761</v>
      </c>
      <c r="O7" s="612" t="s">
        <v>764</v>
      </c>
      <c r="P7" s="612" t="s">
        <v>765</v>
      </c>
      <c r="Q7" s="612" t="s">
        <v>766</v>
      </c>
      <c r="R7" s="612" t="s">
        <v>767</v>
      </c>
      <c r="S7" s="612" t="s">
        <v>768</v>
      </c>
      <c r="T7" s="615" t="s">
        <v>769</v>
      </c>
      <c r="U7" s="613"/>
    </row>
    <row r="8" spans="1:21">
      <c r="A8" s="543">
        <v>1</v>
      </c>
      <c r="B8" s="534" t="s">
        <v>771</v>
      </c>
      <c r="C8" s="713">
        <v>216100325.89769998</v>
      </c>
      <c r="D8" s="701">
        <v>134283785.25459999</v>
      </c>
      <c r="E8" s="701">
        <v>5740901.8498</v>
      </c>
      <c r="F8" s="701">
        <v>32968567.401600003</v>
      </c>
      <c r="G8" s="701">
        <v>46245264.157600001</v>
      </c>
      <c r="H8" s="701">
        <v>6118099.2700000005</v>
      </c>
      <c r="I8" s="701">
        <v>0</v>
      </c>
      <c r="J8" s="701">
        <v>6413171.5575999999</v>
      </c>
      <c r="K8" s="701">
        <v>24148207.381500002</v>
      </c>
      <c r="L8" s="701">
        <v>35571276.4855</v>
      </c>
      <c r="M8" s="701">
        <v>632298.93669999996</v>
      </c>
      <c r="N8" s="701">
        <v>5749114.71</v>
      </c>
      <c r="O8" s="701">
        <v>12561055.465700001</v>
      </c>
      <c r="P8" s="701">
        <v>5103830.2235000003</v>
      </c>
      <c r="Q8" s="701">
        <v>8790641.3284000009</v>
      </c>
      <c r="R8" s="701">
        <v>2601615.0660999999</v>
      </c>
      <c r="S8" s="701">
        <v>0</v>
      </c>
      <c r="T8" s="701">
        <v>0</v>
      </c>
      <c r="U8" s="520"/>
    </row>
    <row r="9" spans="1:21">
      <c r="A9" s="542">
        <v>1.1000000000000001</v>
      </c>
      <c r="B9" s="542" t="s">
        <v>787</v>
      </c>
      <c r="C9" s="709">
        <v>198742992.38770002</v>
      </c>
      <c r="D9" s="701">
        <v>117397803.40460001</v>
      </c>
      <c r="E9" s="701">
        <v>5729317.2397999996</v>
      </c>
      <c r="F9" s="701">
        <v>32617416.921599999</v>
      </c>
      <c r="G9" s="701">
        <v>46186036.867600009</v>
      </c>
      <c r="H9" s="701">
        <v>6102782.6100000003</v>
      </c>
      <c r="I9" s="701">
        <v>0</v>
      </c>
      <c r="J9" s="701">
        <v>6413171.5575999999</v>
      </c>
      <c r="K9" s="701">
        <v>24148207.381500002</v>
      </c>
      <c r="L9" s="701">
        <v>35159152.115499996</v>
      </c>
      <c r="M9" s="701">
        <v>632298.93669999996</v>
      </c>
      <c r="N9" s="701">
        <v>5748814.71</v>
      </c>
      <c r="O9" s="701">
        <v>12425362.0057</v>
      </c>
      <c r="P9" s="701">
        <v>4935692.5535000004</v>
      </c>
      <c r="Q9" s="701">
        <v>8726657.0784000009</v>
      </c>
      <c r="R9" s="701">
        <v>2601615.0660999999</v>
      </c>
      <c r="S9" s="701">
        <v>0</v>
      </c>
      <c r="T9" s="701">
        <v>0</v>
      </c>
      <c r="U9" s="520"/>
    </row>
    <row r="10" spans="1:21">
      <c r="A10" s="544" t="s">
        <v>251</v>
      </c>
      <c r="B10" s="544" t="s">
        <v>788</v>
      </c>
      <c r="C10" s="714">
        <v>187870460.61099997</v>
      </c>
      <c r="D10" s="701">
        <v>111224814.09529999</v>
      </c>
      <c r="E10" s="701">
        <v>5729317.2397999996</v>
      </c>
      <c r="F10" s="701">
        <v>26639638.6538</v>
      </c>
      <c r="G10" s="701">
        <v>41486494.400199994</v>
      </c>
      <c r="H10" s="701">
        <v>6102782.6100000003</v>
      </c>
      <c r="I10" s="701">
        <v>0</v>
      </c>
      <c r="J10" s="701">
        <v>6413171.5575999999</v>
      </c>
      <c r="K10" s="701">
        <v>20876154.144099999</v>
      </c>
      <c r="L10" s="701">
        <v>35159152.115499996</v>
      </c>
      <c r="M10" s="701">
        <v>632298.93669999996</v>
      </c>
      <c r="N10" s="701">
        <v>5748814.71</v>
      </c>
      <c r="O10" s="701">
        <v>12425362.0057</v>
      </c>
      <c r="P10" s="701">
        <v>4935692.5535000004</v>
      </c>
      <c r="Q10" s="701">
        <v>8726657.0784000009</v>
      </c>
      <c r="R10" s="701">
        <v>2601615.0660999999</v>
      </c>
      <c r="S10" s="701">
        <v>0</v>
      </c>
      <c r="T10" s="701">
        <v>0</v>
      </c>
      <c r="U10" s="520"/>
    </row>
    <row r="11" spans="1:21">
      <c r="A11" s="545" t="s">
        <v>789</v>
      </c>
      <c r="B11" s="546" t="s">
        <v>790</v>
      </c>
      <c r="C11" s="715">
        <v>77680534.760499984</v>
      </c>
      <c r="D11" s="701">
        <v>47936690.658899985</v>
      </c>
      <c r="E11" s="701">
        <v>5634183.0697999997</v>
      </c>
      <c r="F11" s="701">
        <v>0</v>
      </c>
      <c r="G11" s="701">
        <v>5068002.1758000003</v>
      </c>
      <c r="H11" s="701">
        <v>0</v>
      </c>
      <c r="I11" s="701">
        <v>0</v>
      </c>
      <c r="J11" s="701">
        <v>1016717.6194</v>
      </c>
      <c r="K11" s="701">
        <v>3100701.5263999999</v>
      </c>
      <c r="L11" s="701">
        <v>24675841.925800003</v>
      </c>
      <c r="M11" s="701">
        <v>13132.74</v>
      </c>
      <c r="N11" s="701">
        <v>0</v>
      </c>
      <c r="O11" s="701">
        <v>10678510.592399999</v>
      </c>
      <c r="P11" s="701">
        <v>4935692.5535000004</v>
      </c>
      <c r="Q11" s="701">
        <v>8726657.0784000009</v>
      </c>
      <c r="R11" s="701">
        <v>233137.19639999999</v>
      </c>
      <c r="S11" s="701">
        <v>0</v>
      </c>
      <c r="T11" s="701">
        <v>0</v>
      </c>
      <c r="U11" s="520"/>
    </row>
    <row r="12" spans="1:21">
      <c r="A12" s="545" t="s">
        <v>791</v>
      </c>
      <c r="B12" s="546" t="s">
        <v>792</v>
      </c>
      <c r="C12" s="715">
        <v>17980688.562599998</v>
      </c>
      <c r="D12" s="701">
        <v>7567690.0643999986</v>
      </c>
      <c r="E12" s="701">
        <v>0</v>
      </c>
      <c r="F12" s="701">
        <v>0</v>
      </c>
      <c r="G12" s="701">
        <v>10254488.348200001</v>
      </c>
      <c r="H12" s="701">
        <v>1081850.69</v>
      </c>
      <c r="I12" s="701">
        <v>0</v>
      </c>
      <c r="J12" s="701">
        <v>5396453.9381999997</v>
      </c>
      <c r="K12" s="701">
        <v>3328581.8099999996</v>
      </c>
      <c r="L12" s="701">
        <v>158510.15</v>
      </c>
      <c r="M12" s="701">
        <v>1558.5166999999999</v>
      </c>
      <c r="N12" s="701">
        <v>0</v>
      </c>
      <c r="O12" s="701">
        <v>156951.63329999999</v>
      </c>
      <c r="P12" s="701">
        <v>0</v>
      </c>
      <c r="Q12" s="701">
        <v>0</v>
      </c>
      <c r="R12" s="701">
        <v>0</v>
      </c>
      <c r="S12" s="701">
        <v>0</v>
      </c>
      <c r="T12" s="701">
        <v>0</v>
      </c>
      <c r="U12" s="520"/>
    </row>
    <row r="13" spans="1:21">
      <c r="A13" s="545" t="s">
        <v>793</v>
      </c>
      <c r="B13" s="546" t="s">
        <v>794</v>
      </c>
      <c r="C13" s="715">
        <v>27367911.033299997</v>
      </c>
      <c r="D13" s="701">
        <v>24999433.163599998</v>
      </c>
      <c r="E13" s="701">
        <v>0</v>
      </c>
      <c r="F13" s="701">
        <v>23787692.385899998</v>
      </c>
      <c r="G13" s="701">
        <v>0</v>
      </c>
      <c r="H13" s="701">
        <v>0</v>
      </c>
      <c r="I13" s="701">
        <v>0</v>
      </c>
      <c r="J13" s="701">
        <v>0</v>
      </c>
      <c r="K13" s="701">
        <v>0</v>
      </c>
      <c r="L13" s="701">
        <v>2368477.8697000002</v>
      </c>
      <c r="M13" s="701">
        <v>0</v>
      </c>
      <c r="N13" s="701">
        <v>0</v>
      </c>
      <c r="O13" s="701">
        <v>0</v>
      </c>
      <c r="P13" s="701">
        <v>0</v>
      </c>
      <c r="Q13" s="701">
        <v>0</v>
      </c>
      <c r="R13" s="701">
        <v>2368477.8697000002</v>
      </c>
      <c r="S13" s="701">
        <v>0</v>
      </c>
      <c r="T13" s="701">
        <v>0</v>
      </c>
      <c r="U13" s="520"/>
    </row>
    <row r="14" spans="1:21">
      <c r="A14" s="545" t="s">
        <v>795</v>
      </c>
      <c r="B14" s="546" t="s">
        <v>796</v>
      </c>
      <c r="C14" s="715">
        <v>64841326.254599996</v>
      </c>
      <c r="D14" s="701">
        <v>30721000.208399996</v>
      </c>
      <c r="E14" s="701">
        <v>95134.17</v>
      </c>
      <c r="F14" s="701">
        <v>2851946.2679000003</v>
      </c>
      <c r="G14" s="701">
        <v>26164003.876199998</v>
      </c>
      <c r="H14" s="701">
        <v>5020931.92</v>
      </c>
      <c r="I14" s="701">
        <v>0</v>
      </c>
      <c r="J14" s="701">
        <v>0</v>
      </c>
      <c r="K14" s="701">
        <v>14446870.807699999</v>
      </c>
      <c r="L14" s="701">
        <v>7956322.1699999999</v>
      </c>
      <c r="M14" s="701">
        <v>617607.67999999993</v>
      </c>
      <c r="N14" s="701">
        <v>5748814.71</v>
      </c>
      <c r="O14" s="701">
        <v>1589899.78</v>
      </c>
      <c r="P14" s="701">
        <v>0</v>
      </c>
      <c r="Q14" s="701">
        <v>0</v>
      </c>
      <c r="R14" s="701">
        <v>0</v>
      </c>
      <c r="S14" s="701">
        <v>0</v>
      </c>
      <c r="T14" s="701">
        <v>0</v>
      </c>
      <c r="U14" s="520"/>
    </row>
    <row r="15" spans="1:21">
      <c r="A15" s="547">
        <v>1.2</v>
      </c>
      <c r="B15" s="548" t="s">
        <v>797</v>
      </c>
      <c r="C15" s="712">
        <v>18587314.278177999</v>
      </c>
      <c r="D15" s="701">
        <v>2347188.0296999994</v>
      </c>
      <c r="E15" s="701">
        <v>114586.34589999999</v>
      </c>
      <c r="F15" s="701">
        <v>652348.34169999999</v>
      </c>
      <c r="G15" s="701">
        <v>4618603.7092780005</v>
      </c>
      <c r="H15" s="701">
        <v>610278.26</v>
      </c>
      <c r="I15" s="701">
        <v>0</v>
      </c>
      <c r="J15" s="701">
        <v>641317.14117800002</v>
      </c>
      <c r="K15" s="701">
        <v>2414820.7713000001</v>
      </c>
      <c r="L15" s="701">
        <v>11621522.5392</v>
      </c>
      <c r="M15" s="701">
        <v>178483.83230000001</v>
      </c>
      <c r="N15" s="701">
        <v>1637651.8699999999</v>
      </c>
      <c r="O15" s="701">
        <v>4425888.3063000003</v>
      </c>
      <c r="P15" s="701">
        <v>1480707.7660000001</v>
      </c>
      <c r="Q15" s="701">
        <v>2617997.1282000002</v>
      </c>
      <c r="R15" s="701">
        <v>1254180.1142000002</v>
      </c>
      <c r="S15" s="701">
        <v>0</v>
      </c>
      <c r="T15" s="701">
        <v>0</v>
      </c>
      <c r="U15" s="520"/>
    </row>
    <row r="16" spans="1:21">
      <c r="A16" s="549">
        <v>1.3</v>
      </c>
      <c r="B16" s="548" t="s">
        <v>798</v>
      </c>
      <c r="C16" s="716">
        <v>0</v>
      </c>
      <c r="D16" s="716"/>
      <c r="E16" s="716"/>
      <c r="F16" s="716"/>
      <c r="G16" s="716"/>
      <c r="H16" s="716"/>
      <c r="I16" s="716"/>
      <c r="J16" s="716"/>
      <c r="K16" s="716"/>
      <c r="L16" s="716"/>
      <c r="M16" s="716"/>
      <c r="N16" s="716"/>
      <c r="O16" s="716"/>
      <c r="P16" s="716"/>
      <c r="Q16" s="716"/>
      <c r="R16" s="716"/>
      <c r="S16" s="716"/>
      <c r="T16" s="716"/>
      <c r="U16" s="520"/>
    </row>
    <row r="17" spans="1:21" s="518" customFormat="1" ht="24">
      <c r="A17" s="550" t="s">
        <v>799</v>
      </c>
      <c r="B17" s="551" t="s">
        <v>800</v>
      </c>
      <c r="C17" s="717">
        <v>183663214.2076</v>
      </c>
      <c r="D17" s="702">
        <v>102795075.3116</v>
      </c>
      <c r="E17" s="702">
        <v>5696282.3874000004</v>
      </c>
      <c r="F17" s="702">
        <v>32617416.921599999</v>
      </c>
      <c r="G17" s="702">
        <v>45708986.780500002</v>
      </c>
      <c r="H17" s="702">
        <v>6099390.29</v>
      </c>
      <c r="I17" s="702">
        <v>0</v>
      </c>
      <c r="J17" s="702">
        <v>6413171.5575999999</v>
      </c>
      <c r="K17" s="702">
        <v>23674549.614400003</v>
      </c>
      <c r="L17" s="702">
        <v>35159152.115499996</v>
      </c>
      <c r="M17" s="702">
        <v>632298.93669999996</v>
      </c>
      <c r="N17" s="702">
        <v>5748814.71</v>
      </c>
      <c r="O17" s="702">
        <v>12425362.0057</v>
      </c>
      <c r="P17" s="702">
        <v>4935692.5535000004</v>
      </c>
      <c r="Q17" s="702">
        <v>8726657.0784000009</v>
      </c>
      <c r="R17" s="702">
        <v>2601615.0660999999</v>
      </c>
      <c r="S17" s="702">
        <v>0</v>
      </c>
      <c r="T17" s="702">
        <v>0</v>
      </c>
      <c r="U17" s="524"/>
    </row>
    <row r="18" spans="1:21" s="518" customFormat="1" ht="24">
      <c r="A18" s="552" t="s">
        <v>801</v>
      </c>
      <c r="B18" s="552" t="s">
        <v>802</v>
      </c>
      <c r="C18" s="718">
        <v>166257255.0632</v>
      </c>
      <c r="D18" s="702">
        <v>96658264.993699998</v>
      </c>
      <c r="E18" s="702">
        <v>5715844.4674000004</v>
      </c>
      <c r="F18" s="702">
        <v>26637091.1598</v>
      </c>
      <c r="G18" s="702">
        <v>35585496.123800009</v>
      </c>
      <c r="H18" s="702">
        <v>4602158.7455999991</v>
      </c>
      <c r="I18" s="702">
        <v>0</v>
      </c>
      <c r="J18" s="702">
        <v>6413171.5575999999</v>
      </c>
      <c r="K18" s="702">
        <v>18481086.1362</v>
      </c>
      <c r="L18" s="702">
        <v>34013493.94569999</v>
      </c>
      <c r="M18" s="702">
        <v>539882.24880000006</v>
      </c>
      <c r="N18" s="702">
        <v>4933480.3602</v>
      </c>
      <c r="O18" s="702">
        <v>12187454.873600001</v>
      </c>
      <c r="P18" s="702">
        <v>4935692.5535000004</v>
      </c>
      <c r="Q18" s="702">
        <v>8726657.0784000009</v>
      </c>
      <c r="R18" s="702">
        <v>2601615.0660999999</v>
      </c>
      <c r="S18" s="702">
        <v>0</v>
      </c>
      <c r="T18" s="702">
        <v>0</v>
      </c>
      <c r="U18" s="524"/>
    </row>
    <row r="19" spans="1:21" s="518" customFormat="1">
      <c r="A19" s="550" t="s">
        <v>803</v>
      </c>
      <c r="B19" s="553" t="s">
        <v>804</v>
      </c>
      <c r="C19" s="719">
        <v>1495221890.7832994</v>
      </c>
      <c r="D19" s="702">
        <v>1347497670.2823994</v>
      </c>
      <c r="E19" s="702">
        <v>4855706.6784000071</v>
      </c>
      <c r="F19" s="702">
        <v>75177037.995900005</v>
      </c>
      <c r="G19" s="702">
        <v>58018890.456900015</v>
      </c>
      <c r="H19" s="702">
        <v>3658256.3205999997</v>
      </c>
      <c r="I19" s="702">
        <v>0</v>
      </c>
      <c r="J19" s="702">
        <v>10049292.925200002</v>
      </c>
      <c r="K19" s="702">
        <v>37981539.328700021</v>
      </c>
      <c r="L19" s="702">
        <v>89705330.043999985</v>
      </c>
      <c r="M19" s="702">
        <v>308972.6533000007</v>
      </c>
      <c r="N19" s="702">
        <v>2569194.8538000053</v>
      </c>
      <c r="O19" s="702">
        <v>67026407.648399979</v>
      </c>
      <c r="P19" s="702">
        <v>3308795.4464999996</v>
      </c>
      <c r="Q19" s="702">
        <v>16049636.873199997</v>
      </c>
      <c r="R19" s="702">
        <v>313400.33390000579</v>
      </c>
      <c r="S19" s="702">
        <v>0</v>
      </c>
      <c r="T19" s="702">
        <v>0</v>
      </c>
      <c r="U19" s="524"/>
    </row>
    <row r="20" spans="1:21" s="518" customFormat="1">
      <c r="A20" s="552" t="s">
        <v>805</v>
      </c>
      <c r="B20" s="552" t="s">
        <v>806</v>
      </c>
      <c r="C20" s="718">
        <v>406904237.31699997</v>
      </c>
      <c r="D20" s="702">
        <v>356150278.77249998</v>
      </c>
      <c r="E20" s="702">
        <v>2799204.8744000001</v>
      </c>
      <c r="F20" s="702">
        <v>1844038.6707000001</v>
      </c>
      <c r="G20" s="702">
        <v>7724688.9164000005</v>
      </c>
      <c r="H20" s="702">
        <v>286864.80649999995</v>
      </c>
      <c r="I20" s="702">
        <v>0</v>
      </c>
      <c r="J20" s="702">
        <v>2880172.9251999999</v>
      </c>
      <c r="K20" s="702">
        <v>3488802.8069000002</v>
      </c>
      <c r="L20" s="702">
        <v>43029269.628099993</v>
      </c>
      <c r="M20" s="702">
        <v>41091.109500000006</v>
      </c>
      <c r="N20" s="702">
        <v>0</v>
      </c>
      <c r="O20" s="702">
        <v>28309214.134400003</v>
      </c>
      <c r="P20" s="702">
        <v>3308795.4464999996</v>
      </c>
      <c r="Q20" s="702">
        <v>10927846.368899999</v>
      </c>
      <c r="R20" s="702">
        <v>313400.33389999974</v>
      </c>
      <c r="S20" s="702">
        <v>0</v>
      </c>
      <c r="T20" s="702">
        <v>0</v>
      </c>
      <c r="U20" s="524"/>
    </row>
    <row r="21" spans="1:21" s="518" customFormat="1">
      <c r="A21" s="554">
        <v>1.4</v>
      </c>
      <c r="B21" s="595" t="s">
        <v>938</v>
      </c>
      <c r="C21" s="720">
        <v>65436.229999999996</v>
      </c>
      <c r="D21" s="702">
        <v>65436.229999999996</v>
      </c>
      <c r="E21" s="702">
        <v>40349.589999999997</v>
      </c>
      <c r="F21" s="702">
        <v>0</v>
      </c>
      <c r="G21" s="702">
        <v>0</v>
      </c>
      <c r="H21" s="702">
        <v>0</v>
      </c>
      <c r="I21" s="702">
        <v>0</v>
      </c>
      <c r="J21" s="702">
        <v>0</v>
      </c>
      <c r="K21" s="702">
        <v>0</v>
      </c>
      <c r="L21" s="702">
        <v>0</v>
      </c>
      <c r="M21" s="702">
        <v>0</v>
      </c>
      <c r="N21" s="702">
        <v>0</v>
      </c>
      <c r="O21" s="702">
        <v>0</v>
      </c>
      <c r="P21" s="702">
        <v>0</v>
      </c>
      <c r="Q21" s="702">
        <v>0</v>
      </c>
      <c r="R21" s="702">
        <v>0</v>
      </c>
      <c r="S21" s="702">
        <v>0</v>
      </c>
      <c r="T21" s="702">
        <v>0</v>
      </c>
      <c r="U21" s="524"/>
    </row>
    <row r="22" spans="1:21" s="518" customFormat="1">
      <c r="A22" s="554">
        <v>1.5</v>
      </c>
      <c r="B22" s="595" t="s">
        <v>939</v>
      </c>
      <c r="C22" s="720">
        <v>0</v>
      </c>
      <c r="D22" s="702">
        <v>0</v>
      </c>
      <c r="E22" s="702">
        <v>0</v>
      </c>
      <c r="F22" s="702">
        <v>0</v>
      </c>
      <c r="G22" s="702">
        <v>0</v>
      </c>
      <c r="H22" s="702">
        <v>0</v>
      </c>
      <c r="I22" s="702">
        <v>0</v>
      </c>
      <c r="J22" s="702">
        <v>0</v>
      </c>
      <c r="K22" s="702">
        <v>0</v>
      </c>
      <c r="L22" s="702">
        <v>0</v>
      </c>
      <c r="M22" s="702">
        <v>0</v>
      </c>
      <c r="N22" s="702">
        <v>0</v>
      </c>
      <c r="O22" s="702">
        <v>0</v>
      </c>
      <c r="P22" s="702">
        <v>0</v>
      </c>
      <c r="Q22" s="702">
        <v>0</v>
      </c>
      <c r="R22" s="702">
        <v>0</v>
      </c>
      <c r="S22" s="702">
        <v>0</v>
      </c>
      <c r="T22" s="702">
        <v>0</v>
      </c>
      <c r="U22" s="524"/>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C34" sqref="C34"/>
    </sheetView>
  </sheetViews>
  <sheetFormatPr defaultColWidth="9.109375" defaultRowHeight="12"/>
  <cols>
    <col min="1" max="1" width="11.88671875" style="495" bestFit="1" customWidth="1"/>
    <col min="2" max="2" width="93.44140625" style="495" customWidth="1"/>
    <col min="3" max="3" width="16.88671875" style="495" bestFit="1" customWidth="1"/>
    <col min="4" max="4" width="14.88671875" style="495" bestFit="1" customWidth="1"/>
    <col min="5" max="5" width="13.88671875" style="495" bestFit="1" customWidth="1"/>
    <col min="6" max="6" width="18" style="559" bestFit="1" customWidth="1"/>
    <col min="7" max="7" width="12.33203125" style="559" bestFit="1" customWidth="1"/>
    <col min="8" max="8" width="12.5546875" style="495" bestFit="1" customWidth="1"/>
    <col min="9" max="9" width="12.33203125" style="495" bestFit="1" customWidth="1"/>
    <col min="10" max="10" width="14.88671875" style="559" bestFit="1" customWidth="1"/>
    <col min="11" max="11" width="13.88671875" style="559" bestFit="1" customWidth="1"/>
    <col min="12" max="12" width="18" style="559" bestFit="1" customWidth="1"/>
    <col min="13" max="13" width="11.6640625" style="559" bestFit="1" customWidth="1"/>
    <col min="14" max="14" width="12.33203125" style="559" bestFit="1" customWidth="1"/>
    <col min="15" max="15" width="19" style="495" bestFit="1" customWidth="1"/>
    <col min="16" max="16384" width="9.109375" style="495"/>
  </cols>
  <sheetData>
    <row r="1" spans="1:15" ht="13.8">
      <c r="A1" s="494" t="s">
        <v>188</v>
      </c>
      <c r="B1" s="419" t="str">
        <f>Info!C2</f>
        <v>სს "ვითიბი ბანკი ჯორჯია"</v>
      </c>
      <c r="F1" s="495"/>
      <c r="G1" s="495"/>
      <c r="J1" s="495"/>
      <c r="K1" s="495"/>
      <c r="L1" s="495"/>
      <c r="M1" s="495"/>
      <c r="N1" s="495"/>
    </row>
    <row r="2" spans="1:15">
      <c r="A2" s="496" t="s">
        <v>189</v>
      </c>
      <c r="B2" s="498">
        <f>'1. key ratios'!B2</f>
        <v>45016</v>
      </c>
      <c r="F2" s="495"/>
      <c r="G2" s="495"/>
      <c r="J2" s="495"/>
      <c r="K2" s="495"/>
      <c r="L2" s="495"/>
      <c r="M2" s="495"/>
      <c r="N2" s="495"/>
    </row>
    <row r="3" spans="1:15">
      <c r="A3" s="497" t="s">
        <v>809</v>
      </c>
      <c r="F3" s="495"/>
      <c r="G3" s="495"/>
      <c r="J3" s="495"/>
      <c r="K3" s="495"/>
      <c r="L3" s="495"/>
      <c r="M3" s="495"/>
      <c r="N3" s="495"/>
    </row>
    <row r="4" spans="1:15">
      <c r="F4" s="495"/>
      <c r="G4" s="495"/>
      <c r="J4" s="495"/>
      <c r="K4" s="495"/>
      <c r="L4" s="495"/>
      <c r="M4" s="495"/>
      <c r="N4" s="495"/>
    </row>
    <row r="5" spans="1:15" ht="37.5" customHeight="1">
      <c r="A5" s="805" t="s">
        <v>810</v>
      </c>
      <c r="B5" s="806"/>
      <c r="C5" s="851" t="s">
        <v>811</v>
      </c>
      <c r="D5" s="852"/>
      <c r="E5" s="852"/>
      <c r="F5" s="852"/>
      <c r="G5" s="852"/>
      <c r="H5" s="853"/>
      <c r="I5" s="854" t="s">
        <v>812</v>
      </c>
      <c r="J5" s="855"/>
      <c r="K5" s="855"/>
      <c r="L5" s="855"/>
      <c r="M5" s="855"/>
      <c r="N5" s="856"/>
      <c r="O5" s="857" t="s">
        <v>682</v>
      </c>
    </row>
    <row r="6" spans="1:15" ht="39.6" customHeight="1">
      <c r="A6" s="809"/>
      <c r="B6" s="810"/>
      <c r="C6" s="555"/>
      <c r="D6" s="556" t="s">
        <v>813</v>
      </c>
      <c r="E6" s="556" t="s">
        <v>814</v>
      </c>
      <c r="F6" s="556" t="s">
        <v>815</v>
      </c>
      <c r="G6" s="556" t="s">
        <v>816</v>
      </c>
      <c r="H6" s="556" t="s">
        <v>817</v>
      </c>
      <c r="I6" s="557"/>
      <c r="J6" s="556" t="s">
        <v>813</v>
      </c>
      <c r="K6" s="556" t="s">
        <v>814</v>
      </c>
      <c r="L6" s="556" t="s">
        <v>815</v>
      </c>
      <c r="M6" s="556" t="s">
        <v>816</v>
      </c>
      <c r="N6" s="556" t="s">
        <v>817</v>
      </c>
      <c r="O6" s="858"/>
    </row>
    <row r="7" spans="1:15">
      <c r="A7" s="510">
        <v>1</v>
      </c>
      <c r="B7" s="519" t="s">
        <v>692</v>
      </c>
      <c r="C7" s="721">
        <v>0</v>
      </c>
      <c r="D7" s="724">
        <v>0</v>
      </c>
      <c r="E7" s="724">
        <v>0</v>
      </c>
      <c r="F7" s="734">
        <v>0</v>
      </c>
      <c r="G7" s="734">
        <v>0</v>
      </c>
      <c r="H7" s="724">
        <v>0</v>
      </c>
      <c r="I7" s="724">
        <v>0</v>
      </c>
      <c r="J7" s="734">
        <v>0</v>
      </c>
      <c r="K7" s="734">
        <v>0</v>
      </c>
      <c r="L7" s="734">
        <v>0</v>
      </c>
      <c r="M7" s="734">
        <v>0</v>
      </c>
      <c r="N7" s="734">
        <v>0</v>
      </c>
      <c r="O7" s="722"/>
    </row>
    <row r="8" spans="1:15">
      <c r="A8" s="510">
        <v>2</v>
      </c>
      <c r="B8" s="519" t="s">
        <v>693</v>
      </c>
      <c r="C8" s="721">
        <v>10253508.047200002</v>
      </c>
      <c r="D8" s="724">
        <v>9100808.1521000005</v>
      </c>
      <c r="E8" s="724">
        <v>622156.9</v>
      </c>
      <c r="F8" s="734">
        <v>146153.4951</v>
      </c>
      <c r="G8" s="734">
        <v>158510.15</v>
      </c>
      <c r="H8" s="724">
        <v>225879.34999999998</v>
      </c>
      <c r="I8" s="724">
        <v>593212.39320000005</v>
      </c>
      <c r="J8" s="734">
        <v>182016.19809999998</v>
      </c>
      <c r="K8" s="734">
        <v>62215.7</v>
      </c>
      <c r="L8" s="734">
        <v>43846.042200000004</v>
      </c>
      <c r="M8" s="734">
        <v>79255.102899999998</v>
      </c>
      <c r="N8" s="734">
        <v>225879.34999999998</v>
      </c>
      <c r="O8" s="722"/>
    </row>
    <row r="9" spans="1:15">
      <c r="A9" s="510">
        <v>3</v>
      </c>
      <c r="B9" s="519" t="s">
        <v>694</v>
      </c>
      <c r="C9" s="721">
        <v>0</v>
      </c>
      <c r="D9" s="724">
        <v>0</v>
      </c>
      <c r="E9" s="724">
        <v>0</v>
      </c>
      <c r="F9" s="734">
        <v>0</v>
      </c>
      <c r="G9" s="734">
        <v>0</v>
      </c>
      <c r="H9" s="724">
        <v>0</v>
      </c>
      <c r="I9" s="724">
        <v>0</v>
      </c>
      <c r="J9" s="734">
        <v>0</v>
      </c>
      <c r="K9" s="734">
        <v>0</v>
      </c>
      <c r="L9" s="734">
        <v>0</v>
      </c>
      <c r="M9" s="734">
        <v>0</v>
      </c>
      <c r="N9" s="734">
        <v>0</v>
      </c>
      <c r="O9" s="722"/>
    </row>
    <row r="10" spans="1:15">
      <c r="A10" s="510">
        <v>4</v>
      </c>
      <c r="B10" s="519" t="s">
        <v>695</v>
      </c>
      <c r="C10" s="721">
        <v>7012045.3746000007</v>
      </c>
      <c r="D10" s="724">
        <v>1459171.8576</v>
      </c>
      <c r="E10" s="724">
        <v>384043.7671</v>
      </c>
      <c r="F10" s="734">
        <v>5168829.7499000002</v>
      </c>
      <c r="G10" s="734">
        <v>0</v>
      </c>
      <c r="H10" s="724">
        <v>0</v>
      </c>
      <c r="I10" s="724">
        <v>1618236.7586999999</v>
      </c>
      <c r="J10" s="734">
        <v>29183.439200000001</v>
      </c>
      <c r="K10" s="734">
        <v>38404.386899999998</v>
      </c>
      <c r="L10" s="734">
        <v>1550648.9325999999</v>
      </c>
      <c r="M10" s="734">
        <v>0</v>
      </c>
      <c r="N10" s="734">
        <v>0</v>
      </c>
      <c r="O10" s="722"/>
    </row>
    <row r="11" spans="1:15">
      <c r="A11" s="510">
        <v>5</v>
      </c>
      <c r="B11" s="519" t="s">
        <v>696</v>
      </c>
      <c r="C11" s="721">
        <v>11895996.8596</v>
      </c>
      <c r="D11" s="724">
        <v>11273967.855599999</v>
      </c>
      <c r="E11" s="724">
        <v>622029.00399999996</v>
      </c>
      <c r="F11" s="734">
        <v>0</v>
      </c>
      <c r="G11" s="734">
        <v>0</v>
      </c>
      <c r="H11" s="724">
        <v>0</v>
      </c>
      <c r="I11" s="724">
        <v>287682.24599999998</v>
      </c>
      <c r="J11" s="734">
        <v>225479.35070000001</v>
      </c>
      <c r="K11" s="734">
        <v>62202.895299999996</v>
      </c>
      <c r="L11" s="734">
        <v>0</v>
      </c>
      <c r="M11" s="734">
        <v>0</v>
      </c>
      <c r="N11" s="734">
        <v>0</v>
      </c>
      <c r="O11" s="722"/>
    </row>
    <row r="12" spans="1:15">
      <c r="A12" s="510">
        <v>6</v>
      </c>
      <c r="B12" s="519" t="s">
        <v>697</v>
      </c>
      <c r="C12" s="721">
        <v>0</v>
      </c>
      <c r="D12" s="724">
        <v>0</v>
      </c>
      <c r="E12" s="724">
        <v>0</v>
      </c>
      <c r="F12" s="734">
        <v>0</v>
      </c>
      <c r="G12" s="734">
        <v>0</v>
      </c>
      <c r="H12" s="724">
        <v>0</v>
      </c>
      <c r="I12" s="724">
        <v>0</v>
      </c>
      <c r="J12" s="734">
        <v>0</v>
      </c>
      <c r="K12" s="734">
        <v>0</v>
      </c>
      <c r="L12" s="734">
        <v>0</v>
      </c>
      <c r="M12" s="734">
        <v>0</v>
      </c>
      <c r="N12" s="734">
        <v>0</v>
      </c>
      <c r="O12" s="722"/>
    </row>
    <row r="13" spans="1:15">
      <c r="A13" s="510">
        <v>7</v>
      </c>
      <c r="B13" s="519" t="s">
        <v>698</v>
      </c>
      <c r="C13" s="721">
        <v>0</v>
      </c>
      <c r="D13" s="724">
        <v>0</v>
      </c>
      <c r="E13" s="724">
        <v>0</v>
      </c>
      <c r="F13" s="734">
        <v>0</v>
      </c>
      <c r="G13" s="734">
        <v>0</v>
      </c>
      <c r="H13" s="724">
        <v>0</v>
      </c>
      <c r="I13" s="724">
        <v>0</v>
      </c>
      <c r="J13" s="734">
        <v>0</v>
      </c>
      <c r="K13" s="734">
        <v>0</v>
      </c>
      <c r="L13" s="734">
        <v>0</v>
      </c>
      <c r="M13" s="734">
        <v>0</v>
      </c>
      <c r="N13" s="734">
        <v>0</v>
      </c>
      <c r="O13" s="722"/>
    </row>
    <row r="14" spans="1:15">
      <c r="A14" s="510">
        <v>8</v>
      </c>
      <c r="B14" s="519" t="s">
        <v>699</v>
      </c>
      <c r="C14" s="721">
        <v>18099269.512699999</v>
      </c>
      <c r="D14" s="724">
        <v>10142947.342699999</v>
      </c>
      <c r="E14" s="724">
        <v>0</v>
      </c>
      <c r="F14" s="734">
        <v>7956322.1699999999</v>
      </c>
      <c r="G14" s="734">
        <v>0</v>
      </c>
      <c r="H14" s="724">
        <v>0</v>
      </c>
      <c r="I14" s="724">
        <v>2394799.1291</v>
      </c>
      <c r="J14" s="734">
        <v>202858.95910000001</v>
      </c>
      <c r="K14" s="734">
        <v>0</v>
      </c>
      <c r="L14" s="734">
        <v>2191940.17</v>
      </c>
      <c r="M14" s="734">
        <v>0</v>
      </c>
      <c r="N14" s="734">
        <v>0</v>
      </c>
      <c r="O14" s="722"/>
    </row>
    <row r="15" spans="1:15">
      <c r="A15" s="510">
        <v>9</v>
      </c>
      <c r="B15" s="519" t="s">
        <v>700</v>
      </c>
      <c r="C15" s="721">
        <v>32188260.165100001</v>
      </c>
      <c r="D15" s="724">
        <v>5889662.6099999994</v>
      </c>
      <c r="E15" s="724">
        <v>13890379.276700001</v>
      </c>
      <c r="F15" s="734">
        <v>8726657.0784000009</v>
      </c>
      <c r="G15" s="734">
        <v>3681561.2</v>
      </c>
      <c r="H15" s="724">
        <v>0</v>
      </c>
      <c r="I15" s="724">
        <v>5965608.9189999998</v>
      </c>
      <c r="J15" s="734">
        <v>117793.26</v>
      </c>
      <c r="K15" s="734">
        <v>1389037.9308</v>
      </c>
      <c r="L15" s="734">
        <v>2617997.1282000002</v>
      </c>
      <c r="M15" s="734">
        <v>1840780.6</v>
      </c>
      <c r="N15" s="734">
        <v>0</v>
      </c>
      <c r="O15" s="722"/>
    </row>
    <row r="16" spans="1:15">
      <c r="A16" s="510">
        <v>10</v>
      </c>
      <c r="B16" s="519" t="s">
        <v>701</v>
      </c>
      <c r="C16" s="721">
        <v>18889.23</v>
      </c>
      <c r="D16" s="724">
        <v>0</v>
      </c>
      <c r="E16" s="724">
        <v>18889.23</v>
      </c>
      <c r="F16" s="734">
        <v>0</v>
      </c>
      <c r="G16" s="734">
        <v>0</v>
      </c>
      <c r="H16" s="724">
        <v>0</v>
      </c>
      <c r="I16" s="724">
        <v>1888.92</v>
      </c>
      <c r="J16" s="734">
        <v>0</v>
      </c>
      <c r="K16" s="734">
        <v>1888.92</v>
      </c>
      <c r="L16" s="734">
        <v>0</v>
      </c>
      <c r="M16" s="734">
        <v>0</v>
      </c>
      <c r="N16" s="734">
        <v>0</v>
      </c>
      <c r="O16" s="722"/>
    </row>
    <row r="17" spans="1:15">
      <c r="A17" s="510">
        <v>11</v>
      </c>
      <c r="B17" s="519" t="s">
        <v>702</v>
      </c>
      <c r="C17" s="721">
        <v>0</v>
      </c>
      <c r="D17" s="724">
        <v>0</v>
      </c>
      <c r="E17" s="724">
        <v>0</v>
      </c>
      <c r="F17" s="734">
        <v>0</v>
      </c>
      <c r="G17" s="734">
        <v>0</v>
      </c>
      <c r="H17" s="724">
        <v>0</v>
      </c>
      <c r="I17" s="724">
        <v>0</v>
      </c>
      <c r="J17" s="734">
        <v>0</v>
      </c>
      <c r="K17" s="734">
        <v>0</v>
      </c>
      <c r="L17" s="734">
        <v>0</v>
      </c>
      <c r="M17" s="734">
        <v>0</v>
      </c>
      <c r="N17" s="734">
        <v>0</v>
      </c>
      <c r="O17" s="722"/>
    </row>
    <row r="18" spans="1:15">
      <c r="A18" s="510">
        <v>12</v>
      </c>
      <c r="B18" s="519" t="s">
        <v>703</v>
      </c>
      <c r="C18" s="721">
        <v>44289133.201699995</v>
      </c>
      <c r="D18" s="724">
        <v>28631314.923699997</v>
      </c>
      <c r="E18" s="724">
        <v>15657818.277999999</v>
      </c>
      <c r="F18" s="734">
        <v>0</v>
      </c>
      <c r="G18" s="734">
        <v>0</v>
      </c>
      <c r="H18" s="724">
        <v>0</v>
      </c>
      <c r="I18" s="724">
        <v>2138408.1491</v>
      </c>
      <c r="J18" s="734">
        <v>572626.3125</v>
      </c>
      <c r="K18" s="734">
        <v>1565781.8366</v>
      </c>
      <c r="L18" s="734">
        <v>0</v>
      </c>
      <c r="M18" s="734">
        <v>0</v>
      </c>
      <c r="N18" s="734">
        <v>0</v>
      </c>
      <c r="O18" s="722"/>
    </row>
    <row r="19" spans="1:15">
      <c r="A19" s="510">
        <v>13</v>
      </c>
      <c r="B19" s="519" t="s">
        <v>704</v>
      </c>
      <c r="C19" s="721">
        <v>3308768.0542000001</v>
      </c>
      <c r="D19" s="724">
        <v>0</v>
      </c>
      <c r="E19" s="724">
        <v>3308768.0542000001</v>
      </c>
      <c r="F19" s="734">
        <v>0</v>
      </c>
      <c r="G19" s="734">
        <v>0</v>
      </c>
      <c r="H19" s="724">
        <v>0</v>
      </c>
      <c r="I19" s="724">
        <v>330876.81310000003</v>
      </c>
      <c r="J19" s="734">
        <v>0</v>
      </c>
      <c r="K19" s="734">
        <v>330876.81310000003</v>
      </c>
      <c r="L19" s="734">
        <v>0</v>
      </c>
      <c r="M19" s="734">
        <v>0</v>
      </c>
      <c r="N19" s="734">
        <v>0</v>
      </c>
      <c r="O19" s="722"/>
    </row>
    <row r="20" spans="1:15">
      <c r="A20" s="510">
        <v>14</v>
      </c>
      <c r="B20" s="519" t="s">
        <v>705</v>
      </c>
      <c r="C20" s="721">
        <v>33758031.558399998</v>
      </c>
      <c r="D20" s="724">
        <v>23425451.910799999</v>
      </c>
      <c r="E20" s="724">
        <v>10332579.647599999</v>
      </c>
      <c r="F20" s="734">
        <v>0</v>
      </c>
      <c r="G20" s="734">
        <v>0</v>
      </c>
      <c r="H20" s="724">
        <v>0</v>
      </c>
      <c r="I20" s="724">
        <v>1501767.012478</v>
      </c>
      <c r="J20" s="734">
        <v>468509.03590000002</v>
      </c>
      <c r="K20" s="734">
        <v>1033257.9765779999</v>
      </c>
      <c r="L20" s="734">
        <v>0</v>
      </c>
      <c r="M20" s="734">
        <v>0</v>
      </c>
      <c r="N20" s="734">
        <v>0</v>
      </c>
      <c r="O20" s="722"/>
    </row>
    <row r="21" spans="1:15">
      <c r="A21" s="510">
        <v>15</v>
      </c>
      <c r="B21" s="519" t="s">
        <v>706</v>
      </c>
      <c r="C21" s="721">
        <v>73327.05</v>
      </c>
      <c r="D21" s="724">
        <v>73327.05</v>
      </c>
      <c r="E21" s="724">
        <v>0</v>
      </c>
      <c r="F21" s="734">
        <v>0</v>
      </c>
      <c r="G21" s="734">
        <v>0</v>
      </c>
      <c r="H21" s="724">
        <v>0</v>
      </c>
      <c r="I21" s="724">
        <v>1466.54</v>
      </c>
      <c r="J21" s="734">
        <v>1466.54</v>
      </c>
      <c r="K21" s="734">
        <v>0</v>
      </c>
      <c r="L21" s="734">
        <v>0</v>
      </c>
      <c r="M21" s="734">
        <v>0</v>
      </c>
      <c r="N21" s="734">
        <v>0</v>
      </c>
      <c r="O21" s="722"/>
    </row>
    <row r="22" spans="1:15">
      <c r="A22" s="510">
        <v>16</v>
      </c>
      <c r="B22" s="519" t="s">
        <v>707</v>
      </c>
      <c r="C22" s="721">
        <v>0</v>
      </c>
      <c r="D22" s="724">
        <v>0</v>
      </c>
      <c r="E22" s="724">
        <v>0</v>
      </c>
      <c r="F22" s="734">
        <v>0</v>
      </c>
      <c r="G22" s="734">
        <v>0</v>
      </c>
      <c r="H22" s="724">
        <v>0</v>
      </c>
      <c r="I22" s="724">
        <v>0</v>
      </c>
      <c r="J22" s="734">
        <v>0</v>
      </c>
      <c r="K22" s="734">
        <v>0</v>
      </c>
      <c r="L22" s="734">
        <v>0</v>
      </c>
      <c r="M22" s="734">
        <v>0</v>
      </c>
      <c r="N22" s="734">
        <v>0</v>
      </c>
      <c r="O22" s="722"/>
    </row>
    <row r="23" spans="1:15">
      <c r="A23" s="510">
        <v>17</v>
      </c>
      <c r="B23" s="519" t="s">
        <v>708</v>
      </c>
      <c r="C23" s="721">
        <v>16993477.8697</v>
      </c>
      <c r="D23" s="724">
        <v>14625000</v>
      </c>
      <c r="E23" s="724">
        <v>0</v>
      </c>
      <c r="F23" s="734">
        <v>0</v>
      </c>
      <c r="G23" s="734">
        <v>2368477.8697000002</v>
      </c>
      <c r="H23" s="724">
        <v>0</v>
      </c>
      <c r="I23" s="724">
        <v>1476738.9476000001</v>
      </c>
      <c r="J23" s="734">
        <v>292500</v>
      </c>
      <c r="K23" s="734">
        <v>0</v>
      </c>
      <c r="L23" s="734">
        <v>0</v>
      </c>
      <c r="M23" s="734">
        <v>1184238.9476000001</v>
      </c>
      <c r="N23" s="734">
        <v>0</v>
      </c>
      <c r="O23" s="722"/>
    </row>
    <row r="24" spans="1:15">
      <c r="A24" s="510">
        <v>18</v>
      </c>
      <c r="B24" s="519" t="s">
        <v>709</v>
      </c>
      <c r="C24" s="721">
        <v>790112.18720000004</v>
      </c>
      <c r="D24" s="724">
        <v>790112.18720000004</v>
      </c>
      <c r="E24" s="724">
        <v>0</v>
      </c>
      <c r="F24" s="734">
        <v>0</v>
      </c>
      <c r="G24" s="734">
        <v>0</v>
      </c>
      <c r="H24" s="724">
        <v>0</v>
      </c>
      <c r="I24" s="724">
        <v>15802.252199999999</v>
      </c>
      <c r="J24" s="734">
        <v>15802.252199999999</v>
      </c>
      <c r="K24" s="734">
        <v>0</v>
      </c>
      <c r="L24" s="734">
        <v>0</v>
      </c>
      <c r="M24" s="734">
        <v>0</v>
      </c>
      <c r="N24" s="734">
        <v>0</v>
      </c>
      <c r="O24" s="722"/>
    </row>
    <row r="25" spans="1:15">
      <c r="A25" s="510">
        <v>19</v>
      </c>
      <c r="B25" s="519" t="s">
        <v>710</v>
      </c>
      <c r="C25" s="721">
        <v>1408600</v>
      </c>
      <c r="D25" s="724">
        <v>0</v>
      </c>
      <c r="E25" s="724">
        <v>1408600</v>
      </c>
      <c r="F25" s="734">
        <v>0</v>
      </c>
      <c r="G25" s="734">
        <v>0</v>
      </c>
      <c r="H25" s="724">
        <v>0</v>
      </c>
      <c r="I25" s="724">
        <v>140860</v>
      </c>
      <c r="J25" s="734">
        <v>0</v>
      </c>
      <c r="K25" s="734">
        <v>140860</v>
      </c>
      <c r="L25" s="734">
        <v>0</v>
      </c>
      <c r="M25" s="734">
        <v>0</v>
      </c>
      <c r="N25" s="734">
        <v>0</v>
      </c>
      <c r="O25" s="722"/>
    </row>
    <row r="26" spans="1:15">
      <c r="A26" s="510">
        <v>20</v>
      </c>
      <c r="B26" s="519" t="s">
        <v>711</v>
      </c>
      <c r="C26" s="721">
        <v>12578645.34</v>
      </c>
      <c r="D26" s="724">
        <v>12578645.34</v>
      </c>
      <c r="E26" s="724">
        <v>0</v>
      </c>
      <c r="F26" s="734">
        <v>0</v>
      </c>
      <c r="G26" s="734">
        <v>0</v>
      </c>
      <c r="H26" s="724">
        <v>0</v>
      </c>
      <c r="I26" s="724">
        <v>251572.91</v>
      </c>
      <c r="J26" s="734">
        <v>251572.91</v>
      </c>
      <c r="K26" s="734">
        <v>0</v>
      </c>
      <c r="L26" s="734">
        <v>0</v>
      </c>
      <c r="M26" s="734">
        <v>0</v>
      </c>
      <c r="N26" s="734">
        <v>0</v>
      </c>
      <c r="O26" s="722"/>
    </row>
    <row r="27" spans="1:15">
      <c r="A27" s="510">
        <v>21</v>
      </c>
      <c r="B27" s="519" t="s">
        <v>712</v>
      </c>
      <c r="C27" s="721">
        <v>0</v>
      </c>
      <c r="D27" s="724">
        <v>0</v>
      </c>
      <c r="E27" s="724">
        <v>0</v>
      </c>
      <c r="F27" s="734">
        <v>0</v>
      </c>
      <c r="G27" s="734">
        <v>0</v>
      </c>
      <c r="H27" s="724">
        <v>0</v>
      </c>
      <c r="I27" s="724">
        <v>0</v>
      </c>
      <c r="J27" s="734">
        <v>0</v>
      </c>
      <c r="K27" s="734">
        <v>0</v>
      </c>
      <c r="L27" s="734">
        <v>0</v>
      </c>
      <c r="M27" s="734">
        <v>0</v>
      </c>
      <c r="N27" s="734">
        <v>0</v>
      </c>
      <c r="O27" s="722"/>
    </row>
    <row r="28" spans="1:15">
      <c r="A28" s="510">
        <v>22</v>
      </c>
      <c r="B28" s="519" t="s">
        <v>713</v>
      </c>
      <c r="C28" s="721">
        <v>1986.82</v>
      </c>
      <c r="D28" s="724">
        <v>1986.82</v>
      </c>
      <c r="E28" s="724">
        <v>0</v>
      </c>
      <c r="F28" s="734">
        <v>0</v>
      </c>
      <c r="G28" s="734">
        <v>0</v>
      </c>
      <c r="H28" s="724">
        <v>0</v>
      </c>
      <c r="I28" s="724">
        <v>39.74</v>
      </c>
      <c r="J28" s="734">
        <v>39.74</v>
      </c>
      <c r="K28" s="734">
        <v>0</v>
      </c>
      <c r="L28" s="734">
        <v>0</v>
      </c>
      <c r="M28" s="734">
        <v>0</v>
      </c>
      <c r="N28" s="734">
        <v>0</v>
      </c>
      <c r="O28" s="722"/>
    </row>
    <row r="29" spans="1:15">
      <c r="A29" s="510">
        <v>23</v>
      </c>
      <c r="B29" s="519" t="s">
        <v>714</v>
      </c>
      <c r="C29" s="721">
        <v>17411380.328000002</v>
      </c>
      <c r="D29" s="724">
        <v>10425548.375600001</v>
      </c>
      <c r="E29" s="724">
        <v>0</v>
      </c>
      <c r="F29" s="734">
        <v>6861831.9523999998</v>
      </c>
      <c r="G29" s="734">
        <v>124000</v>
      </c>
      <c r="H29" s="724">
        <v>0</v>
      </c>
      <c r="I29" s="724">
        <v>2329060.5592</v>
      </c>
      <c r="J29" s="734">
        <v>208510.97349999999</v>
      </c>
      <c r="K29" s="734">
        <v>0</v>
      </c>
      <c r="L29" s="734">
        <v>2058549.5856999999</v>
      </c>
      <c r="M29" s="734">
        <v>62000</v>
      </c>
      <c r="N29" s="734">
        <v>0</v>
      </c>
      <c r="O29" s="722"/>
    </row>
    <row r="30" spans="1:15">
      <c r="A30" s="510">
        <v>24</v>
      </c>
      <c r="B30" s="519" t="s">
        <v>715</v>
      </c>
      <c r="C30" s="721">
        <v>5240722.7464000005</v>
      </c>
      <c r="D30" s="724">
        <v>5240722.7464000005</v>
      </c>
      <c r="E30" s="724">
        <v>0</v>
      </c>
      <c r="F30" s="734">
        <v>0</v>
      </c>
      <c r="G30" s="734">
        <v>0</v>
      </c>
      <c r="H30" s="724">
        <v>0</v>
      </c>
      <c r="I30" s="724">
        <v>104046.3253</v>
      </c>
      <c r="J30" s="734">
        <v>104046.3253</v>
      </c>
      <c r="K30" s="734">
        <v>0</v>
      </c>
      <c r="L30" s="734">
        <v>0</v>
      </c>
      <c r="M30" s="734">
        <v>0</v>
      </c>
      <c r="N30" s="734">
        <v>0</v>
      </c>
      <c r="O30" s="722"/>
    </row>
    <row r="31" spans="1:15">
      <c r="A31" s="510">
        <v>25</v>
      </c>
      <c r="B31" s="519" t="s">
        <v>716</v>
      </c>
      <c r="C31" s="721">
        <v>0</v>
      </c>
      <c r="D31" s="724">
        <v>0</v>
      </c>
      <c r="E31" s="724">
        <v>0</v>
      </c>
      <c r="F31" s="734">
        <v>0</v>
      </c>
      <c r="G31" s="734">
        <v>0</v>
      </c>
      <c r="H31" s="724">
        <v>0</v>
      </c>
      <c r="I31" s="724">
        <v>0</v>
      </c>
      <c r="J31" s="734">
        <v>0</v>
      </c>
      <c r="K31" s="734">
        <v>0</v>
      </c>
      <c r="L31" s="734">
        <v>0</v>
      </c>
      <c r="M31" s="734">
        <v>0</v>
      </c>
      <c r="N31" s="734">
        <v>0</v>
      </c>
      <c r="O31" s="722"/>
    </row>
    <row r="32" spans="1:15">
      <c r="A32" s="510">
        <v>26</v>
      </c>
      <c r="B32" s="519" t="s">
        <v>818</v>
      </c>
      <c r="C32" s="721">
        <v>778171.55290000001</v>
      </c>
      <c r="D32" s="724">
        <v>625118.08289999992</v>
      </c>
      <c r="E32" s="724">
        <v>0</v>
      </c>
      <c r="F32" s="734">
        <v>0</v>
      </c>
      <c r="G32" s="734">
        <v>135117.44</v>
      </c>
      <c r="H32" s="724">
        <v>17936.03</v>
      </c>
      <c r="I32" s="724">
        <v>97997.123200000002</v>
      </c>
      <c r="J32" s="734">
        <v>12502.3632</v>
      </c>
      <c r="K32" s="734">
        <v>0</v>
      </c>
      <c r="L32" s="734">
        <v>0</v>
      </c>
      <c r="M32" s="734">
        <v>67558.73</v>
      </c>
      <c r="N32" s="734">
        <v>17936.03</v>
      </c>
      <c r="O32" s="722"/>
    </row>
    <row r="33" spans="1:15">
      <c r="A33" s="510">
        <v>27</v>
      </c>
      <c r="B33" s="558" t="s">
        <v>68</v>
      </c>
      <c r="C33" s="723">
        <f>SUM(C7:C32)</f>
        <v>216100325.89770001</v>
      </c>
      <c r="D33" s="723">
        <f t="shared" ref="D33:M33" si="0">SUM(D7:D32)</f>
        <v>134283785.25459996</v>
      </c>
      <c r="E33" s="723">
        <f t="shared" si="0"/>
        <v>46245264.157600001</v>
      </c>
      <c r="F33" s="723">
        <f t="shared" si="0"/>
        <v>28859794.445799999</v>
      </c>
      <c r="G33" s="723">
        <f t="shared" si="0"/>
        <v>6467666.6597000007</v>
      </c>
      <c r="H33" s="723">
        <f t="shared" si="0"/>
        <v>243815.37999999998</v>
      </c>
      <c r="I33" s="723">
        <f t="shared" si="0"/>
        <v>19250064.738178</v>
      </c>
      <c r="J33" s="723">
        <f t="shared" si="0"/>
        <v>2684907.6597000007</v>
      </c>
      <c r="K33" s="723">
        <f t="shared" si="0"/>
        <v>4624526.4592779996</v>
      </c>
      <c r="L33" s="723">
        <f t="shared" si="0"/>
        <v>8462981.8586999997</v>
      </c>
      <c r="M33" s="723">
        <f t="shared" si="0"/>
        <v>3233833.3805000004</v>
      </c>
      <c r="N33" s="723">
        <f>SUM(N7:N32)</f>
        <v>243815.37999999998</v>
      </c>
      <c r="O33" s="724">
        <v>0</v>
      </c>
    </row>
    <row r="34" spans="1:15">
      <c r="A34" s="520"/>
      <c r="B34" s="520"/>
      <c r="C34" s="520"/>
      <c r="D34" s="520"/>
      <c r="E34" s="520"/>
      <c r="H34" s="520"/>
      <c r="I34" s="520"/>
      <c r="O34" s="520"/>
    </row>
    <row r="35" spans="1:15">
      <c r="A35" s="520"/>
      <c r="B35" s="522"/>
      <c r="C35" s="522"/>
      <c r="D35" s="520"/>
      <c r="E35" s="520"/>
      <c r="H35" s="520"/>
      <c r="I35" s="520"/>
      <c r="O35" s="520"/>
    </row>
    <row r="36" spans="1:15">
      <c r="A36" s="520"/>
      <c r="B36" s="520"/>
      <c r="C36" s="520"/>
      <c r="D36" s="520"/>
      <c r="E36" s="520"/>
      <c r="H36" s="520"/>
      <c r="I36" s="520"/>
      <c r="O36" s="520"/>
    </row>
    <row r="37" spans="1:15">
      <c r="A37" s="520"/>
      <c r="B37" s="520"/>
      <c r="C37" s="520"/>
      <c r="D37" s="520"/>
      <c r="E37" s="520"/>
      <c r="H37" s="520"/>
      <c r="I37" s="520"/>
      <c r="O37" s="520"/>
    </row>
    <row r="38" spans="1:15">
      <c r="A38" s="520"/>
      <c r="B38" s="520"/>
      <c r="C38" s="520"/>
      <c r="D38" s="520"/>
      <c r="E38" s="520"/>
      <c r="H38" s="520"/>
      <c r="I38" s="520"/>
      <c r="O38" s="520"/>
    </row>
    <row r="39" spans="1:15">
      <c r="A39" s="520"/>
      <c r="B39" s="520"/>
      <c r="C39" s="520"/>
      <c r="D39" s="520"/>
      <c r="E39" s="520"/>
      <c r="H39" s="520"/>
      <c r="I39" s="520"/>
      <c r="O39" s="520"/>
    </row>
    <row r="40" spans="1:15">
      <c r="A40" s="520"/>
      <c r="B40" s="520"/>
      <c r="C40" s="520"/>
      <c r="D40" s="520"/>
      <c r="E40" s="520"/>
      <c r="H40" s="520"/>
      <c r="I40" s="520"/>
      <c r="O40" s="520"/>
    </row>
    <row r="41" spans="1:15">
      <c r="A41" s="523"/>
      <c r="B41" s="523"/>
      <c r="C41" s="523"/>
      <c r="D41" s="520"/>
      <c r="E41" s="520"/>
      <c r="H41" s="520"/>
      <c r="I41" s="520"/>
      <c r="O41" s="520"/>
    </row>
    <row r="42" spans="1:15">
      <c r="A42" s="523"/>
      <c r="B42" s="523"/>
      <c r="C42" s="523"/>
      <c r="D42" s="520"/>
      <c r="E42" s="520"/>
      <c r="H42" s="520"/>
      <c r="I42" s="520"/>
      <c r="O42" s="520"/>
    </row>
    <row r="43" spans="1:15">
      <c r="A43" s="520"/>
      <c r="B43" s="524"/>
      <c r="C43" s="524"/>
      <c r="D43" s="520"/>
      <c r="E43" s="520"/>
      <c r="H43" s="520"/>
      <c r="I43" s="520"/>
      <c r="O43" s="520"/>
    </row>
    <row r="44" spans="1:15">
      <c r="A44" s="520"/>
      <c r="B44" s="524"/>
      <c r="C44" s="524"/>
      <c r="D44" s="520"/>
      <c r="E44" s="520"/>
      <c r="H44" s="520"/>
      <c r="I44" s="520"/>
      <c r="O44" s="520"/>
    </row>
    <row r="45" spans="1:15">
      <c r="A45" s="520"/>
      <c r="B45" s="524"/>
      <c r="C45" s="524"/>
      <c r="D45" s="520"/>
      <c r="E45" s="520"/>
      <c r="H45" s="520"/>
      <c r="I45" s="520"/>
      <c r="O45" s="520"/>
    </row>
    <row r="46" spans="1:15">
      <c r="A46" s="520"/>
      <c r="B46" s="520"/>
      <c r="C46" s="520"/>
      <c r="D46" s="520"/>
      <c r="E46" s="520"/>
      <c r="H46" s="520"/>
      <c r="I46" s="520"/>
      <c r="O46" s="52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50" zoomScaleNormal="50" workbookViewId="0">
      <selection activeCell="C6" sqref="C6:K11"/>
    </sheetView>
  </sheetViews>
  <sheetFormatPr defaultColWidth="8.6640625" defaultRowHeight="12"/>
  <cols>
    <col min="1" max="1" width="11.88671875" style="560" bestFit="1" customWidth="1"/>
    <col min="2" max="2" width="80.109375" style="560" customWidth="1"/>
    <col min="3" max="4" width="28.33203125" style="560" customWidth="1"/>
    <col min="5" max="5" width="21.6640625" style="560" customWidth="1"/>
    <col min="6" max="11" width="28.33203125" style="560" customWidth="1"/>
    <col min="12" max="16384" width="8.6640625" style="560"/>
  </cols>
  <sheetData>
    <row r="1" spans="1:11" s="495" customFormat="1" ht="13.8">
      <c r="A1" s="494" t="s">
        <v>188</v>
      </c>
      <c r="B1" s="419" t="str">
        <f>Info!C2</f>
        <v>სს "ვითიბი ბანკი ჯორჯია"</v>
      </c>
    </row>
    <row r="2" spans="1:11" s="495" customFormat="1">
      <c r="A2" s="496" t="s">
        <v>189</v>
      </c>
      <c r="B2" s="498">
        <f>'1. key ratios'!B2</f>
        <v>45016</v>
      </c>
    </row>
    <row r="3" spans="1:11" s="495" customFormat="1">
      <c r="A3" s="497" t="s">
        <v>819</v>
      </c>
    </row>
    <row r="4" spans="1:11">
      <c r="C4" s="561" t="s">
        <v>669</v>
      </c>
      <c r="D4" s="561" t="s">
        <v>670</v>
      </c>
      <c r="E4" s="561" t="s">
        <v>671</v>
      </c>
      <c r="F4" s="561" t="s">
        <v>672</v>
      </c>
      <c r="G4" s="561" t="s">
        <v>673</v>
      </c>
      <c r="H4" s="561" t="s">
        <v>674</v>
      </c>
      <c r="I4" s="561" t="s">
        <v>675</v>
      </c>
      <c r="J4" s="561" t="s">
        <v>676</v>
      </c>
      <c r="K4" s="561" t="s">
        <v>677</v>
      </c>
    </row>
    <row r="5" spans="1:11" ht="104.1" customHeight="1">
      <c r="A5" s="859" t="s">
        <v>820</v>
      </c>
      <c r="B5" s="860"/>
      <c r="C5" s="499" t="s">
        <v>821</v>
      </c>
      <c r="D5" s="499" t="s">
        <v>807</v>
      </c>
      <c r="E5" s="499" t="s">
        <v>808</v>
      </c>
      <c r="F5" s="499" t="s">
        <v>822</v>
      </c>
      <c r="G5" s="499" t="s">
        <v>823</v>
      </c>
      <c r="H5" s="499" t="s">
        <v>824</v>
      </c>
      <c r="I5" s="499" t="s">
        <v>825</v>
      </c>
      <c r="J5" s="499" t="s">
        <v>826</v>
      </c>
      <c r="K5" s="499" t="s">
        <v>827</v>
      </c>
    </row>
    <row r="6" spans="1:11">
      <c r="A6" s="510">
        <v>1</v>
      </c>
      <c r="B6" s="510" t="s">
        <v>828</v>
      </c>
      <c r="C6" s="735">
        <v>764769.83159999992</v>
      </c>
      <c r="D6" s="735">
        <v>65436.229999999996</v>
      </c>
      <c r="E6" s="735">
        <v>0</v>
      </c>
      <c r="F6" s="735">
        <v>0</v>
      </c>
      <c r="G6" s="735">
        <v>165818908.27980003</v>
      </c>
      <c r="H6" s="735">
        <v>9249834.1344000008</v>
      </c>
      <c r="I6" s="735">
        <v>7762817.9641999993</v>
      </c>
      <c r="J6" s="735">
        <v>16868487.5869</v>
      </c>
      <c r="K6" s="735">
        <v>15570071.8708</v>
      </c>
    </row>
    <row r="7" spans="1:11">
      <c r="A7" s="510">
        <v>2</v>
      </c>
      <c r="B7" s="511" t="s">
        <v>829</v>
      </c>
      <c r="C7" s="735"/>
      <c r="D7" s="735"/>
      <c r="E7" s="735"/>
      <c r="F7" s="735"/>
      <c r="G7" s="735"/>
      <c r="H7" s="735"/>
      <c r="I7" s="735"/>
      <c r="J7" s="735"/>
      <c r="K7" s="735"/>
    </row>
    <row r="8" spans="1:11">
      <c r="A8" s="510">
        <v>3</v>
      </c>
      <c r="B8" s="511" t="s">
        <v>779</v>
      </c>
      <c r="C8" s="735">
        <v>2695943.1524</v>
      </c>
      <c r="D8" s="735">
        <v>0</v>
      </c>
      <c r="E8" s="735">
        <v>0</v>
      </c>
      <c r="F8" s="735">
        <v>0</v>
      </c>
      <c r="G8" s="735">
        <v>5162543.2370000007</v>
      </c>
      <c r="H8" s="735">
        <v>0</v>
      </c>
      <c r="I8" s="735">
        <v>783522.62999999989</v>
      </c>
      <c r="J8" s="735">
        <v>11527921.2073</v>
      </c>
      <c r="K8" s="735">
        <v>9925533.7428000011</v>
      </c>
    </row>
    <row r="9" spans="1:11">
      <c r="A9" s="510">
        <v>4</v>
      </c>
      <c r="B9" s="542" t="s">
        <v>830</v>
      </c>
      <c r="C9" s="735">
        <v>526363.83159999992</v>
      </c>
      <c r="D9" s="735">
        <v>0</v>
      </c>
      <c r="E9" s="735">
        <v>0</v>
      </c>
      <c r="F9" s="735">
        <v>0</v>
      </c>
      <c r="G9" s="735">
        <v>33859649.649899989</v>
      </c>
      <c r="H9" s="735">
        <v>2.6291999999999995</v>
      </c>
      <c r="I9" s="735">
        <v>773136.00480000023</v>
      </c>
      <c r="J9" s="735">
        <v>124000</v>
      </c>
      <c r="K9" s="735">
        <v>288124.37</v>
      </c>
    </row>
    <row r="10" spans="1:11">
      <c r="A10" s="510">
        <v>5</v>
      </c>
      <c r="B10" s="562" t="s">
        <v>831</v>
      </c>
      <c r="C10" s="735"/>
      <c r="D10" s="735"/>
      <c r="E10" s="735"/>
      <c r="F10" s="735"/>
      <c r="G10" s="735"/>
      <c r="H10" s="735"/>
      <c r="I10" s="735"/>
      <c r="J10" s="735"/>
      <c r="K10" s="735"/>
    </row>
    <row r="11" spans="1:11">
      <c r="A11" s="510">
        <v>6</v>
      </c>
      <c r="B11" s="562" t="s">
        <v>832</v>
      </c>
      <c r="C11" s="735">
        <v>0</v>
      </c>
      <c r="D11" s="735">
        <v>0</v>
      </c>
      <c r="E11" s="735">
        <v>0</v>
      </c>
      <c r="F11" s="735">
        <v>0</v>
      </c>
      <c r="G11" s="735">
        <v>120000</v>
      </c>
      <c r="H11" s="735">
        <v>0</v>
      </c>
      <c r="I11" s="735">
        <v>0</v>
      </c>
      <c r="J11" s="735">
        <v>0</v>
      </c>
      <c r="K11" s="735">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topLeftCell="B1" zoomScale="50" zoomScaleNormal="50" workbookViewId="0">
      <selection activeCell="C7" sqref="C7:S20"/>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494" t="s">
        <v>188</v>
      </c>
      <c r="B1" s="419" t="str">
        <f>Info!C2</f>
        <v>სს "ვითიბი ბანკი ჯორჯია"</v>
      </c>
    </row>
    <row r="2" spans="1:19">
      <c r="A2" s="496" t="s">
        <v>189</v>
      </c>
      <c r="B2" s="498">
        <f>'1. key ratios'!B2</f>
        <v>45016</v>
      </c>
    </row>
    <row r="3" spans="1:19">
      <c r="A3" s="497" t="s">
        <v>958</v>
      </c>
      <c r="B3" s="495"/>
    </row>
    <row r="4" spans="1:19">
      <c r="A4" s="497"/>
      <c r="B4" s="495"/>
    </row>
    <row r="5" spans="1:19" ht="24" customHeight="1">
      <c r="A5" s="861" t="s">
        <v>988</v>
      </c>
      <c r="B5" s="861"/>
      <c r="C5" s="863" t="s">
        <v>782</v>
      </c>
      <c r="D5" s="863"/>
      <c r="E5" s="863"/>
      <c r="F5" s="863"/>
      <c r="G5" s="863"/>
      <c r="H5" s="863"/>
      <c r="I5" s="863" t="s">
        <v>996</v>
      </c>
      <c r="J5" s="863"/>
      <c r="K5" s="863"/>
      <c r="L5" s="863"/>
      <c r="M5" s="863"/>
      <c r="N5" s="863"/>
      <c r="O5" s="862" t="s">
        <v>984</v>
      </c>
      <c r="P5" s="862" t="s">
        <v>991</v>
      </c>
      <c r="Q5" s="862" t="s">
        <v>990</v>
      </c>
      <c r="R5" s="862" t="s">
        <v>995</v>
      </c>
      <c r="S5" s="862" t="s">
        <v>985</v>
      </c>
    </row>
    <row r="6" spans="1:19" ht="36" customHeight="1">
      <c r="A6" s="861"/>
      <c r="B6" s="861"/>
      <c r="C6" s="634"/>
      <c r="D6" s="556" t="s">
        <v>813</v>
      </c>
      <c r="E6" s="556" t="s">
        <v>814</v>
      </c>
      <c r="F6" s="556" t="s">
        <v>815</v>
      </c>
      <c r="G6" s="556" t="s">
        <v>816</v>
      </c>
      <c r="H6" s="556" t="s">
        <v>817</v>
      </c>
      <c r="I6" s="634"/>
      <c r="J6" s="556" t="s">
        <v>813</v>
      </c>
      <c r="K6" s="556" t="s">
        <v>814</v>
      </c>
      <c r="L6" s="556" t="s">
        <v>815</v>
      </c>
      <c r="M6" s="556" t="s">
        <v>816</v>
      </c>
      <c r="N6" s="556" t="s">
        <v>817</v>
      </c>
      <c r="O6" s="862"/>
      <c r="P6" s="862"/>
      <c r="Q6" s="862"/>
      <c r="R6" s="862"/>
      <c r="S6" s="862"/>
    </row>
    <row r="7" spans="1:19">
      <c r="A7" s="622">
        <v>1</v>
      </c>
      <c r="B7" s="623" t="s">
        <v>959</v>
      </c>
      <c r="C7" s="624">
        <v>195211.04150000005</v>
      </c>
      <c r="D7" s="624">
        <v>195211.04150000005</v>
      </c>
      <c r="E7" s="624">
        <v>0</v>
      </c>
      <c r="F7" s="624">
        <v>0</v>
      </c>
      <c r="G7" s="624">
        <v>0</v>
      </c>
      <c r="H7" s="624">
        <v>0</v>
      </c>
      <c r="I7" s="624">
        <v>3904.2071000000005</v>
      </c>
      <c r="J7" s="624">
        <v>3904.2071000000005</v>
      </c>
      <c r="K7" s="624">
        <v>0</v>
      </c>
      <c r="L7" s="624">
        <v>0</v>
      </c>
      <c r="M7" s="624">
        <v>0</v>
      </c>
      <c r="N7" s="624">
        <v>0</v>
      </c>
      <c r="O7" s="736">
        <v>5</v>
      </c>
      <c r="P7" s="736">
        <v>0</v>
      </c>
      <c r="Q7" s="736">
        <v>0</v>
      </c>
      <c r="R7" s="736">
        <v>7.7946815831111668E-2</v>
      </c>
      <c r="S7" s="736">
        <v>55.815476139467968</v>
      </c>
    </row>
    <row r="8" spans="1:19">
      <c r="A8" s="622">
        <v>2</v>
      </c>
      <c r="B8" s="625" t="s">
        <v>960</v>
      </c>
      <c r="C8" s="624">
        <v>1013090.6500000003</v>
      </c>
      <c r="D8" s="624">
        <v>662677.08000000019</v>
      </c>
      <c r="E8" s="624">
        <v>60946.770000000004</v>
      </c>
      <c r="F8" s="624">
        <v>45651.42</v>
      </c>
      <c r="G8" s="624">
        <v>0</v>
      </c>
      <c r="H8" s="624">
        <v>243815.38</v>
      </c>
      <c r="I8" s="624">
        <v>276859.03999999998</v>
      </c>
      <c r="J8" s="624">
        <v>13253.529999999997</v>
      </c>
      <c r="K8" s="624">
        <v>6094.7</v>
      </c>
      <c r="L8" s="624">
        <v>13695.43</v>
      </c>
      <c r="M8" s="624">
        <v>0</v>
      </c>
      <c r="N8" s="624">
        <v>243815.38</v>
      </c>
      <c r="O8" s="736">
        <v>204</v>
      </c>
      <c r="P8" s="736">
        <v>0.15</v>
      </c>
      <c r="Q8" s="736">
        <v>0.16070399999999999</v>
      </c>
      <c r="R8" s="736">
        <v>0.16565249091974146</v>
      </c>
      <c r="S8" s="736">
        <v>18.006398507490996</v>
      </c>
    </row>
    <row r="9" spans="1:19">
      <c r="A9" s="622">
        <v>3</v>
      </c>
      <c r="B9" s="625" t="s">
        <v>961</v>
      </c>
      <c r="C9" s="624">
        <v>595.29</v>
      </c>
      <c r="D9" s="624">
        <v>295.29000000000002</v>
      </c>
      <c r="E9" s="624">
        <v>0</v>
      </c>
      <c r="F9" s="624">
        <v>300</v>
      </c>
      <c r="G9" s="624">
        <v>0</v>
      </c>
      <c r="H9" s="624">
        <v>0</v>
      </c>
      <c r="I9" s="624">
        <v>95.91</v>
      </c>
      <c r="J9" s="624">
        <v>5.91</v>
      </c>
      <c r="K9" s="624">
        <v>0</v>
      </c>
      <c r="L9" s="624">
        <v>90</v>
      </c>
      <c r="M9" s="624">
        <v>0</v>
      </c>
      <c r="N9" s="624">
        <v>0</v>
      </c>
      <c r="O9" s="736">
        <v>3</v>
      </c>
      <c r="P9" s="736" t="s">
        <v>1006</v>
      </c>
      <c r="Q9" s="736" t="s">
        <v>1006</v>
      </c>
      <c r="R9" s="736">
        <v>0</v>
      </c>
      <c r="S9" s="736">
        <v>0.39291674357711986</v>
      </c>
    </row>
    <row r="10" spans="1:19">
      <c r="A10" s="622">
        <v>4</v>
      </c>
      <c r="B10" s="625" t="s">
        <v>962</v>
      </c>
      <c r="C10" s="624">
        <v>0</v>
      </c>
      <c r="D10" s="624">
        <v>0</v>
      </c>
      <c r="E10" s="624">
        <v>0</v>
      </c>
      <c r="F10" s="624">
        <v>0</v>
      </c>
      <c r="G10" s="624">
        <v>0</v>
      </c>
      <c r="H10" s="624">
        <v>0</v>
      </c>
      <c r="I10" s="624">
        <v>0</v>
      </c>
      <c r="J10" s="624">
        <v>0</v>
      </c>
      <c r="K10" s="624">
        <v>0</v>
      </c>
      <c r="L10" s="624">
        <v>0</v>
      </c>
      <c r="M10" s="624">
        <v>0</v>
      </c>
      <c r="N10" s="624">
        <v>0</v>
      </c>
      <c r="O10" s="736">
        <v>0</v>
      </c>
      <c r="P10" s="736" t="s">
        <v>1006</v>
      </c>
      <c r="Q10" s="736" t="s">
        <v>1006</v>
      </c>
      <c r="R10" s="736">
        <v>0</v>
      </c>
      <c r="S10" s="736">
        <v>0</v>
      </c>
    </row>
    <row r="11" spans="1:19">
      <c r="A11" s="622">
        <v>5</v>
      </c>
      <c r="B11" s="625" t="s">
        <v>963</v>
      </c>
      <c r="C11" s="624">
        <v>0</v>
      </c>
      <c r="D11" s="624">
        <v>0</v>
      </c>
      <c r="E11" s="624">
        <v>0</v>
      </c>
      <c r="F11" s="624">
        <v>0</v>
      </c>
      <c r="G11" s="624">
        <v>0</v>
      </c>
      <c r="H11" s="624">
        <v>0</v>
      </c>
      <c r="I11" s="624">
        <v>0</v>
      </c>
      <c r="J11" s="624">
        <v>0</v>
      </c>
      <c r="K11" s="624">
        <v>0</v>
      </c>
      <c r="L11" s="624">
        <v>0</v>
      </c>
      <c r="M11" s="624">
        <v>0</v>
      </c>
      <c r="N11" s="624">
        <v>0</v>
      </c>
      <c r="O11" s="736">
        <v>0</v>
      </c>
      <c r="P11" s="736">
        <v>0</v>
      </c>
      <c r="Q11" s="736">
        <v>0</v>
      </c>
      <c r="R11" s="736">
        <v>0</v>
      </c>
      <c r="S11" s="736">
        <v>0</v>
      </c>
    </row>
    <row r="12" spans="1:19">
      <c r="A12" s="622">
        <v>6</v>
      </c>
      <c r="B12" s="625" t="s">
        <v>964</v>
      </c>
      <c r="C12" s="624">
        <v>0</v>
      </c>
      <c r="D12" s="624">
        <v>0</v>
      </c>
      <c r="E12" s="624">
        <v>0</v>
      </c>
      <c r="F12" s="624">
        <v>0</v>
      </c>
      <c r="G12" s="624">
        <v>0</v>
      </c>
      <c r="H12" s="624">
        <v>0</v>
      </c>
      <c r="I12" s="624">
        <v>0</v>
      </c>
      <c r="J12" s="624">
        <v>0</v>
      </c>
      <c r="K12" s="624">
        <v>0</v>
      </c>
      <c r="L12" s="624">
        <v>0</v>
      </c>
      <c r="M12" s="624">
        <v>0</v>
      </c>
      <c r="N12" s="624">
        <v>0</v>
      </c>
      <c r="O12" s="736">
        <v>0</v>
      </c>
      <c r="P12" s="736">
        <v>0</v>
      </c>
      <c r="Q12" s="736">
        <v>0</v>
      </c>
      <c r="R12" s="736">
        <v>0</v>
      </c>
      <c r="S12" s="736">
        <v>0</v>
      </c>
    </row>
    <row r="13" spans="1:19">
      <c r="A13" s="622">
        <v>7</v>
      </c>
      <c r="B13" s="625" t="s">
        <v>965</v>
      </c>
      <c r="C13" s="624">
        <v>9473618.9585999995</v>
      </c>
      <c r="D13" s="624">
        <v>8518579.1634999998</v>
      </c>
      <c r="E13" s="624">
        <v>561210.13</v>
      </c>
      <c r="F13" s="624">
        <v>100202.0751</v>
      </c>
      <c r="G13" s="624">
        <v>293627.58999999997</v>
      </c>
      <c r="H13" s="624">
        <v>0</v>
      </c>
      <c r="I13" s="624">
        <v>403367.08929999999</v>
      </c>
      <c r="J13" s="624">
        <v>170371.64419999998</v>
      </c>
      <c r="K13" s="624">
        <v>56121</v>
      </c>
      <c r="L13" s="624">
        <v>30060.6122</v>
      </c>
      <c r="M13" s="624">
        <v>146813.83290000001</v>
      </c>
      <c r="N13" s="624">
        <v>0</v>
      </c>
      <c r="O13" s="736">
        <v>156</v>
      </c>
      <c r="P13" s="736">
        <v>0</v>
      </c>
      <c r="Q13" s="736">
        <v>0</v>
      </c>
      <c r="R13" s="736">
        <v>8.4171398162064162E-2</v>
      </c>
      <c r="S13" s="736">
        <v>123.70298439069414</v>
      </c>
    </row>
    <row r="14" spans="1:19">
      <c r="A14" s="636">
        <v>7.1</v>
      </c>
      <c r="B14" s="626" t="s">
        <v>966</v>
      </c>
      <c r="C14" s="624">
        <v>9307322.3150999993</v>
      </c>
      <c r="D14" s="624">
        <v>8352282.5199999996</v>
      </c>
      <c r="E14" s="624">
        <v>561210.13</v>
      </c>
      <c r="F14" s="624">
        <v>100202.0751</v>
      </c>
      <c r="G14" s="624">
        <v>293627.58999999997</v>
      </c>
      <c r="H14" s="624">
        <v>0</v>
      </c>
      <c r="I14" s="624">
        <v>400041.16259999998</v>
      </c>
      <c r="J14" s="624">
        <v>167045.71749999997</v>
      </c>
      <c r="K14" s="624">
        <v>56121</v>
      </c>
      <c r="L14" s="624">
        <v>30060.6122</v>
      </c>
      <c r="M14" s="624">
        <v>146813.83290000001</v>
      </c>
      <c r="N14" s="624">
        <v>0</v>
      </c>
      <c r="O14" s="736">
        <v>153</v>
      </c>
      <c r="P14" s="736">
        <v>0</v>
      </c>
      <c r="Q14" s="736">
        <v>0</v>
      </c>
      <c r="R14" s="736">
        <v>8.3883344045511538E-2</v>
      </c>
      <c r="S14" s="736">
        <v>124.8932691539067</v>
      </c>
    </row>
    <row r="15" spans="1:19" ht="24">
      <c r="A15" s="636">
        <v>7.2</v>
      </c>
      <c r="B15" s="626" t="s">
        <v>967</v>
      </c>
      <c r="C15" s="624">
        <v>166296.64350000001</v>
      </c>
      <c r="D15" s="624">
        <v>166296.64350000001</v>
      </c>
      <c r="E15" s="624">
        <v>0</v>
      </c>
      <c r="F15" s="624">
        <v>0</v>
      </c>
      <c r="G15" s="624">
        <v>0</v>
      </c>
      <c r="H15" s="624">
        <v>0</v>
      </c>
      <c r="I15" s="624">
        <v>3325.9267</v>
      </c>
      <c r="J15" s="624">
        <v>3325.9267</v>
      </c>
      <c r="K15" s="624">
        <v>0</v>
      </c>
      <c r="L15" s="624">
        <v>0</v>
      </c>
      <c r="M15" s="624">
        <v>0</v>
      </c>
      <c r="N15" s="624">
        <v>0</v>
      </c>
      <c r="O15" s="736">
        <v>3</v>
      </c>
      <c r="P15" s="736" t="s">
        <v>1006</v>
      </c>
      <c r="Q15" s="736" t="s">
        <v>1006</v>
      </c>
      <c r="R15" s="736">
        <v>0.10029326599126456</v>
      </c>
      <c r="S15" s="736">
        <v>57.084899354168044</v>
      </c>
    </row>
    <row r="16" spans="1:19">
      <c r="A16" s="636">
        <v>7.3</v>
      </c>
      <c r="B16" s="626" t="s">
        <v>968</v>
      </c>
      <c r="C16" s="624"/>
      <c r="D16" s="624"/>
      <c r="E16" s="624"/>
      <c r="F16" s="624"/>
      <c r="G16" s="624"/>
      <c r="H16" s="624"/>
      <c r="I16" s="624"/>
      <c r="J16" s="624"/>
      <c r="K16" s="624"/>
      <c r="L16" s="624"/>
      <c r="M16" s="624"/>
      <c r="N16" s="624"/>
      <c r="O16" s="736"/>
      <c r="P16" s="736" t="s">
        <v>1006</v>
      </c>
      <c r="Q16" s="736" t="s">
        <v>1006</v>
      </c>
      <c r="R16" s="736"/>
      <c r="S16" s="736"/>
    </row>
    <row r="17" spans="1:19">
      <c r="A17" s="622">
        <v>8</v>
      </c>
      <c r="B17" s="625" t="s">
        <v>969</v>
      </c>
      <c r="C17" s="624">
        <v>0</v>
      </c>
      <c r="D17" s="624">
        <v>0</v>
      </c>
      <c r="E17" s="624">
        <v>0</v>
      </c>
      <c r="F17" s="624">
        <v>0</v>
      </c>
      <c r="G17" s="624">
        <v>0</v>
      </c>
      <c r="H17" s="624">
        <v>0</v>
      </c>
      <c r="I17" s="624">
        <v>0</v>
      </c>
      <c r="J17" s="624">
        <v>0</v>
      </c>
      <c r="K17" s="624">
        <v>0</v>
      </c>
      <c r="L17" s="624">
        <v>0</v>
      </c>
      <c r="M17" s="624">
        <v>0</v>
      </c>
      <c r="N17" s="624">
        <v>0</v>
      </c>
      <c r="O17" s="736">
        <v>0</v>
      </c>
      <c r="P17" s="736">
        <v>0</v>
      </c>
      <c r="Q17" s="736">
        <v>0</v>
      </c>
      <c r="R17" s="736">
        <v>0</v>
      </c>
      <c r="S17" s="736">
        <v>0</v>
      </c>
    </row>
    <row r="18" spans="1:19">
      <c r="A18" s="627">
        <v>9</v>
      </c>
      <c r="B18" s="628" t="s">
        <v>970</v>
      </c>
      <c r="C18" s="629">
        <v>0</v>
      </c>
      <c r="D18" s="629">
        <v>0</v>
      </c>
      <c r="E18" s="629">
        <v>0</v>
      </c>
      <c r="F18" s="629">
        <v>0</v>
      </c>
      <c r="G18" s="629">
        <v>0</v>
      </c>
      <c r="H18" s="629">
        <v>0</v>
      </c>
      <c r="I18" s="629">
        <v>0</v>
      </c>
      <c r="J18" s="629">
        <v>0</v>
      </c>
      <c r="K18" s="629">
        <v>0</v>
      </c>
      <c r="L18" s="629">
        <v>0</v>
      </c>
      <c r="M18" s="629">
        <v>0</v>
      </c>
      <c r="N18" s="629">
        <v>0</v>
      </c>
      <c r="O18" s="737">
        <v>0</v>
      </c>
      <c r="P18" s="737">
        <v>0</v>
      </c>
      <c r="Q18" s="737">
        <v>0</v>
      </c>
      <c r="R18" s="737">
        <v>0</v>
      </c>
      <c r="S18" s="737">
        <v>0</v>
      </c>
    </row>
    <row r="19" spans="1:19">
      <c r="A19" s="630">
        <v>10</v>
      </c>
      <c r="B19" s="631" t="s">
        <v>989</v>
      </c>
      <c r="C19" s="624">
        <v>10682515.940099999</v>
      </c>
      <c r="D19" s="624">
        <v>9376762.5749999993</v>
      </c>
      <c r="E19" s="624">
        <v>622156.9</v>
      </c>
      <c r="F19" s="624">
        <v>146153.4951</v>
      </c>
      <c r="G19" s="624">
        <v>293627.58999999997</v>
      </c>
      <c r="H19" s="624">
        <v>243815.38</v>
      </c>
      <c r="I19" s="624">
        <v>684226.24639999995</v>
      </c>
      <c r="J19" s="624">
        <v>187535.29129999998</v>
      </c>
      <c r="K19" s="624">
        <v>62215.7</v>
      </c>
      <c r="L19" s="624">
        <v>43846.042199999996</v>
      </c>
      <c r="M19" s="624">
        <v>146813.83290000001</v>
      </c>
      <c r="N19" s="624">
        <v>243815.38</v>
      </c>
      <c r="O19" s="736">
        <v>368</v>
      </c>
      <c r="P19" s="736">
        <v>0.15</v>
      </c>
      <c r="Q19" s="736">
        <v>0.16070399999999999</v>
      </c>
      <c r="R19" s="736">
        <v>9.1780328501042507E-2</v>
      </c>
      <c r="S19" s="736">
        <v>112.43166778222115</v>
      </c>
    </row>
    <row r="20" spans="1:19" ht="24">
      <c r="A20" s="636">
        <v>10.1</v>
      </c>
      <c r="B20" s="626" t="s">
        <v>994</v>
      </c>
      <c r="C20" s="624"/>
      <c r="D20" s="624"/>
      <c r="E20" s="624"/>
      <c r="F20" s="624"/>
      <c r="G20" s="624"/>
      <c r="H20" s="624"/>
      <c r="I20" s="624"/>
      <c r="J20" s="624"/>
      <c r="K20" s="624"/>
      <c r="L20" s="624"/>
      <c r="M20" s="624"/>
      <c r="N20" s="624"/>
      <c r="O20" s="624"/>
      <c r="P20" s="624" t="s">
        <v>1006</v>
      </c>
      <c r="Q20" s="624" t="s">
        <v>1006</v>
      </c>
      <c r="R20" s="624"/>
      <c r="S20" s="624"/>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26" t="str">
        <f>Info!C2</f>
        <v>სს "ვითიბი ბანკი ჯორჯია"</v>
      </c>
    </row>
    <row r="2" spans="1:8">
      <c r="A2" s="17" t="s">
        <v>189</v>
      </c>
      <c r="B2" s="451">
        <f>'1. key ratios'!B2</f>
        <v>45016</v>
      </c>
    </row>
    <row r="3" spans="1:8">
      <c r="A3" s="17"/>
    </row>
    <row r="4" spans="1:8" ht="15" thickBot="1">
      <c r="A4" s="30" t="s">
        <v>405</v>
      </c>
      <c r="B4" s="68" t="s">
        <v>243</v>
      </c>
      <c r="C4" s="30"/>
      <c r="D4" s="31"/>
      <c r="E4" s="31"/>
      <c r="F4" s="32"/>
      <c r="G4" s="32"/>
      <c r="H4" s="33" t="s">
        <v>93</v>
      </c>
    </row>
    <row r="5" spans="1:8">
      <c r="A5" s="34"/>
      <c r="B5" s="35"/>
      <c r="C5" s="755" t="s">
        <v>194</v>
      </c>
      <c r="D5" s="756"/>
      <c r="E5" s="757"/>
      <c r="F5" s="755" t="s">
        <v>195</v>
      </c>
      <c r="G5" s="756"/>
      <c r="H5" s="758"/>
    </row>
    <row r="6" spans="1:8">
      <c r="A6" s="36" t="s">
        <v>26</v>
      </c>
      <c r="B6" s="37" t="s">
        <v>153</v>
      </c>
      <c r="C6" s="38" t="s">
        <v>27</v>
      </c>
      <c r="D6" s="38" t="s">
        <v>94</v>
      </c>
      <c r="E6" s="38" t="s">
        <v>68</v>
      </c>
      <c r="F6" s="38" t="s">
        <v>27</v>
      </c>
      <c r="G6" s="38" t="s">
        <v>94</v>
      </c>
      <c r="H6" s="39" t="s">
        <v>68</v>
      </c>
    </row>
    <row r="7" spans="1:8">
      <c r="A7" s="36">
        <v>1</v>
      </c>
      <c r="B7" s="40" t="s">
        <v>154</v>
      </c>
      <c r="C7" s="229">
        <v>81965928</v>
      </c>
      <c r="D7" s="229">
        <v>44308122</v>
      </c>
      <c r="E7" s="230">
        <v>126274050</v>
      </c>
      <c r="F7" s="231">
        <v>28923952</v>
      </c>
      <c r="G7" s="232">
        <v>31605379</v>
      </c>
      <c r="H7" s="233">
        <v>60529331</v>
      </c>
    </row>
    <row r="8" spans="1:8">
      <c r="A8" s="36">
        <v>2</v>
      </c>
      <c r="B8" s="40" t="s">
        <v>155</v>
      </c>
      <c r="C8" s="229">
        <v>351</v>
      </c>
      <c r="D8" s="229">
        <v>0</v>
      </c>
      <c r="E8" s="230">
        <v>351</v>
      </c>
      <c r="F8" s="231">
        <v>351</v>
      </c>
      <c r="G8" s="232">
        <v>0</v>
      </c>
      <c r="H8" s="233">
        <v>351</v>
      </c>
    </row>
    <row r="9" spans="1:8">
      <c r="A9" s="36">
        <v>3</v>
      </c>
      <c r="B9" s="40" t="s">
        <v>156</v>
      </c>
      <c r="C9" s="229">
        <v>0</v>
      </c>
      <c r="D9" s="229">
        <v>6175047</v>
      </c>
      <c r="E9" s="230">
        <v>6175047</v>
      </c>
      <c r="F9" s="231">
        <v>0</v>
      </c>
      <c r="G9" s="232">
        <v>6084930</v>
      </c>
      <c r="H9" s="233">
        <v>6084930</v>
      </c>
    </row>
    <row r="10" spans="1:8">
      <c r="A10" s="36">
        <v>4</v>
      </c>
      <c r="B10" s="40" t="s">
        <v>185</v>
      </c>
      <c r="C10" s="229">
        <v>0</v>
      </c>
      <c r="D10" s="229">
        <v>0</v>
      </c>
      <c r="E10" s="230">
        <v>0</v>
      </c>
      <c r="F10" s="231">
        <v>0</v>
      </c>
      <c r="G10" s="232">
        <v>0</v>
      </c>
      <c r="H10" s="233">
        <v>0</v>
      </c>
    </row>
    <row r="11" spans="1:8">
      <c r="A11" s="36">
        <v>5</v>
      </c>
      <c r="B11" s="40" t="s">
        <v>157</v>
      </c>
      <c r="C11" s="229">
        <v>4857860</v>
      </c>
      <c r="D11" s="229">
        <v>0</v>
      </c>
      <c r="E11" s="230">
        <v>4857860</v>
      </c>
      <c r="F11" s="231">
        <v>4857860</v>
      </c>
      <c r="G11" s="232">
        <v>0</v>
      </c>
      <c r="H11" s="233">
        <v>4857860</v>
      </c>
    </row>
    <row r="12" spans="1:8">
      <c r="A12" s="36">
        <v>6.1</v>
      </c>
      <c r="B12" s="41" t="s">
        <v>158</v>
      </c>
      <c r="C12" s="229">
        <v>92408013</v>
      </c>
      <c r="D12" s="229">
        <v>123692314</v>
      </c>
      <c r="E12" s="230">
        <v>216100327</v>
      </c>
      <c r="F12" s="231">
        <v>133084970.37</v>
      </c>
      <c r="G12" s="232">
        <v>213531602.62992647</v>
      </c>
      <c r="H12" s="233">
        <v>346616572.99992645</v>
      </c>
    </row>
    <row r="13" spans="1:8">
      <c r="A13" s="36">
        <v>6.2</v>
      </c>
      <c r="B13" s="41" t="s">
        <v>159</v>
      </c>
      <c r="C13" s="229">
        <v>-7769959</v>
      </c>
      <c r="D13" s="229">
        <v>-11480105</v>
      </c>
      <c r="E13" s="230">
        <v>-19250064</v>
      </c>
      <c r="F13" s="231">
        <v>-7253013.0534000043</v>
      </c>
      <c r="G13" s="232">
        <v>-14709830.501920536</v>
      </c>
      <c r="H13" s="233">
        <v>-21962843.555320539</v>
      </c>
    </row>
    <row r="14" spans="1:8">
      <c r="A14" s="36">
        <v>6</v>
      </c>
      <c r="B14" s="40" t="s">
        <v>160</v>
      </c>
      <c r="C14" s="230">
        <v>84638054</v>
      </c>
      <c r="D14" s="230">
        <v>112212209</v>
      </c>
      <c r="E14" s="230">
        <v>196850263</v>
      </c>
      <c r="F14" s="230">
        <v>125831957.31659999</v>
      </c>
      <c r="G14" s="230">
        <v>198821772.12800592</v>
      </c>
      <c r="H14" s="233">
        <v>324653729.44460595</v>
      </c>
    </row>
    <row r="15" spans="1:8">
      <c r="A15" s="36">
        <v>7</v>
      </c>
      <c r="B15" s="40" t="s">
        <v>161</v>
      </c>
      <c r="C15" s="229">
        <v>1681559</v>
      </c>
      <c r="D15" s="229">
        <v>587352</v>
      </c>
      <c r="E15" s="230">
        <v>2268911</v>
      </c>
      <c r="F15" s="231">
        <v>1645266</v>
      </c>
      <c r="G15" s="232">
        <v>1262082</v>
      </c>
      <c r="H15" s="233">
        <v>2907348</v>
      </c>
    </row>
    <row r="16" spans="1:8">
      <c r="A16" s="36">
        <v>8</v>
      </c>
      <c r="B16" s="40" t="s">
        <v>162</v>
      </c>
      <c r="C16" s="229">
        <v>13559846.76</v>
      </c>
      <c r="D16" s="229" t="s">
        <v>1011</v>
      </c>
      <c r="E16" s="230">
        <v>13559846.76</v>
      </c>
      <c r="F16" s="231">
        <v>19261987.449999999</v>
      </c>
      <c r="G16" s="232" t="s">
        <v>1011</v>
      </c>
      <c r="H16" s="233">
        <v>19261987.449999999</v>
      </c>
    </row>
    <row r="17" spans="1:8">
      <c r="A17" s="36">
        <v>9</v>
      </c>
      <c r="B17" s="40" t="s">
        <v>163</v>
      </c>
      <c r="C17" s="229">
        <v>54000</v>
      </c>
      <c r="D17" s="229">
        <v>0</v>
      </c>
      <c r="E17" s="230">
        <v>54000</v>
      </c>
      <c r="F17" s="231">
        <v>54000</v>
      </c>
      <c r="G17" s="232">
        <v>0</v>
      </c>
      <c r="H17" s="233">
        <v>54000</v>
      </c>
    </row>
    <row r="18" spans="1:8">
      <c r="A18" s="36">
        <v>10</v>
      </c>
      <c r="B18" s="40" t="s">
        <v>164</v>
      </c>
      <c r="C18" s="229">
        <v>54356732</v>
      </c>
      <c r="D18" s="229" t="s">
        <v>1011</v>
      </c>
      <c r="E18" s="230">
        <v>54356732</v>
      </c>
      <c r="F18" s="231">
        <v>62373792</v>
      </c>
      <c r="G18" s="232" t="s">
        <v>1011</v>
      </c>
      <c r="H18" s="233">
        <v>62373792</v>
      </c>
    </row>
    <row r="19" spans="1:8">
      <c r="A19" s="36">
        <v>11</v>
      </c>
      <c r="B19" s="40" t="s">
        <v>165</v>
      </c>
      <c r="C19" s="229">
        <v>16112561.3079</v>
      </c>
      <c r="D19" s="229">
        <v>4622574.6240999997</v>
      </c>
      <c r="E19" s="230">
        <v>20735135.932</v>
      </c>
      <c r="F19" s="231">
        <v>13326778.66</v>
      </c>
      <c r="G19" s="232">
        <v>7909189.0600000005</v>
      </c>
      <c r="H19" s="233">
        <v>21235967.719999999</v>
      </c>
    </row>
    <row r="20" spans="1:8">
      <c r="A20" s="36">
        <v>12</v>
      </c>
      <c r="B20" s="42" t="s">
        <v>166</v>
      </c>
      <c r="C20" s="230">
        <v>257226892.0679</v>
      </c>
      <c r="D20" s="230">
        <v>167905304.6241</v>
      </c>
      <c r="E20" s="230">
        <v>425132196.69200003</v>
      </c>
      <c r="F20" s="230">
        <v>256275944.42659998</v>
      </c>
      <c r="G20" s="230">
        <v>245683352.18800592</v>
      </c>
      <c r="H20" s="233">
        <v>501959296.6146059</v>
      </c>
    </row>
    <row r="21" spans="1:8">
      <c r="A21" s="36"/>
      <c r="B21" s="37" t="s">
        <v>183</v>
      </c>
      <c r="C21" s="234"/>
      <c r="D21" s="234"/>
      <c r="E21" s="234"/>
      <c r="F21" s="235"/>
      <c r="G21" s="236"/>
      <c r="H21" s="237"/>
    </row>
    <row r="22" spans="1:8">
      <c r="A22" s="36">
        <v>13</v>
      </c>
      <c r="B22" s="40" t="s">
        <v>167</v>
      </c>
      <c r="C22" s="229">
        <v>679</v>
      </c>
      <c r="D22" s="229">
        <v>270463</v>
      </c>
      <c r="E22" s="230">
        <v>271142</v>
      </c>
      <c r="F22" s="231">
        <v>11562</v>
      </c>
      <c r="G22" s="232">
        <v>12642045</v>
      </c>
      <c r="H22" s="233">
        <v>12653607</v>
      </c>
    </row>
    <row r="23" spans="1:8">
      <c r="A23" s="36">
        <v>14</v>
      </c>
      <c r="B23" s="40" t="s">
        <v>168</v>
      </c>
      <c r="C23" s="229">
        <v>16620578</v>
      </c>
      <c r="D23" s="229">
        <v>818166</v>
      </c>
      <c r="E23" s="230">
        <v>17438744</v>
      </c>
      <c r="F23" s="231">
        <v>4826209</v>
      </c>
      <c r="G23" s="232">
        <v>6707856</v>
      </c>
      <c r="H23" s="233">
        <v>11534065</v>
      </c>
    </row>
    <row r="24" spans="1:8">
      <c r="A24" s="36">
        <v>15</v>
      </c>
      <c r="B24" s="40" t="s">
        <v>169</v>
      </c>
      <c r="C24" s="229">
        <v>3281749</v>
      </c>
      <c r="D24" s="229">
        <v>170806</v>
      </c>
      <c r="E24" s="230">
        <v>3452555</v>
      </c>
      <c r="F24" s="231">
        <v>3162706</v>
      </c>
      <c r="G24" s="232">
        <v>283840</v>
      </c>
      <c r="H24" s="233">
        <v>3446546</v>
      </c>
    </row>
    <row r="25" spans="1:8">
      <c r="A25" s="36">
        <v>16</v>
      </c>
      <c r="B25" s="40" t="s">
        <v>170</v>
      </c>
      <c r="C25" s="229">
        <v>2680379</v>
      </c>
      <c r="D25" s="229">
        <v>894163</v>
      </c>
      <c r="E25" s="230">
        <v>3574542</v>
      </c>
      <c r="F25" s="231">
        <v>5151959</v>
      </c>
      <c r="G25" s="232">
        <v>32652567</v>
      </c>
      <c r="H25" s="233">
        <v>37804526</v>
      </c>
    </row>
    <row r="26" spans="1:8">
      <c r="A26" s="36">
        <v>17</v>
      </c>
      <c r="B26" s="40" t="s">
        <v>171</v>
      </c>
      <c r="C26" s="234"/>
      <c r="D26" s="234"/>
      <c r="E26" s="230">
        <v>0</v>
      </c>
      <c r="F26" s="235"/>
      <c r="G26" s="236"/>
      <c r="H26" s="233">
        <v>0</v>
      </c>
    </row>
    <row r="27" spans="1:8">
      <c r="A27" s="36">
        <v>18</v>
      </c>
      <c r="B27" s="40" t="s">
        <v>172</v>
      </c>
      <c r="C27" s="229">
        <v>0</v>
      </c>
      <c r="D27" s="229">
        <v>3198140.0594000001</v>
      </c>
      <c r="E27" s="230">
        <v>3198140.0594000001</v>
      </c>
      <c r="F27" s="231">
        <v>0</v>
      </c>
      <c r="G27" s="232">
        <v>4365286.9400000004</v>
      </c>
      <c r="H27" s="233">
        <v>4365286.9400000004</v>
      </c>
    </row>
    <row r="28" spans="1:8">
      <c r="A28" s="36">
        <v>19</v>
      </c>
      <c r="B28" s="40" t="s">
        <v>173</v>
      </c>
      <c r="C28" s="229">
        <v>1141961</v>
      </c>
      <c r="D28" s="229">
        <v>9390098</v>
      </c>
      <c r="E28" s="230">
        <v>10532059</v>
      </c>
      <c r="F28" s="231">
        <v>1121784</v>
      </c>
      <c r="G28" s="232">
        <v>311138</v>
      </c>
      <c r="H28" s="233">
        <v>1432922</v>
      </c>
    </row>
    <row r="29" spans="1:8">
      <c r="A29" s="36">
        <v>20</v>
      </c>
      <c r="B29" s="40" t="s">
        <v>95</v>
      </c>
      <c r="C29" s="229">
        <v>1739570</v>
      </c>
      <c r="D29" s="229">
        <v>16615237</v>
      </c>
      <c r="E29" s="230">
        <v>18354807</v>
      </c>
      <c r="F29" s="231">
        <v>14335526.85</v>
      </c>
      <c r="G29" s="232">
        <v>22183027.261</v>
      </c>
      <c r="H29" s="233">
        <v>36518554.111000001</v>
      </c>
    </row>
    <row r="30" spans="1:8">
      <c r="A30" s="36">
        <v>21</v>
      </c>
      <c r="B30" s="40" t="s">
        <v>174</v>
      </c>
      <c r="C30" s="229">
        <v>0</v>
      </c>
      <c r="D30" s="229">
        <v>89925917.700800002</v>
      </c>
      <c r="E30" s="230">
        <v>89925917.700800002</v>
      </c>
      <c r="F30" s="231">
        <v>0</v>
      </c>
      <c r="G30" s="232">
        <v>99757029.520000011</v>
      </c>
      <c r="H30" s="233">
        <v>99757029.520000011</v>
      </c>
    </row>
    <row r="31" spans="1:8">
      <c r="A31" s="36">
        <v>22</v>
      </c>
      <c r="B31" s="42" t="s">
        <v>175</v>
      </c>
      <c r="C31" s="230">
        <v>25464916</v>
      </c>
      <c r="D31" s="230">
        <v>121282990.76019999</v>
      </c>
      <c r="E31" s="230">
        <v>146747906.76019999</v>
      </c>
      <c r="F31" s="230">
        <v>28609746.850000001</v>
      </c>
      <c r="G31" s="230">
        <v>178902789.72100002</v>
      </c>
      <c r="H31" s="233">
        <v>207512536.57100001</v>
      </c>
    </row>
    <row r="32" spans="1:8">
      <c r="A32" s="36"/>
      <c r="B32" s="37" t="s">
        <v>184</v>
      </c>
      <c r="C32" s="234"/>
      <c r="D32" s="234"/>
      <c r="E32" s="229"/>
      <c r="F32" s="235"/>
      <c r="G32" s="236"/>
      <c r="H32" s="237"/>
    </row>
    <row r="33" spans="1:8">
      <c r="A33" s="36">
        <v>23</v>
      </c>
      <c r="B33" s="40" t="s">
        <v>176</v>
      </c>
      <c r="C33" s="229">
        <v>209008277</v>
      </c>
      <c r="D33" s="234" t="s">
        <v>1011</v>
      </c>
      <c r="E33" s="230">
        <v>209008277</v>
      </c>
      <c r="F33" s="231">
        <v>209008277</v>
      </c>
      <c r="G33" s="236" t="s">
        <v>1011</v>
      </c>
      <c r="H33" s="233">
        <v>209008277</v>
      </c>
    </row>
    <row r="34" spans="1:8">
      <c r="A34" s="36">
        <v>24</v>
      </c>
      <c r="B34" s="40" t="s">
        <v>177</v>
      </c>
      <c r="C34" s="229">
        <v>56353300</v>
      </c>
      <c r="D34" s="234" t="s">
        <v>1011</v>
      </c>
      <c r="E34" s="230">
        <v>56353300</v>
      </c>
      <c r="F34" s="231">
        <v>62514100</v>
      </c>
      <c r="G34" s="236" t="s">
        <v>1011</v>
      </c>
      <c r="H34" s="233">
        <v>62514100</v>
      </c>
    </row>
    <row r="35" spans="1:8">
      <c r="A35" s="36">
        <v>25</v>
      </c>
      <c r="B35" s="41" t="s">
        <v>178</v>
      </c>
      <c r="C35" s="229">
        <v>0</v>
      </c>
      <c r="D35" s="234" t="s">
        <v>1011</v>
      </c>
      <c r="E35" s="230">
        <v>0</v>
      </c>
      <c r="F35" s="231">
        <v>0</v>
      </c>
      <c r="G35" s="236" t="s">
        <v>1011</v>
      </c>
      <c r="H35" s="233">
        <v>0</v>
      </c>
    </row>
    <row r="36" spans="1:8">
      <c r="A36" s="36">
        <v>26</v>
      </c>
      <c r="B36" s="40" t="s">
        <v>179</v>
      </c>
      <c r="C36" s="229">
        <v>0</v>
      </c>
      <c r="D36" s="234" t="s">
        <v>1011</v>
      </c>
      <c r="E36" s="230">
        <v>0</v>
      </c>
      <c r="F36" s="231">
        <v>0</v>
      </c>
      <c r="G36" s="236" t="s">
        <v>1011</v>
      </c>
      <c r="H36" s="233">
        <v>0</v>
      </c>
    </row>
    <row r="37" spans="1:8">
      <c r="A37" s="36">
        <v>27</v>
      </c>
      <c r="B37" s="40" t="s">
        <v>180</v>
      </c>
      <c r="C37" s="229">
        <v>0</v>
      </c>
      <c r="D37" s="234" t="s">
        <v>1011</v>
      </c>
      <c r="E37" s="230">
        <v>0</v>
      </c>
      <c r="F37" s="231">
        <v>0</v>
      </c>
      <c r="G37" s="236" t="s">
        <v>1011</v>
      </c>
      <c r="H37" s="233">
        <v>0</v>
      </c>
    </row>
    <row r="38" spans="1:8">
      <c r="A38" s="36">
        <v>28</v>
      </c>
      <c r="B38" s="40" t="s">
        <v>181</v>
      </c>
      <c r="C38" s="229">
        <v>1210611</v>
      </c>
      <c r="D38" s="234" t="s">
        <v>1011</v>
      </c>
      <c r="E38" s="230">
        <v>1210611</v>
      </c>
      <c r="F38" s="231">
        <v>11016180</v>
      </c>
      <c r="G38" s="236" t="s">
        <v>1011</v>
      </c>
      <c r="H38" s="233">
        <v>11016180</v>
      </c>
    </row>
    <row r="39" spans="1:8">
      <c r="A39" s="36">
        <v>29</v>
      </c>
      <c r="B39" s="40" t="s">
        <v>196</v>
      </c>
      <c r="C39" s="229">
        <v>11812102</v>
      </c>
      <c r="D39" s="234" t="s">
        <v>1011</v>
      </c>
      <c r="E39" s="230">
        <v>11812102</v>
      </c>
      <c r="F39" s="231">
        <v>11908203</v>
      </c>
      <c r="G39" s="236" t="s">
        <v>1011</v>
      </c>
      <c r="H39" s="233">
        <v>11908203</v>
      </c>
    </row>
    <row r="40" spans="1:8">
      <c r="A40" s="36">
        <v>30</v>
      </c>
      <c r="B40" s="42" t="s">
        <v>182</v>
      </c>
      <c r="C40" s="229">
        <v>278384290</v>
      </c>
      <c r="D40" s="234" t="s">
        <v>1011</v>
      </c>
      <c r="E40" s="230">
        <v>278384290</v>
      </c>
      <c r="F40" s="231">
        <v>294446760</v>
      </c>
      <c r="G40" s="236" t="s">
        <v>1011</v>
      </c>
      <c r="H40" s="233">
        <v>294446760</v>
      </c>
    </row>
    <row r="41" spans="1:8" ht="15" thickBot="1">
      <c r="A41" s="43">
        <v>31</v>
      </c>
      <c r="B41" s="44" t="s">
        <v>197</v>
      </c>
      <c r="C41" s="238">
        <v>303849206</v>
      </c>
      <c r="D41" s="238">
        <v>121282990.76019999</v>
      </c>
      <c r="E41" s="238">
        <v>425132196.76020002</v>
      </c>
      <c r="F41" s="238">
        <v>323056506.85000002</v>
      </c>
      <c r="G41" s="238">
        <v>178902789.72100002</v>
      </c>
      <c r="H41" s="239">
        <v>501959296.57100004</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870" t="s">
        <v>325</v>
      </c>
      <c r="B1" s="871"/>
      <c r="C1" s="872"/>
    </row>
    <row r="2" spans="1:3" ht="26.25" customHeight="1">
      <c r="A2" s="563"/>
      <c r="B2" s="873" t="s">
        <v>326</v>
      </c>
      <c r="C2" s="873"/>
    </row>
    <row r="3" spans="1:3" s="218" customFormat="1" ht="11.25" customHeight="1">
      <c r="A3" s="217"/>
      <c r="B3" s="873" t="s">
        <v>418</v>
      </c>
      <c r="C3" s="873"/>
    </row>
    <row r="4" spans="1:3" ht="12" customHeight="1" thickBot="1">
      <c r="A4" s="874" t="s">
        <v>422</v>
      </c>
      <c r="B4" s="875"/>
      <c r="C4" s="876"/>
    </row>
    <row r="5" spans="1:3" ht="12.6" thickTop="1">
      <c r="A5" s="214"/>
      <c r="B5" s="877" t="s">
        <v>327</v>
      </c>
      <c r="C5" s="878"/>
    </row>
    <row r="6" spans="1:3">
      <c r="A6" s="563"/>
      <c r="B6" s="864" t="s">
        <v>419</v>
      </c>
      <c r="C6" s="865"/>
    </row>
    <row r="7" spans="1:3">
      <c r="A7" s="563"/>
      <c r="B7" s="864" t="s">
        <v>328</v>
      </c>
      <c r="C7" s="865"/>
    </row>
    <row r="8" spans="1:3">
      <c r="A8" s="563"/>
      <c r="B8" s="864" t="s">
        <v>420</v>
      </c>
      <c r="C8" s="865"/>
    </row>
    <row r="9" spans="1:3">
      <c r="A9" s="563"/>
      <c r="B9" s="866" t="s">
        <v>421</v>
      </c>
      <c r="C9" s="867"/>
    </row>
    <row r="10" spans="1:3">
      <c r="A10" s="563"/>
      <c r="B10" s="868" t="s">
        <v>329</v>
      </c>
      <c r="C10" s="869" t="s">
        <v>329</v>
      </c>
    </row>
    <row r="11" spans="1:3">
      <c r="A11" s="563"/>
      <c r="B11" s="868" t="s">
        <v>330</v>
      </c>
      <c r="C11" s="869" t="s">
        <v>330</v>
      </c>
    </row>
    <row r="12" spans="1:3">
      <c r="A12" s="563"/>
      <c r="B12" s="868" t="s">
        <v>331</v>
      </c>
      <c r="C12" s="869" t="s">
        <v>331</v>
      </c>
    </row>
    <row r="13" spans="1:3">
      <c r="A13" s="563"/>
      <c r="B13" s="868" t="s">
        <v>332</v>
      </c>
      <c r="C13" s="869" t="s">
        <v>332</v>
      </c>
    </row>
    <row r="14" spans="1:3">
      <c r="A14" s="563"/>
      <c r="B14" s="868" t="s">
        <v>333</v>
      </c>
      <c r="C14" s="869" t="s">
        <v>333</v>
      </c>
    </row>
    <row r="15" spans="1:3" ht="21.75" customHeight="1">
      <c r="A15" s="563"/>
      <c r="B15" s="868" t="s">
        <v>334</v>
      </c>
      <c r="C15" s="869" t="s">
        <v>334</v>
      </c>
    </row>
    <row r="16" spans="1:3">
      <c r="A16" s="563"/>
      <c r="B16" s="868" t="s">
        <v>335</v>
      </c>
      <c r="C16" s="869" t="s">
        <v>336</v>
      </c>
    </row>
    <row r="17" spans="1:3">
      <c r="A17" s="563"/>
      <c r="B17" s="868" t="s">
        <v>337</v>
      </c>
      <c r="C17" s="869" t="s">
        <v>338</v>
      </c>
    </row>
    <row r="18" spans="1:3">
      <c r="A18" s="563"/>
      <c r="B18" s="868" t="s">
        <v>339</v>
      </c>
      <c r="C18" s="869" t="s">
        <v>340</v>
      </c>
    </row>
    <row r="19" spans="1:3">
      <c r="A19" s="563"/>
      <c r="B19" s="868" t="s">
        <v>341</v>
      </c>
      <c r="C19" s="869" t="s">
        <v>341</v>
      </c>
    </row>
    <row r="20" spans="1:3">
      <c r="A20" s="563"/>
      <c r="B20" s="868" t="s">
        <v>342</v>
      </c>
      <c r="C20" s="869" t="s">
        <v>342</v>
      </c>
    </row>
    <row r="21" spans="1:3">
      <c r="A21" s="563"/>
      <c r="B21" s="868" t="s">
        <v>343</v>
      </c>
      <c r="C21" s="869" t="s">
        <v>343</v>
      </c>
    </row>
    <row r="22" spans="1:3" ht="23.25" customHeight="1">
      <c r="A22" s="563"/>
      <c r="B22" s="868" t="s">
        <v>344</v>
      </c>
      <c r="C22" s="869" t="s">
        <v>345</v>
      </c>
    </row>
    <row r="23" spans="1:3">
      <c r="A23" s="563"/>
      <c r="B23" s="868" t="s">
        <v>346</v>
      </c>
      <c r="C23" s="869" t="s">
        <v>346</v>
      </c>
    </row>
    <row r="24" spans="1:3">
      <c r="A24" s="563"/>
      <c r="B24" s="868" t="s">
        <v>347</v>
      </c>
      <c r="C24" s="869" t="s">
        <v>348</v>
      </c>
    </row>
    <row r="25" spans="1:3" ht="12.6" thickBot="1">
      <c r="A25" s="215"/>
      <c r="B25" s="881" t="s">
        <v>349</v>
      </c>
      <c r="C25" s="882"/>
    </row>
    <row r="26" spans="1:3" ht="13.2" thickTop="1" thickBot="1">
      <c r="A26" s="874" t="s">
        <v>432</v>
      </c>
      <c r="B26" s="875"/>
      <c r="C26" s="876"/>
    </row>
    <row r="27" spans="1:3" ht="13.2" thickTop="1" thickBot="1">
      <c r="A27" s="216"/>
      <c r="B27" s="883" t="s">
        <v>350</v>
      </c>
      <c r="C27" s="884"/>
    </row>
    <row r="28" spans="1:3" ht="13.2" thickTop="1" thickBot="1">
      <c r="A28" s="874" t="s">
        <v>423</v>
      </c>
      <c r="B28" s="875"/>
      <c r="C28" s="876"/>
    </row>
    <row r="29" spans="1:3" ht="12.6" thickTop="1">
      <c r="A29" s="214"/>
      <c r="B29" s="885" t="s">
        <v>351</v>
      </c>
      <c r="C29" s="886" t="s">
        <v>352</v>
      </c>
    </row>
    <row r="30" spans="1:3">
      <c r="A30" s="563"/>
      <c r="B30" s="879" t="s">
        <v>353</v>
      </c>
      <c r="C30" s="880" t="s">
        <v>354</v>
      </c>
    </row>
    <row r="31" spans="1:3">
      <c r="A31" s="563"/>
      <c r="B31" s="879" t="s">
        <v>355</v>
      </c>
      <c r="C31" s="880" t="s">
        <v>356</v>
      </c>
    </row>
    <row r="32" spans="1:3">
      <c r="A32" s="563"/>
      <c r="B32" s="879" t="s">
        <v>357</v>
      </c>
      <c r="C32" s="880" t="s">
        <v>358</v>
      </c>
    </row>
    <row r="33" spans="1:3">
      <c r="A33" s="563"/>
      <c r="B33" s="879" t="s">
        <v>359</v>
      </c>
      <c r="C33" s="880" t="s">
        <v>360</v>
      </c>
    </row>
    <row r="34" spans="1:3">
      <c r="A34" s="563"/>
      <c r="B34" s="879" t="s">
        <v>361</v>
      </c>
      <c r="C34" s="880" t="s">
        <v>362</v>
      </c>
    </row>
    <row r="35" spans="1:3" ht="23.25" customHeight="1">
      <c r="A35" s="563"/>
      <c r="B35" s="879" t="s">
        <v>363</v>
      </c>
      <c r="C35" s="880" t="s">
        <v>364</v>
      </c>
    </row>
    <row r="36" spans="1:3" ht="24" customHeight="1">
      <c r="A36" s="563"/>
      <c r="B36" s="879" t="s">
        <v>365</v>
      </c>
      <c r="C36" s="880" t="s">
        <v>366</v>
      </c>
    </row>
    <row r="37" spans="1:3" ht="24.75" customHeight="1">
      <c r="A37" s="563"/>
      <c r="B37" s="879" t="s">
        <v>367</v>
      </c>
      <c r="C37" s="880" t="s">
        <v>368</v>
      </c>
    </row>
    <row r="38" spans="1:3" ht="23.25" customHeight="1">
      <c r="A38" s="563"/>
      <c r="B38" s="879" t="s">
        <v>424</v>
      </c>
      <c r="C38" s="880" t="s">
        <v>369</v>
      </c>
    </row>
    <row r="39" spans="1:3" ht="39.75" customHeight="1">
      <c r="A39" s="563"/>
      <c r="B39" s="868" t="s">
        <v>438</v>
      </c>
      <c r="C39" s="869" t="s">
        <v>370</v>
      </c>
    </row>
    <row r="40" spans="1:3" ht="12" customHeight="1">
      <c r="A40" s="563"/>
      <c r="B40" s="879" t="s">
        <v>371</v>
      </c>
      <c r="C40" s="880" t="s">
        <v>372</v>
      </c>
    </row>
    <row r="41" spans="1:3" ht="27" customHeight="1" thickBot="1">
      <c r="A41" s="215"/>
      <c r="B41" s="889" t="s">
        <v>373</v>
      </c>
      <c r="C41" s="890" t="s">
        <v>374</v>
      </c>
    </row>
    <row r="42" spans="1:3" ht="13.2" thickTop="1" thickBot="1">
      <c r="A42" s="874" t="s">
        <v>425</v>
      </c>
      <c r="B42" s="875"/>
      <c r="C42" s="876"/>
    </row>
    <row r="43" spans="1:3" ht="12.6" thickTop="1">
      <c r="A43" s="214"/>
      <c r="B43" s="877" t="s">
        <v>460</v>
      </c>
      <c r="C43" s="878" t="s">
        <v>375</v>
      </c>
    </row>
    <row r="44" spans="1:3">
      <c r="A44" s="563"/>
      <c r="B44" s="864" t="s">
        <v>459</v>
      </c>
      <c r="C44" s="865"/>
    </row>
    <row r="45" spans="1:3" ht="23.25" customHeight="1" thickBot="1">
      <c r="A45" s="215"/>
      <c r="B45" s="887" t="s">
        <v>376</v>
      </c>
      <c r="C45" s="888" t="s">
        <v>377</v>
      </c>
    </row>
    <row r="46" spans="1:3" ht="11.25" customHeight="1" thickTop="1" thickBot="1">
      <c r="A46" s="874" t="s">
        <v>426</v>
      </c>
      <c r="B46" s="875"/>
      <c r="C46" s="876"/>
    </row>
    <row r="47" spans="1:3" ht="26.25" customHeight="1" thickTop="1">
      <c r="A47" s="563"/>
      <c r="B47" s="864" t="s">
        <v>427</v>
      </c>
      <c r="C47" s="865"/>
    </row>
    <row r="48" spans="1:3" ht="12.6" thickBot="1">
      <c r="A48" s="874" t="s">
        <v>428</v>
      </c>
      <c r="B48" s="875"/>
      <c r="C48" s="876"/>
    </row>
    <row r="49" spans="1:3" ht="12.6" thickTop="1">
      <c r="A49" s="214"/>
      <c r="B49" s="877" t="s">
        <v>378</v>
      </c>
      <c r="C49" s="878" t="s">
        <v>378</v>
      </c>
    </row>
    <row r="50" spans="1:3" ht="11.25" customHeight="1">
      <c r="A50" s="563"/>
      <c r="B50" s="864" t="s">
        <v>379</v>
      </c>
      <c r="C50" s="865" t="s">
        <v>379</v>
      </c>
    </row>
    <row r="51" spans="1:3">
      <c r="A51" s="563"/>
      <c r="B51" s="864" t="s">
        <v>380</v>
      </c>
      <c r="C51" s="865" t="s">
        <v>380</v>
      </c>
    </row>
    <row r="52" spans="1:3" ht="11.25" customHeight="1">
      <c r="A52" s="563"/>
      <c r="B52" s="864" t="s">
        <v>486</v>
      </c>
      <c r="C52" s="865" t="s">
        <v>381</v>
      </c>
    </row>
    <row r="53" spans="1:3" ht="33.6" customHeight="1">
      <c r="A53" s="563"/>
      <c r="B53" s="864" t="s">
        <v>382</v>
      </c>
      <c r="C53" s="865" t="s">
        <v>382</v>
      </c>
    </row>
    <row r="54" spans="1:3" ht="11.25" customHeight="1">
      <c r="A54" s="563"/>
      <c r="B54" s="864" t="s">
        <v>480</v>
      </c>
      <c r="C54" s="865" t="s">
        <v>383</v>
      </c>
    </row>
    <row r="55" spans="1:3" ht="11.25" customHeight="1" thickBot="1">
      <c r="A55" s="874" t="s">
        <v>429</v>
      </c>
      <c r="B55" s="875"/>
      <c r="C55" s="876"/>
    </row>
    <row r="56" spans="1:3" ht="12.6" thickTop="1">
      <c r="A56" s="214"/>
      <c r="B56" s="877" t="s">
        <v>378</v>
      </c>
      <c r="C56" s="878" t="s">
        <v>378</v>
      </c>
    </row>
    <row r="57" spans="1:3">
      <c r="A57" s="563"/>
      <c r="B57" s="864" t="s">
        <v>384</v>
      </c>
      <c r="C57" s="865" t="s">
        <v>384</v>
      </c>
    </row>
    <row r="58" spans="1:3">
      <c r="A58" s="563"/>
      <c r="B58" s="864" t="s">
        <v>435</v>
      </c>
      <c r="C58" s="865" t="s">
        <v>385</v>
      </c>
    </row>
    <row r="59" spans="1:3">
      <c r="A59" s="563"/>
      <c r="B59" s="864" t="s">
        <v>386</v>
      </c>
      <c r="C59" s="865" t="s">
        <v>386</v>
      </c>
    </row>
    <row r="60" spans="1:3">
      <c r="A60" s="563"/>
      <c r="B60" s="864" t="s">
        <v>387</v>
      </c>
      <c r="C60" s="865" t="s">
        <v>387</v>
      </c>
    </row>
    <row r="61" spans="1:3">
      <c r="A61" s="563"/>
      <c r="B61" s="864" t="s">
        <v>388</v>
      </c>
      <c r="C61" s="865" t="s">
        <v>388</v>
      </c>
    </row>
    <row r="62" spans="1:3">
      <c r="A62" s="563"/>
      <c r="B62" s="864" t="s">
        <v>436</v>
      </c>
      <c r="C62" s="865" t="s">
        <v>389</v>
      </c>
    </row>
    <row r="63" spans="1:3">
      <c r="A63" s="563"/>
      <c r="B63" s="864" t="s">
        <v>390</v>
      </c>
      <c r="C63" s="865" t="s">
        <v>390</v>
      </c>
    </row>
    <row r="64" spans="1:3" ht="12.6" thickBot="1">
      <c r="A64" s="215"/>
      <c r="B64" s="887" t="s">
        <v>391</v>
      </c>
      <c r="C64" s="888" t="s">
        <v>391</v>
      </c>
    </row>
    <row r="65" spans="1:3" ht="11.25" customHeight="1" thickTop="1">
      <c r="A65" s="893" t="s">
        <v>430</v>
      </c>
      <c r="B65" s="894"/>
      <c r="C65" s="895"/>
    </row>
    <row r="66" spans="1:3" ht="12.6" thickBot="1">
      <c r="A66" s="215"/>
      <c r="B66" s="887" t="s">
        <v>392</v>
      </c>
      <c r="C66" s="888" t="s">
        <v>392</v>
      </c>
    </row>
    <row r="67" spans="1:3" ht="11.25" customHeight="1" thickTop="1" thickBot="1">
      <c r="A67" s="874" t="s">
        <v>431</v>
      </c>
      <c r="B67" s="875"/>
      <c r="C67" s="876"/>
    </row>
    <row r="68" spans="1:3" ht="12.6" thickTop="1">
      <c r="A68" s="214"/>
      <c r="B68" s="877" t="s">
        <v>393</v>
      </c>
      <c r="C68" s="878" t="s">
        <v>393</v>
      </c>
    </row>
    <row r="69" spans="1:3">
      <c r="A69" s="563"/>
      <c r="B69" s="864" t="s">
        <v>394</v>
      </c>
      <c r="C69" s="865" t="s">
        <v>394</v>
      </c>
    </row>
    <row r="70" spans="1:3">
      <c r="A70" s="563"/>
      <c r="B70" s="864" t="s">
        <v>395</v>
      </c>
      <c r="C70" s="865" t="s">
        <v>395</v>
      </c>
    </row>
    <row r="71" spans="1:3" ht="54.9" customHeight="1">
      <c r="A71" s="563"/>
      <c r="B71" s="891" t="s">
        <v>957</v>
      </c>
      <c r="C71" s="892" t="s">
        <v>396</v>
      </c>
    </row>
    <row r="72" spans="1:3" ht="33.75" customHeight="1">
      <c r="A72" s="563"/>
      <c r="B72" s="891" t="s">
        <v>439</v>
      </c>
      <c r="C72" s="892" t="s">
        <v>397</v>
      </c>
    </row>
    <row r="73" spans="1:3" ht="15.75" customHeight="1">
      <c r="A73" s="563"/>
      <c r="B73" s="891" t="s">
        <v>437</v>
      </c>
      <c r="C73" s="892" t="s">
        <v>398</v>
      </c>
    </row>
    <row r="74" spans="1:3">
      <c r="A74" s="563"/>
      <c r="B74" s="864" t="s">
        <v>399</v>
      </c>
      <c r="C74" s="865" t="s">
        <v>399</v>
      </c>
    </row>
    <row r="75" spans="1:3" ht="12.6" thickBot="1">
      <c r="A75" s="215"/>
      <c r="B75" s="887" t="s">
        <v>400</v>
      </c>
      <c r="C75" s="888" t="s">
        <v>400</v>
      </c>
    </row>
    <row r="76" spans="1:3" ht="12.6" thickTop="1">
      <c r="A76" s="893" t="s">
        <v>463</v>
      </c>
      <c r="B76" s="894"/>
      <c r="C76" s="895"/>
    </row>
    <row r="77" spans="1:3">
      <c r="A77" s="563"/>
      <c r="B77" s="864" t="s">
        <v>392</v>
      </c>
      <c r="C77" s="865"/>
    </row>
    <row r="78" spans="1:3">
      <c r="A78" s="563"/>
      <c r="B78" s="864" t="s">
        <v>461</v>
      </c>
      <c r="C78" s="865"/>
    </row>
    <row r="79" spans="1:3">
      <c r="A79" s="563"/>
      <c r="B79" s="864" t="s">
        <v>462</v>
      </c>
      <c r="C79" s="865"/>
    </row>
    <row r="80" spans="1:3">
      <c r="A80" s="893" t="s">
        <v>464</v>
      </c>
      <c r="B80" s="894"/>
      <c r="C80" s="895"/>
    </row>
    <row r="81" spans="1:3">
      <c r="A81" s="563"/>
      <c r="B81" s="864" t="s">
        <v>392</v>
      </c>
      <c r="C81" s="865"/>
    </row>
    <row r="82" spans="1:3">
      <c r="A82" s="563"/>
      <c r="B82" s="864" t="s">
        <v>465</v>
      </c>
      <c r="C82" s="865"/>
    </row>
    <row r="83" spans="1:3" ht="76.5" customHeight="1">
      <c r="A83" s="563"/>
      <c r="B83" s="864" t="s">
        <v>479</v>
      </c>
      <c r="C83" s="865"/>
    </row>
    <row r="84" spans="1:3" ht="53.25" customHeight="1">
      <c r="A84" s="563"/>
      <c r="B84" s="864" t="s">
        <v>478</v>
      </c>
      <c r="C84" s="865"/>
    </row>
    <row r="85" spans="1:3">
      <c r="A85" s="563"/>
      <c r="B85" s="864" t="s">
        <v>466</v>
      </c>
      <c r="C85" s="865"/>
    </row>
    <row r="86" spans="1:3">
      <c r="A86" s="563"/>
      <c r="B86" s="864" t="s">
        <v>467</v>
      </c>
      <c r="C86" s="865"/>
    </row>
    <row r="87" spans="1:3">
      <c r="A87" s="563"/>
      <c r="B87" s="864" t="s">
        <v>468</v>
      </c>
      <c r="C87" s="865"/>
    </row>
    <row r="88" spans="1:3">
      <c r="A88" s="893" t="s">
        <v>469</v>
      </c>
      <c r="B88" s="894"/>
      <c r="C88" s="895"/>
    </row>
    <row r="89" spans="1:3">
      <c r="A89" s="563"/>
      <c r="B89" s="864" t="s">
        <v>392</v>
      </c>
      <c r="C89" s="865"/>
    </row>
    <row r="90" spans="1:3">
      <c r="A90" s="563"/>
      <c r="B90" s="864" t="s">
        <v>471</v>
      </c>
      <c r="C90" s="865"/>
    </row>
    <row r="91" spans="1:3" ht="12" customHeight="1">
      <c r="A91" s="563"/>
      <c r="B91" s="864" t="s">
        <v>472</v>
      </c>
      <c r="C91" s="865"/>
    </row>
    <row r="92" spans="1:3">
      <c r="A92" s="563"/>
      <c r="B92" s="864" t="s">
        <v>473</v>
      </c>
      <c r="C92" s="865"/>
    </row>
    <row r="93" spans="1:3" ht="24.75" customHeight="1">
      <c r="A93" s="563"/>
      <c r="B93" s="896" t="s">
        <v>514</v>
      </c>
      <c r="C93" s="897"/>
    </row>
    <row r="94" spans="1:3" ht="24" customHeight="1">
      <c r="A94" s="563"/>
      <c r="B94" s="896" t="s">
        <v>515</v>
      </c>
      <c r="C94" s="897"/>
    </row>
    <row r="95" spans="1:3" ht="13.5" customHeight="1">
      <c r="A95" s="563"/>
      <c r="B95" s="879" t="s">
        <v>474</v>
      </c>
      <c r="C95" s="880"/>
    </row>
    <row r="96" spans="1:3" ht="11.25" customHeight="1" thickBot="1">
      <c r="A96" s="898" t="s">
        <v>510</v>
      </c>
      <c r="B96" s="899"/>
      <c r="C96" s="900"/>
    </row>
    <row r="97" spans="1:3" ht="13.2" thickTop="1" thickBot="1">
      <c r="A97" s="907" t="s">
        <v>401</v>
      </c>
      <c r="B97" s="907"/>
      <c r="C97" s="907"/>
    </row>
    <row r="98" spans="1:3">
      <c r="A98" s="329">
        <v>2</v>
      </c>
      <c r="B98" s="491" t="s">
        <v>490</v>
      </c>
      <c r="C98" s="491" t="s">
        <v>511</v>
      </c>
    </row>
    <row r="99" spans="1:3">
      <c r="A99" s="219">
        <v>3</v>
      </c>
      <c r="B99" s="492" t="s">
        <v>491</v>
      </c>
      <c r="C99" s="493" t="s">
        <v>512</v>
      </c>
    </row>
    <row r="100" spans="1:3">
      <c r="A100" s="219">
        <v>4</v>
      </c>
      <c r="B100" s="492" t="s">
        <v>492</v>
      </c>
      <c r="C100" s="493" t="s">
        <v>516</v>
      </c>
    </row>
    <row r="101" spans="1:3" ht="11.25" customHeight="1">
      <c r="A101" s="219">
        <v>5</v>
      </c>
      <c r="B101" s="492" t="s">
        <v>493</v>
      </c>
      <c r="C101" s="493" t="s">
        <v>513</v>
      </c>
    </row>
    <row r="102" spans="1:3" ht="12" customHeight="1">
      <c r="A102" s="219">
        <v>6</v>
      </c>
      <c r="B102" s="492" t="s">
        <v>508</v>
      </c>
      <c r="C102" s="493" t="s">
        <v>494</v>
      </c>
    </row>
    <row r="103" spans="1:3" ht="12" customHeight="1">
      <c r="A103" s="219">
        <v>7</v>
      </c>
      <c r="B103" s="492" t="s">
        <v>495</v>
      </c>
      <c r="C103" s="493" t="s">
        <v>509</v>
      </c>
    </row>
    <row r="104" spans="1:3">
      <c r="A104" s="219">
        <v>8</v>
      </c>
      <c r="B104" s="492" t="s">
        <v>500</v>
      </c>
      <c r="C104" s="493" t="s">
        <v>520</v>
      </c>
    </row>
    <row r="105" spans="1:3" ht="11.25" customHeight="1">
      <c r="A105" s="893" t="s">
        <v>475</v>
      </c>
      <c r="B105" s="894"/>
      <c r="C105" s="895"/>
    </row>
    <row r="106" spans="1:3" ht="12" customHeight="1">
      <c r="A106" s="563"/>
      <c r="B106" s="864" t="s">
        <v>392</v>
      </c>
      <c r="C106" s="865"/>
    </row>
    <row r="107" spans="1:3">
      <c r="A107" s="893" t="s">
        <v>656</v>
      </c>
      <c r="B107" s="894"/>
      <c r="C107" s="895"/>
    </row>
    <row r="108" spans="1:3" ht="12" customHeight="1">
      <c r="A108" s="563"/>
      <c r="B108" s="864" t="s">
        <v>658</v>
      </c>
      <c r="C108" s="865"/>
    </row>
    <row r="109" spans="1:3">
      <c r="A109" s="563"/>
      <c r="B109" s="864" t="s">
        <v>659</v>
      </c>
      <c r="C109" s="865"/>
    </row>
    <row r="110" spans="1:3">
      <c r="A110" s="563"/>
      <c r="B110" s="864" t="s">
        <v>657</v>
      </c>
      <c r="C110" s="865"/>
    </row>
    <row r="111" spans="1:3">
      <c r="A111" s="901" t="s">
        <v>1003</v>
      </c>
      <c r="B111" s="901"/>
      <c r="C111" s="901"/>
    </row>
    <row r="112" spans="1:3">
      <c r="A112" s="902" t="s">
        <v>325</v>
      </c>
      <c r="B112" s="902"/>
      <c r="C112" s="902"/>
    </row>
    <row r="113" spans="1:3">
      <c r="A113" s="564">
        <v>1</v>
      </c>
      <c r="B113" s="903" t="s">
        <v>833</v>
      </c>
      <c r="C113" s="904"/>
    </row>
    <row r="114" spans="1:3">
      <c r="A114" s="564">
        <v>2</v>
      </c>
      <c r="B114" s="905" t="s">
        <v>834</v>
      </c>
      <c r="C114" s="906"/>
    </row>
    <row r="115" spans="1:3">
      <c r="A115" s="564">
        <v>3</v>
      </c>
      <c r="B115" s="903" t="s">
        <v>835</v>
      </c>
      <c r="C115" s="904"/>
    </row>
    <row r="116" spans="1:3">
      <c r="A116" s="564">
        <v>4</v>
      </c>
      <c r="B116" s="903" t="s">
        <v>836</v>
      </c>
      <c r="C116" s="904"/>
    </row>
    <row r="117" spans="1:3">
      <c r="A117" s="564">
        <v>5</v>
      </c>
      <c r="B117" s="903" t="s">
        <v>837</v>
      </c>
      <c r="C117" s="904"/>
    </row>
    <row r="118" spans="1:3" ht="55.5" customHeight="1">
      <c r="A118" s="564">
        <v>6</v>
      </c>
      <c r="B118" s="903" t="s">
        <v>945</v>
      </c>
      <c r="C118" s="904"/>
    </row>
    <row r="119" spans="1:3" ht="24">
      <c r="A119" s="564">
        <v>6.01</v>
      </c>
      <c r="B119" s="565" t="s">
        <v>692</v>
      </c>
      <c r="C119" s="606" t="s">
        <v>946</v>
      </c>
    </row>
    <row r="120" spans="1:3" ht="36">
      <c r="A120" s="564">
        <v>6.02</v>
      </c>
      <c r="B120" s="565" t="s">
        <v>693</v>
      </c>
      <c r="C120" s="616" t="s">
        <v>952</v>
      </c>
    </row>
    <row r="121" spans="1:3">
      <c r="A121" s="564">
        <v>6.03</v>
      </c>
      <c r="B121" s="570" t="s">
        <v>694</v>
      </c>
      <c r="C121" s="570" t="s">
        <v>838</v>
      </c>
    </row>
    <row r="122" spans="1:3">
      <c r="A122" s="564">
        <v>6.04</v>
      </c>
      <c r="B122" s="565" t="s">
        <v>695</v>
      </c>
      <c r="C122" s="566" t="s">
        <v>839</v>
      </c>
    </row>
    <row r="123" spans="1:3">
      <c r="A123" s="564">
        <v>6.05</v>
      </c>
      <c r="B123" s="565" t="s">
        <v>696</v>
      </c>
      <c r="C123" s="566" t="s">
        <v>840</v>
      </c>
    </row>
    <row r="124" spans="1:3" ht="24">
      <c r="A124" s="564">
        <v>6.06</v>
      </c>
      <c r="B124" s="565" t="s">
        <v>697</v>
      </c>
      <c r="C124" s="566" t="s">
        <v>841</v>
      </c>
    </row>
    <row r="125" spans="1:3">
      <c r="A125" s="564">
        <v>6.07</v>
      </c>
      <c r="B125" s="567" t="s">
        <v>698</v>
      </c>
      <c r="C125" s="566" t="s">
        <v>842</v>
      </c>
    </row>
    <row r="126" spans="1:3" ht="24">
      <c r="A126" s="564">
        <v>6.08</v>
      </c>
      <c r="B126" s="565" t="s">
        <v>699</v>
      </c>
      <c r="C126" s="566" t="s">
        <v>843</v>
      </c>
    </row>
    <row r="127" spans="1:3" ht="24">
      <c r="A127" s="564">
        <v>6.09</v>
      </c>
      <c r="B127" s="568" t="s">
        <v>700</v>
      </c>
      <c r="C127" s="566" t="s">
        <v>844</v>
      </c>
    </row>
    <row r="128" spans="1:3">
      <c r="A128" s="569">
        <v>6.1</v>
      </c>
      <c r="B128" s="568" t="s">
        <v>701</v>
      </c>
      <c r="C128" s="566" t="s">
        <v>845</v>
      </c>
    </row>
    <row r="129" spans="1:3">
      <c r="A129" s="564">
        <v>6.11</v>
      </c>
      <c r="B129" s="568" t="s">
        <v>702</v>
      </c>
      <c r="C129" s="566" t="s">
        <v>846</v>
      </c>
    </row>
    <row r="130" spans="1:3">
      <c r="A130" s="564">
        <v>6.12</v>
      </c>
      <c r="B130" s="568" t="s">
        <v>703</v>
      </c>
      <c r="C130" s="566" t="s">
        <v>847</v>
      </c>
    </row>
    <row r="131" spans="1:3">
      <c r="A131" s="564">
        <v>6.13</v>
      </c>
      <c r="B131" s="568" t="s">
        <v>704</v>
      </c>
      <c r="C131" s="570" t="s">
        <v>848</v>
      </c>
    </row>
    <row r="132" spans="1:3">
      <c r="A132" s="564">
        <v>6.14</v>
      </c>
      <c r="B132" s="568" t="s">
        <v>705</v>
      </c>
      <c r="C132" s="570" t="s">
        <v>849</v>
      </c>
    </row>
    <row r="133" spans="1:3">
      <c r="A133" s="564">
        <v>6.15</v>
      </c>
      <c r="B133" s="568" t="s">
        <v>706</v>
      </c>
      <c r="C133" s="570" t="s">
        <v>850</v>
      </c>
    </row>
    <row r="134" spans="1:3">
      <c r="A134" s="564">
        <v>6.16</v>
      </c>
      <c r="B134" s="568" t="s">
        <v>707</v>
      </c>
      <c r="C134" s="570" t="s">
        <v>851</v>
      </c>
    </row>
    <row r="135" spans="1:3">
      <c r="A135" s="564">
        <v>6.17</v>
      </c>
      <c r="B135" s="570" t="s">
        <v>708</v>
      </c>
      <c r="C135" s="570" t="s">
        <v>852</v>
      </c>
    </row>
    <row r="136" spans="1:3" ht="24">
      <c r="A136" s="564">
        <v>6.18</v>
      </c>
      <c r="B136" s="568" t="s">
        <v>709</v>
      </c>
      <c r="C136" s="570" t="s">
        <v>853</v>
      </c>
    </row>
    <row r="137" spans="1:3">
      <c r="A137" s="564">
        <v>6.19</v>
      </c>
      <c r="B137" s="568" t="s">
        <v>710</v>
      </c>
      <c r="C137" s="570" t="s">
        <v>854</v>
      </c>
    </row>
    <row r="138" spans="1:3">
      <c r="A138" s="569">
        <v>6.2</v>
      </c>
      <c r="B138" s="568" t="s">
        <v>711</v>
      </c>
      <c r="C138" s="570" t="s">
        <v>855</v>
      </c>
    </row>
    <row r="139" spans="1:3">
      <c r="A139" s="564">
        <v>6.21</v>
      </c>
      <c r="B139" s="568" t="s">
        <v>712</v>
      </c>
      <c r="C139" s="570" t="s">
        <v>856</v>
      </c>
    </row>
    <row r="140" spans="1:3">
      <c r="A140" s="564">
        <v>6.22</v>
      </c>
      <c r="B140" s="568" t="s">
        <v>713</v>
      </c>
      <c r="C140" s="570" t="s">
        <v>857</v>
      </c>
    </row>
    <row r="141" spans="1:3" ht="24">
      <c r="A141" s="564">
        <v>6.23</v>
      </c>
      <c r="B141" s="568" t="s">
        <v>714</v>
      </c>
      <c r="C141" s="570" t="s">
        <v>858</v>
      </c>
    </row>
    <row r="142" spans="1:3" ht="24">
      <c r="A142" s="564">
        <v>6.24</v>
      </c>
      <c r="B142" s="565" t="s">
        <v>715</v>
      </c>
      <c r="C142" s="570" t="s">
        <v>859</v>
      </c>
    </row>
    <row r="143" spans="1:3">
      <c r="A143" s="564">
        <v>6.2500000000000098</v>
      </c>
      <c r="B143" s="565" t="s">
        <v>716</v>
      </c>
      <c r="C143" s="570" t="s">
        <v>860</v>
      </c>
    </row>
    <row r="144" spans="1:3" ht="24">
      <c r="A144" s="564">
        <v>6.2600000000000202</v>
      </c>
      <c r="B144" s="565" t="s">
        <v>861</v>
      </c>
      <c r="C144" s="609" t="s">
        <v>862</v>
      </c>
    </row>
    <row r="145" spans="1:3" ht="24">
      <c r="A145" s="564">
        <v>6.2700000000000298</v>
      </c>
      <c r="B145" s="565" t="s">
        <v>165</v>
      </c>
      <c r="C145" s="609" t="s">
        <v>948</v>
      </c>
    </row>
    <row r="146" spans="1:3">
      <c r="A146" s="564"/>
      <c r="B146" s="910" t="s">
        <v>863</v>
      </c>
      <c r="C146" s="911"/>
    </row>
    <row r="147" spans="1:3" s="572" customFormat="1">
      <c r="A147" s="571">
        <v>7.1</v>
      </c>
      <c r="B147" s="565" t="s">
        <v>864</v>
      </c>
      <c r="C147" s="914" t="s">
        <v>865</v>
      </c>
    </row>
    <row r="148" spans="1:3" s="572" customFormat="1">
      <c r="A148" s="571">
        <v>7.2</v>
      </c>
      <c r="B148" s="565" t="s">
        <v>866</v>
      </c>
      <c r="C148" s="915"/>
    </row>
    <row r="149" spans="1:3" s="572" customFormat="1">
      <c r="A149" s="571">
        <v>7.3</v>
      </c>
      <c r="B149" s="565" t="s">
        <v>867</v>
      </c>
      <c r="C149" s="915"/>
    </row>
    <row r="150" spans="1:3" s="572" customFormat="1">
      <c r="A150" s="571">
        <v>7.4</v>
      </c>
      <c r="B150" s="565" t="s">
        <v>868</v>
      </c>
      <c r="C150" s="915"/>
    </row>
    <row r="151" spans="1:3" s="572" customFormat="1">
      <c r="A151" s="571">
        <v>7.5</v>
      </c>
      <c r="B151" s="565" t="s">
        <v>869</v>
      </c>
      <c r="C151" s="915"/>
    </row>
    <row r="152" spans="1:3" s="572" customFormat="1">
      <c r="A152" s="571">
        <v>7.6</v>
      </c>
      <c r="B152" s="565" t="s">
        <v>941</v>
      </c>
      <c r="C152" s="916"/>
    </row>
    <row r="153" spans="1:3" s="572" customFormat="1" ht="24">
      <c r="A153" s="571">
        <v>7.7</v>
      </c>
      <c r="B153" s="565" t="s">
        <v>870</v>
      </c>
      <c r="C153" s="573" t="s">
        <v>871</v>
      </c>
    </row>
    <row r="154" spans="1:3" s="572" customFormat="1" ht="24">
      <c r="A154" s="571">
        <v>7.8</v>
      </c>
      <c r="B154" s="565" t="s">
        <v>872</v>
      </c>
      <c r="C154" s="573" t="s">
        <v>873</v>
      </c>
    </row>
    <row r="155" spans="1:3">
      <c r="A155" s="563"/>
      <c r="B155" s="910" t="s">
        <v>874</v>
      </c>
      <c r="C155" s="911"/>
    </row>
    <row r="156" spans="1:3">
      <c r="A156" s="571">
        <v>1</v>
      </c>
      <c r="B156" s="908" t="s">
        <v>953</v>
      </c>
      <c r="C156" s="909"/>
    </row>
    <row r="157" spans="1:3" ht="24.9" customHeight="1">
      <c r="A157" s="571">
        <v>2</v>
      </c>
      <c r="B157" s="908" t="s">
        <v>949</v>
      </c>
      <c r="C157" s="909"/>
    </row>
    <row r="158" spans="1:3">
      <c r="A158" s="571">
        <v>3</v>
      </c>
      <c r="B158" s="908" t="s">
        <v>940</v>
      </c>
      <c r="C158" s="909"/>
    </row>
    <row r="159" spans="1:3">
      <c r="A159" s="563"/>
      <c r="B159" s="910" t="s">
        <v>875</v>
      </c>
      <c r="C159" s="911"/>
    </row>
    <row r="160" spans="1:3" ht="39" customHeight="1">
      <c r="A160" s="571">
        <v>1</v>
      </c>
      <c r="B160" s="912" t="s">
        <v>954</v>
      </c>
      <c r="C160" s="913"/>
    </row>
    <row r="161" spans="1:3">
      <c r="A161" s="571">
        <v>3</v>
      </c>
      <c r="B161" s="565" t="s">
        <v>680</v>
      </c>
      <c r="C161" s="573" t="s">
        <v>876</v>
      </c>
    </row>
    <row r="162" spans="1:3">
      <c r="A162" s="571">
        <v>4</v>
      </c>
      <c r="B162" s="565" t="s">
        <v>681</v>
      </c>
      <c r="C162" s="573" t="s">
        <v>877</v>
      </c>
    </row>
    <row r="163" spans="1:3" ht="24">
      <c r="A163" s="571">
        <v>5</v>
      </c>
      <c r="B163" s="565" t="s">
        <v>682</v>
      </c>
      <c r="C163" s="573" t="s">
        <v>878</v>
      </c>
    </row>
    <row r="164" spans="1:3">
      <c r="A164" s="571">
        <v>6</v>
      </c>
      <c r="B164" s="565" t="s">
        <v>683</v>
      </c>
      <c r="C164" s="565" t="s">
        <v>879</v>
      </c>
    </row>
    <row r="165" spans="1:3">
      <c r="A165" s="563"/>
      <c r="B165" s="910" t="s">
        <v>880</v>
      </c>
      <c r="C165" s="911"/>
    </row>
    <row r="166" spans="1:3" ht="48">
      <c r="A166" s="571"/>
      <c r="B166" s="565" t="s">
        <v>881</v>
      </c>
      <c r="C166" s="574" t="s">
        <v>1004</v>
      </c>
    </row>
    <row r="167" spans="1:3">
      <c r="A167" s="571"/>
      <c r="B167" s="565" t="s">
        <v>682</v>
      </c>
      <c r="C167" s="573" t="s">
        <v>882</v>
      </c>
    </row>
    <row r="168" spans="1:3">
      <c r="A168" s="563"/>
      <c r="B168" s="910" t="s">
        <v>883</v>
      </c>
      <c r="C168" s="911"/>
    </row>
    <row r="169" spans="1:3" ht="26.4" customHeight="1">
      <c r="A169" s="563"/>
      <c r="B169" s="864" t="s">
        <v>1005</v>
      </c>
      <c r="C169" s="865"/>
    </row>
    <row r="170" spans="1:3">
      <c r="A170" s="563" t="s">
        <v>884</v>
      </c>
      <c r="B170" s="575" t="s">
        <v>740</v>
      </c>
      <c r="C170" s="576" t="s">
        <v>885</v>
      </c>
    </row>
    <row r="171" spans="1:3">
      <c r="A171" s="563" t="s">
        <v>535</v>
      </c>
      <c r="B171" s="577" t="s">
        <v>741</v>
      </c>
      <c r="C171" s="573" t="s">
        <v>886</v>
      </c>
    </row>
    <row r="172" spans="1:3" ht="24">
      <c r="A172" s="563" t="s">
        <v>542</v>
      </c>
      <c r="B172" s="576" t="s">
        <v>742</v>
      </c>
      <c r="C172" s="573" t="s">
        <v>887</v>
      </c>
    </row>
    <row r="173" spans="1:3">
      <c r="A173" s="563" t="s">
        <v>888</v>
      </c>
      <c r="B173" s="577" t="s">
        <v>743</v>
      </c>
      <c r="C173" s="577" t="s">
        <v>889</v>
      </c>
    </row>
    <row r="174" spans="1:3" ht="24">
      <c r="A174" s="563" t="s">
        <v>890</v>
      </c>
      <c r="B174" s="578" t="s">
        <v>744</v>
      </c>
      <c r="C174" s="578" t="s">
        <v>891</v>
      </c>
    </row>
    <row r="175" spans="1:3" ht="24">
      <c r="A175" s="563" t="s">
        <v>543</v>
      </c>
      <c r="B175" s="578" t="s">
        <v>745</v>
      </c>
      <c r="C175" s="578" t="s">
        <v>892</v>
      </c>
    </row>
    <row r="176" spans="1:3" ht="24">
      <c r="A176" s="563" t="s">
        <v>893</v>
      </c>
      <c r="B176" s="578" t="s">
        <v>746</v>
      </c>
      <c r="C176" s="578" t="s">
        <v>894</v>
      </c>
    </row>
    <row r="177" spans="1:3" ht="24">
      <c r="A177" s="563" t="s">
        <v>895</v>
      </c>
      <c r="B177" s="578" t="s">
        <v>747</v>
      </c>
      <c r="C177" s="578" t="s">
        <v>897</v>
      </c>
    </row>
    <row r="178" spans="1:3" ht="24">
      <c r="A178" s="563" t="s">
        <v>896</v>
      </c>
      <c r="B178" s="578" t="s">
        <v>748</v>
      </c>
      <c r="C178" s="578" t="s">
        <v>899</v>
      </c>
    </row>
    <row r="179" spans="1:3" ht="24">
      <c r="A179" s="563" t="s">
        <v>898</v>
      </c>
      <c r="B179" s="578" t="s">
        <v>749</v>
      </c>
      <c r="C179" s="579" t="s">
        <v>901</v>
      </c>
    </row>
    <row r="180" spans="1:3" ht="24">
      <c r="A180" s="563" t="s">
        <v>900</v>
      </c>
      <c r="B180" s="596" t="s">
        <v>750</v>
      </c>
      <c r="C180" s="579" t="s">
        <v>903</v>
      </c>
    </row>
    <row r="181" spans="1:3" ht="24">
      <c r="A181" s="563" t="s">
        <v>902</v>
      </c>
      <c r="B181" s="578" t="s">
        <v>751</v>
      </c>
      <c r="C181" s="580" t="s">
        <v>905</v>
      </c>
    </row>
    <row r="182" spans="1:3">
      <c r="A182" s="605" t="s">
        <v>904</v>
      </c>
      <c r="B182" s="581" t="s">
        <v>752</v>
      </c>
      <c r="C182" s="576" t="s">
        <v>906</v>
      </c>
    </row>
    <row r="183" spans="1:3" ht="24">
      <c r="A183" s="563"/>
      <c r="B183" s="582" t="s">
        <v>907</v>
      </c>
      <c r="C183" s="566" t="s">
        <v>908</v>
      </c>
    </row>
    <row r="184" spans="1:3" ht="24">
      <c r="A184" s="563"/>
      <c r="B184" s="582" t="s">
        <v>909</v>
      </c>
      <c r="C184" s="566" t="s">
        <v>910</v>
      </c>
    </row>
    <row r="185" spans="1:3" ht="24">
      <c r="A185" s="563"/>
      <c r="B185" s="582" t="s">
        <v>911</v>
      </c>
      <c r="C185" s="566" t="s">
        <v>912</v>
      </c>
    </row>
    <row r="186" spans="1:3">
      <c r="A186" s="563"/>
      <c r="B186" s="910" t="s">
        <v>913</v>
      </c>
      <c r="C186" s="911"/>
    </row>
    <row r="187" spans="1:3" ht="50.1" customHeight="1">
      <c r="A187" s="563"/>
      <c r="B187" s="908" t="s">
        <v>955</v>
      </c>
      <c r="C187" s="909"/>
    </row>
    <row r="188" spans="1:3">
      <c r="A188" s="571">
        <v>1</v>
      </c>
      <c r="B188" s="570" t="s">
        <v>772</v>
      </c>
      <c r="C188" s="570" t="s">
        <v>772</v>
      </c>
    </row>
    <row r="189" spans="1:3" ht="24">
      <c r="A189" s="571">
        <v>2</v>
      </c>
      <c r="B189" s="570" t="s">
        <v>914</v>
      </c>
      <c r="C189" s="570" t="s">
        <v>915</v>
      </c>
    </row>
    <row r="190" spans="1:3">
      <c r="A190" s="571">
        <v>3</v>
      </c>
      <c r="B190" s="570" t="s">
        <v>774</v>
      </c>
      <c r="C190" s="570" t="s">
        <v>916</v>
      </c>
    </row>
    <row r="191" spans="1:3" ht="24">
      <c r="A191" s="571">
        <v>4</v>
      </c>
      <c r="B191" s="570" t="s">
        <v>775</v>
      </c>
      <c r="C191" s="570" t="s">
        <v>917</v>
      </c>
    </row>
    <row r="192" spans="1:3" ht="24">
      <c r="A192" s="571">
        <v>5</v>
      </c>
      <c r="B192" s="570" t="s">
        <v>776</v>
      </c>
      <c r="C192" s="570" t="s">
        <v>956</v>
      </c>
    </row>
    <row r="193" spans="1:4" ht="48">
      <c r="A193" s="571">
        <v>6</v>
      </c>
      <c r="B193" s="570" t="s">
        <v>777</v>
      </c>
      <c r="C193" s="570" t="s">
        <v>918</v>
      </c>
    </row>
    <row r="194" spans="1:4">
      <c r="A194" s="563"/>
      <c r="B194" s="910" t="s">
        <v>919</v>
      </c>
      <c r="C194" s="911"/>
    </row>
    <row r="195" spans="1:4" ht="26.1" customHeight="1">
      <c r="A195" s="563"/>
      <c r="B195" s="920" t="s">
        <v>942</v>
      </c>
      <c r="C195" s="922"/>
    </row>
    <row r="196" spans="1:4" ht="24">
      <c r="A196" s="563">
        <v>1.1000000000000001</v>
      </c>
      <c r="B196" s="583" t="s">
        <v>787</v>
      </c>
      <c r="C196" s="597" t="s">
        <v>920</v>
      </c>
      <c r="D196" s="598"/>
    </row>
    <row r="197" spans="1:4" ht="12.6">
      <c r="A197" s="563" t="s">
        <v>251</v>
      </c>
      <c r="B197" s="584" t="s">
        <v>788</v>
      </c>
      <c r="C197" s="597" t="s">
        <v>921</v>
      </c>
      <c r="D197" s="599"/>
    </row>
    <row r="198" spans="1:4" ht="12.6">
      <c r="A198" s="563" t="s">
        <v>789</v>
      </c>
      <c r="B198" s="585" t="s">
        <v>790</v>
      </c>
      <c r="C198" s="873" t="s">
        <v>943</v>
      </c>
      <c r="D198" s="600"/>
    </row>
    <row r="199" spans="1:4" ht="12.6">
      <c r="A199" s="563" t="s">
        <v>791</v>
      </c>
      <c r="B199" s="585" t="s">
        <v>792</v>
      </c>
      <c r="C199" s="873"/>
      <c r="D199" s="600"/>
    </row>
    <row r="200" spans="1:4" ht="12.6">
      <c r="A200" s="563" t="s">
        <v>793</v>
      </c>
      <c r="B200" s="585" t="s">
        <v>794</v>
      </c>
      <c r="C200" s="873"/>
      <c r="D200" s="600"/>
    </row>
    <row r="201" spans="1:4" ht="12.6">
      <c r="A201" s="563" t="s">
        <v>795</v>
      </c>
      <c r="B201" s="585" t="s">
        <v>796</v>
      </c>
      <c r="C201" s="873"/>
      <c r="D201" s="600"/>
    </row>
    <row r="202" spans="1:4" ht="24">
      <c r="A202" s="563">
        <v>1.2</v>
      </c>
      <c r="B202" s="586" t="s">
        <v>797</v>
      </c>
      <c r="C202" s="587" t="s">
        <v>922</v>
      </c>
      <c r="D202" s="601"/>
    </row>
    <row r="203" spans="1:4" ht="24">
      <c r="A203" s="563" t="s">
        <v>799</v>
      </c>
      <c r="B203" s="588" t="s">
        <v>800</v>
      </c>
      <c r="C203" s="589" t="s">
        <v>923</v>
      </c>
      <c r="D203" s="602"/>
    </row>
    <row r="204" spans="1:4" ht="24">
      <c r="A204" s="563" t="s">
        <v>801</v>
      </c>
      <c r="B204" s="590" t="s">
        <v>802</v>
      </c>
      <c r="C204" s="589" t="s">
        <v>924</v>
      </c>
      <c r="D204" s="603"/>
    </row>
    <row r="205" spans="1:4" ht="12.6">
      <c r="A205" s="563" t="s">
        <v>803</v>
      </c>
      <c r="B205" s="591" t="s">
        <v>804</v>
      </c>
      <c r="C205" s="587" t="s">
        <v>925</v>
      </c>
      <c r="D205" s="602"/>
    </row>
    <row r="206" spans="1:4" ht="18" customHeight="1">
      <c r="A206" s="563" t="s">
        <v>805</v>
      </c>
      <c r="B206" s="594" t="s">
        <v>806</v>
      </c>
      <c r="C206" s="587" t="s">
        <v>926</v>
      </c>
      <c r="D206" s="603"/>
    </row>
    <row r="207" spans="1:4" ht="12.6">
      <c r="A207" s="563">
        <v>1.4</v>
      </c>
      <c r="B207" s="588" t="s">
        <v>938</v>
      </c>
      <c r="C207" s="592" t="s">
        <v>927</v>
      </c>
      <c r="D207" s="604"/>
    </row>
    <row r="208" spans="1:4" ht="12.6">
      <c r="A208" s="563">
        <v>1.5</v>
      </c>
      <c r="B208" s="588" t="s">
        <v>939</v>
      </c>
      <c r="C208" s="592" t="s">
        <v>927</v>
      </c>
      <c r="D208" s="604"/>
    </row>
    <row r="209" spans="1:3">
      <c r="A209" s="563"/>
      <c r="B209" s="901" t="s">
        <v>928</v>
      </c>
      <c r="C209" s="901"/>
    </row>
    <row r="210" spans="1:3" ht="24.6" customHeight="1">
      <c r="A210" s="563"/>
      <c r="B210" s="920" t="s">
        <v>929</v>
      </c>
      <c r="C210" s="920"/>
    </row>
    <row r="211" spans="1:3">
      <c r="A211" s="571"/>
      <c r="B211" s="565" t="s">
        <v>680</v>
      </c>
      <c r="C211" s="573" t="s">
        <v>876</v>
      </c>
    </row>
    <row r="212" spans="1:3">
      <c r="A212" s="571"/>
      <c r="B212" s="565" t="s">
        <v>681</v>
      </c>
      <c r="C212" s="573" t="s">
        <v>877</v>
      </c>
    </row>
    <row r="213" spans="1:3" ht="24">
      <c r="A213" s="563"/>
      <c r="B213" s="565" t="s">
        <v>682</v>
      </c>
      <c r="C213" s="573" t="s">
        <v>930</v>
      </c>
    </row>
    <row r="214" spans="1:3">
      <c r="A214" s="563"/>
      <c r="B214" s="901" t="s">
        <v>931</v>
      </c>
      <c r="C214" s="901"/>
    </row>
    <row r="215" spans="1:3" ht="39.6" customHeight="1">
      <c r="A215" s="571"/>
      <c r="B215" s="921" t="s">
        <v>944</v>
      </c>
      <c r="C215" s="921"/>
    </row>
    <row r="216" spans="1:3">
      <c r="B216" s="901" t="s">
        <v>983</v>
      </c>
      <c r="C216" s="901"/>
    </row>
    <row r="217" spans="1:3" ht="24">
      <c r="A217" s="622">
        <v>1</v>
      </c>
      <c r="B217" s="618" t="s">
        <v>959</v>
      </c>
      <c r="C217" s="619" t="s">
        <v>971</v>
      </c>
    </row>
    <row r="218" spans="1:3" ht="12.6">
      <c r="A218" s="622">
        <v>2</v>
      </c>
      <c r="B218" s="618" t="s">
        <v>960</v>
      </c>
      <c r="C218" s="619" t="s">
        <v>972</v>
      </c>
    </row>
    <row r="219" spans="1:3" ht="24">
      <c r="A219" s="622">
        <v>3</v>
      </c>
      <c r="B219" s="618" t="s">
        <v>961</v>
      </c>
      <c r="C219" s="618" t="s">
        <v>973</v>
      </c>
    </row>
    <row r="220" spans="1:3" ht="12.6">
      <c r="A220" s="622">
        <v>4</v>
      </c>
      <c r="B220" s="618" t="s">
        <v>962</v>
      </c>
      <c r="C220" s="618" t="s">
        <v>974</v>
      </c>
    </row>
    <row r="221" spans="1:3" ht="24">
      <c r="A221" s="622">
        <v>5</v>
      </c>
      <c r="B221" s="618" t="s">
        <v>963</v>
      </c>
      <c r="C221" s="618" t="s">
        <v>975</v>
      </c>
    </row>
    <row r="222" spans="1:3" ht="12.6">
      <c r="A222" s="622">
        <v>6</v>
      </c>
      <c r="B222" s="618" t="s">
        <v>964</v>
      </c>
      <c r="C222" s="618" t="s">
        <v>976</v>
      </c>
    </row>
    <row r="223" spans="1:3" ht="24">
      <c r="A223" s="622">
        <v>7</v>
      </c>
      <c r="B223" s="618" t="s">
        <v>965</v>
      </c>
      <c r="C223" s="618" t="s">
        <v>977</v>
      </c>
    </row>
    <row r="224" spans="1:3" ht="12.6">
      <c r="A224" s="622">
        <v>7.1</v>
      </c>
      <c r="B224" s="620" t="s">
        <v>966</v>
      </c>
      <c r="C224" s="618" t="s">
        <v>978</v>
      </c>
    </row>
    <row r="225" spans="1:3" ht="24">
      <c r="A225" s="622">
        <v>7.2</v>
      </c>
      <c r="B225" s="620" t="s">
        <v>967</v>
      </c>
      <c r="C225" s="618" t="s">
        <v>979</v>
      </c>
    </row>
    <row r="226" spans="1:3" ht="12.6">
      <c r="A226" s="622">
        <v>7.3</v>
      </c>
      <c r="B226" s="621" t="s">
        <v>968</v>
      </c>
      <c r="C226" s="618" t="s">
        <v>980</v>
      </c>
    </row>
    <row r="227" spans="1:3" ht="12.6">
      <c r="A227" s="622">
        <v>8</v>
      </c>
      <c r="B227" s="618" t="s">
        <v>969</v>
      </c>
      <c r="C227" s="619" t="s">
        <v>981</v>
      </c>
    </row>
    <row r="228" spans="1:3" ht="12.6">
      <c r="A228" s="622">
        <v>9</v>
      </c>
      <c r="B228" s="618" t="s">
        <v>970</v>
      </c>
      <c r="C228" s="619" t="s">
        <v>982</v>
      </c>
    </row>
    <row r="229" spans="1:3" ht="24">
      <c r="A229" s="622">
        <v>10.1</v>
      </c>
      <c r="B229" s="635" t="s">
        <v>1000</v>
      </c>
      <c r="C229" s="619" t="s">
        <v>1001</v>
      </c>
    </row>
    <row r="230" spans="1:3">
      <c r="A230" s="917"/>
      <c r="B230" s="632" t="s">
        <v>782</v>
      </c>
      <c r="C230" s="619" t="s">
        <v>998</v>
      </c>
    </row>
    <row r="231" spans="1:3" ht="24">
      <c r="A231" s="918"/>
      <c r="B231" s="632" t="s">
        <v>996</v>
      </c>
      <c r="C231" s="619" t="s">
        <v>997</v>
      </c>
    </row>
    <row r="232" spans="1:3">
      <c r="A232" s="918"/>
      <c r="B232" s="632" t="s">
        <v>984</v>
      </c>
      <c r="C232" s="619" t="s">
        <v>986</v>
      </c>
    </row>
    <row r="233" spans="1:3" ht="24">
      <c r="A233" s="918"/>
      <c r="B233" s="632" t="s">
        <v>991</v>
      </c>
      <c r="C233" s="633" t="s">
        <v>992</v>
      </c>
    </row>
    <row r="234" spans="1:3" ht="40.5" customHeight="1">
      <c r="A234" s="918"/>
      <c r="B234" s="632" t="s">
        <v>990</v>
      </c>
      <c r="C234" s="619" t="s">
        <v>993</v>
      </c>
    </row>
    <row r="235" spans="1:3" ht="24" customHeight="1">
      <c r="A235" s="918"/>
      <c r="B235" s="632" t="s">
        <v>995</v>
      </c>
      <c r="C235" s="619" t="s">
        <v>999</v>
      </c>
    </row>
    <row r="236" spans="1:3" ht="24">
      <c r="A236" s="919"/>
      <c r="B236" s="632" t="s">
        <v>985</v>
      </c>
      <c r="C236" s="619"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7"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51">
        <f>'1. key ratios'!B2</f>
        <v>45016</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55" t="s">
        <v>194</v>
      </c>
      <c r="D5" s="756"/>
      <c r="E5" s="757"/>
      <c r="F5" s="755" t="s">
        <v>195</v>
      </c>
      <c r="G5" s="756"/>
      <c r="H5" s="758"/>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240">
        <v>0</v>
      </c>
      <c r="D8" s="240">
        <v>0</v>
      </c>
      <c r="E8" s="230">
        <v>0</v>
      </c>
      <c r="F8" s="240">
        <v>938612</v>
      </c>
      <c r="G8" s="240">
        <v>-112154</v>
      </c>
      <c r="H8" s="241">
        <v>826458</v>
      </c>
    </row>
    <row r="9" spans="1:8">
      <c r="A9" s="123">
        <v>2</v>
      </c>
      <c r="B9" s="53" t="s">
        <v>98</v>
      </c>
      <c r="C9" s="242">
        <v>3030220</v>
      </c>
      <c r="D9" s="242">
        <v>1173395</v>
      </c>
      <c r="E9" s="230">
        <v>4203615</v>
      </c>
      <c r="F9" s="242">
        <v>28142178</v>
      </c>
      <c r="G9" s="242">
        <v>9767380.9999999981</v>
      </c>
      <c r="H9" s="241">
        <v>37909559</v>
      </c>
    </row>
    <row r="10" spans="1:8">
      <c r="A10" s="123">
        <v>2.1</v>
      </c>
      <c r="B10" s="54" t="s">
        <v>99</v>
      </c>
      <c r="C10" s="240">
        <v>0</v>
      </c>
      <c r="D10" s="240">
        <v>0</v>
      </c>
      <c r="E10" s="230">
        <v>0</v>
      </c>
      <c r="F10" s="240">
        <v>0</v>
      </c>
      <c r="G10" s="240">
        <v>0</v>
      </c>
      <c r="H10" s="241">
        <v>0</v>
      </c>
    </row>
    <row r="11" spans="1:8">
      <c r="A11" s="123">
        <v>2.2000000000000002</v>
      </c>
      <c r="B11" s="54" t="s">
        <v>100</v>
      </c>
      <c r="C11" s="240">
        <v>126998</v>
      </c>
      <c r="D11" s="240">
        <v>50970</v>
      </c>
      <c r="E11" s="230">
        <v>177968</v>
      </c>
      <c r="F11" s="240">
        <v>257844.39999999997</v>
      </c>
      <c r="G11" s="240">
        <v>351845.35</v>
      </c>
      <c r="H11" s="241">
        <v>609689.75</v>
      </c>
    </row>
    <row r="12" spans="1:8">
      <c r="A12" s="123">
        <v>2.2999999999999998</v>
      </c>
      <c r="B12" s="54" t="s">
        <v>101</v>
      </c>
      <c r="C12" s="240">
        <v>0</v>
      </c>
      <c r="D12" s="240">
        <v>147</v>
      </c>
      <c r="E12" s="230">
        <v>147</v>
      </c>
      <c r="F12" s="240">
        <v>0</v>
      </c>
      <c r="G12" s="240">
        <v>221.97</v>
      </c>
      <c r="H12" s="241">
        <v>221.97</v>
      </c>
    </row>
    <row r="13" spans="1:8">
      <c r="A13" s="123">
        <v>2.4</v>
      </c>
      <c r="B13" s="54" t="s">
        <v>102</v>
      </c>
      <c r="C13" s="240">
        <v>2480</v>
      </c>
      <c r="D13" s="240">
        <v>287</v>
      </c>
      <c r="E13" s="230">
        <v>2767</v>
      </c>
      <c r="F13" s="240">
        <v>24324.800000000003</v>
      </c>
      <c r="G13" s="240">
        <v>5538.05</v>
      </c>
      <c r="H13" s="241">
        <v>29862.850000000002</v>
      </c>
    </row>
    <row r="14" spans="1:8">
      <c r="A14" s="123">
        <v>2.5</v>
      </c>
      <c r="B14" s="54" t="s">
        <v>103</v>
      </c>
      <c r="C14" s="240">
        <v>0</v>
      </c>
      <c r="D14" s="240">
        <v>0</v>
      </c>
      <c r="E14" s="230">
        <v>0</v>
      </c>
      <c r="F14" s="240">
        <v>2085.35</v>
      </c>
      <c r="G14" s="240">
        <v>28638.050000000003</v>
      </c>
      <c r="H14" s="241">
        <v>30723.4</v>
      </c>
    </row>
    <row r="15" spans="1:8">
      <c r="A15" s="123">
        <v>2.6</v>
      </c>
      <c r="B15" s="54" t="s">
        <v>104</v>
      </c>
      <c r="C15" s="240">
        <v>52192</v>
      </c>
      <c r="D15" s="240">
        <v>0</v>
      </c>
      <c r="E15" s="230">
        <v>52192</v>
      </c>
      <c r="F15" s="240">
        <v>72149.649999999994</v>
      </c>
      <c r="G15" s="240">
        <v>49761.450000000004</v>
      </c>
      <c r="H15" s="241">
        <v>121911.1</v>
      </c>
    </row>
    <row r="16" spans="1:8">
      <c r="A16" s="123">
        <v>2.7</v>
      </c>
      <c r="B16" s="54" t="s">
        <v>105</v>
      </c>
      <c r="C16" s="240">
        <v>0</v>
      </c>
      <c r="D16" s="240">
        <v>16843</v>
      </c>
      <c r="E16" s="230">
        <v>16843</v>
      </c>
      <c r="F16" s="240">
        <v>1314.33</v>
      </c>
      <c r="G16" s="240">
        <v>24025.24</v>
      </c>
      <c r="H16" s="241">
        <v>25339.57</v>
      </c>
    </row>
    <row r="17" spans="1:8">
      <c r="A17" s="123">
        <v>2.8</v>
      </c>
      <c r="B17" s="54" t="s">
        <v>106</v>
      </c>
      <c r="C17" s="240">
        <v>179733</v>
      </c>
      <c r="D17" s="240">
        <v>62352</v>
      </c>
      <c r="E17" s="230">
        <v>242085</v>
      </c>
      <c r="F17" s="240">
        <v>16394118</v>
      </c>
      <c r="G17" s="240">
        <v>1674358</v>
      </c>
      <c r="H17" s="241">
        <v>18068476</v>
      </c>
    </row>
    <row r="18" spans="1:8">
      <c r="A18" s="123">
        <v>2.9</v>
      </c>
      <c r="B18" s="54" t="s">
        <v>107</v>
      </c>
      <c r="C18" s="240">
        <v>2668818</v>
      </c>
      <c r="D18" s="240">
        <v>1042795</v>
      </c>
      <c r="E18" s="230">
        <v>3711612</v>
      </c>
      <c r="F18" s="240">
        <v>11390341.470000003</v>
      </c>
      <c r="G18" s="240">
        <v>7632992.8899999987</v>
      </c>
      <c r="H18" s="241">
        <v>19023334.359999999</v>
      </c>
    </row>
    <row r="19" spans="1:8">
      <c r="A19" s="123">
        <v>3</v>
      </c>
      <c r="B19" s="53" t="s">
        <v>108</v>
      </c>
      <c r="C19" s="240"/>
      <c r="D19" s="240"/>
      <c r="E19" s="230">
        <v>0</v>
      </c>
      <c r="F19" s="240"/>
      <c r="G19" s="240"/>
      <c r="H19" s="241">
        <v>0</v>
      </c>
    </row>
    <row r="20" spans="1:8">
      <c r="A20" s="123">
        <v>4</v>
      </c>
      <c r="B20" s="53" t="s">
        <v>109</v>
      </c>
      <c r="C20" s="240">
        <v>0</v>
      </c>
      <c r="D20" s="240">
        <v>0</v>
      </c>
      <c r="E20" s="230">
        <v>0</v>
      </c>
      <c r="F20" s="240">
        <v>3379279</v>
      </c>
      <c r="G20" s="240">
        <v>0</v>
      </c>
      <c r="H20" s="241">
        <v>3379279</v>
      </c>
    </row>
    <row r="21" spans="1:8">
      <c r="A21" s="123">
        <v>5</v>
      </c>
      <c r="B21" s="53" t="s">
        <v>110</v>
      </c>
      <c r="C21" s="240">
        <v>3566</v>
      </c>
      <c r="D21" s="240">
        <v>0</v>
      </c>
      <c r="E21" s="230">
        <v>3566</v>
      </c>
      <c r="F21" s="240">
        <v>375546.08</v>
      </c>
      <c r="G21" s="240">
        <v>11014</v>
      </c>
      <c r="H21" s="241">
        <v>386560.08</v>
      </c>
    </row>
    <row r="22" spans="1:8">
      <c r="A22" s="123">
        <v>6</v>
      </c>
      <c r="B22" s="55" t="s">
        <v>111</v>
      </c>
      <c r="C22" s="242">
        <v>3033786</v>
      </c>
      <c r="D22" s="242">
        <v>1173395</v>
      </c>
      <c r="E22" s="230">
        <v>4207181</v>
      </c>
      <c r="F22" s="242">
        <v>32835615.079999998</v>
      </c>
      <c r="G22" s="242">
        <v>9666240.9999999981</v>
      </c>
      <c r="H22" s="241">
        <v>42501856.079999998</v>
      </c>
    </row>
    <row r="23" spans="1:8">
      <c r="A23" s="123"/>
      <c r="B23" s="51" t="s">
        <v>90</v>
      </c>
      <c r="C23" s="240"/>
      <c r="D23" s="240"/>
      <c r="E23" s="229"/>
      <c r="F23" s="240"/>
      <c r="G23" s="240"/>
      <c r="H23" s="243"/>
    </row>
    <row r="24" spans="1:8">
      <c r="A24" s="123">
        <v>7</v>
      </c>
      <c r="B24" s="53" t="s">
        <v>112</v>
      </c>
      <c r="C24" s="240">
        <v>400205</v>
      </c>
      <c r="D24" s="240">
        <v>46</v>
      </c>
      <c r="E24" s="230">
        <v>400251</v>
      </c>
      <c r="F24" s="240">
        <v>2623885.71</v>
      </c>
      <c r="G24" s="240">
        <v>366222.35000000003</v>
      </c>
      <c r="H24" s="241">
        <v>2990108.06</v>
      </c>
    </row>
    <row r="25" spans="1:8">
      <c r="A25" s="123">
        <v>8</v>
      </c>
      <c r="B25" s="53" t="s">
        <v>113</v>
      </c>
      <c r="C25" s="240">
        <v>3399</v>
      </c>
      <c r="D25" s="240">
        <v>-6131</v>
      </c>
      <c r="E25" s="230">
        <v>-2732</v>
      </c>
      <c r="F25" s="240">
        <v>8735385.290000001</v>
      </c>
      <c r="G25" s="240">
        <v>1087553.6500000001</v>
      </c>
      <c r="H25" s="241">
        <v>9822938.9400000013</v>
      </c>
    </row>
    <row r="26" spans="1:8">
      <c r="A26" s="123">
        <v>9</v>
      </c>
      <c r="B26" s="53" t="s">
        <v>114</v>
      </c>
      <c r="C26" s="240">
        <v>0</v>
      </c>
      <c r="D26" s="240">
        <v>0</v>
      </c>
      <c r="E26" s="230">
        <v>0</v>
      </c>
      <c r="F26" s="240">
        <v>405156</v>
      </c>
      <c r="G26" s="240">
        <v>90772</v>
      </c>
      <c r="H26" s="241">
        <v>495928</v>
      </c>
    </row>
    <row r="27" spans="1:8">
      <c r="A27" s="123">
        <v>10</v>
      </c>
      <c r="B27" s="53" t="s">
        <v>115</v>
      </c>
      <c r="C27" s="240">
        <v>0</v>
      </c>
      <c r="D27" s="240">
        <v>0</v>
      </c>
      <c r="E27" s="230">
        <v>0</v>
      </c>
      <c r="F27" s="240">
        <v>0</v>
      </c>
      <c r="G27" s="240">
        <v>0</v>
      </c>
      <c r="H27" s="241">
        <v>0</v>
      </c>
    </row>
    <row r="28" spans="1:8">
      <c r="A28" s="123">
        <v>11</v>
      </c>
      <c r="B28" s="53" t="s">
        <v>116</v>
      </c>
      <c r="C28" s="240">
        <v>0</v>
      </c>
      <c r="D28" s="240">
        <v>2432806</v>
      </c>
      <c r="E28" s="230">
        <v>2432806</v>
      </c>
      <c r="F28" s="240">
        <v>2638744</v>
      </c>
      <c r="G28" s="240">
        <v>762201</v>
      </c>
      <c r="H28" s="241">
        <v>3400945</v>
      </c>
    </row>
    <row r="29" spans="1:8">
      <c r="A29" s="123">
        <v>12</v>
      </c>
      <c r="B29" s="53" t="s">
        <v>117</v>
      </c>
      <c r="C29" s="240">
        <v>29589</v>
      </c>
      <c r="D29" s="240">
        <v>3464</v>
      </c>
      <c r="E29" s="230">
        <v>33053</v>
      </c>
      <c r="F29" s="240">
        <v>137817</v>
      </c>
      <c r="G29" s="240">
        <v>52036</v>
      </c>
      <c r="H29" s="241">
        <v>189853</v>
      </c>
    </row>
    <row r="30" spans="1:8">
      <c r="A30" s="123">
        <v>13</v>
      </c>
      <c r="B30" s="56" t="s">
        <v>118</v>
      </c>
      <c r="C30" s="242">
        <v>433193</v>
      </c>
      <c r="D30" s="242">
        <v>2430185</v>
      </c>
      <c r="E30" s="230">
        <v>2863378</v>
      </c>
      <c r="F30" s="242">
        <v>14540988</v>
      </c>
      <c r="G30" s="242">
        <v>2358785</v>
      </c>
      <c r="H30" s="241">
        <v>16899773</v>
      </c>
    </row>
    <row r="31" spans="1:8">
      <c r="A31" s="123">
        <v>14</v>
      </c>
      <c r="B31" s="56" t="s">
        <v>119</v>
      </c>
      <c r="C31" s="242">
        <v>2600593</v>
      </c>
      <c r="D31" s="242">
        <v>-1256790</v>
      </c>
      <c r="E31" s="230">
        <v>1343803</v>
      </c>
      <c r="F31" s="242">
        <v>18294627.079999998</v>
      </c>
      <c r="G31" s="242">
        <v>7307455.9999999981</v>
      </c>
      <c r="H31" s="241">
        <v>25602083.079999998</v>
      </c>
    </row>
    <row r="32" spans="1:8">
      <c r="A32" s="123"/>
      <c r="B32" s="51"/>
      <c r="C32" s="244"/>
      <c r="D32" s="244"/>
      <c r="E32" s="244"/>
      <c r="F32" s="244"/>
      <c r="G32" s="244"/>
      <c r="H32" s="245"/>
    </row>
    <row r="33" spans="1:8">
      <c r="A33" s="123"/>
      <c r="B33" s="51" t="s">
        <v>120</v>
      </c>
      <c r="C33" s="240"/>
      <c r="D33" s="240"/>
      <c r="E33" s="229"/>
      <c r="F33" s="240"/>
      <c r="G33" s="240"/>
      <c r="H33" s="243"/>
    </row>
    <row r="34" spans="1:8">
      <c r="A34" s="123">
        <v>15</v>
      </c>
      <c r="B34" s="50" t="s">
        <v>91</v>
      </c>
      <c r="C34" s="246">
        <v>27458</v>
      </c>
      <c r="D34" s="246">
        <v>3402</v>
      </c>
      <c r="E34" s="230">
        <v>30860</v>
      </c>
      <c r="F34" s="246">
        <v>2247606.25</v>
      </c>
      <c r="G34" s="246">
        <v>1184319.78</v>
      </c>
      <c r="H34" s="241">
        <v>3431926.0300000003</v>
      </c>
    </row>
    <row r="35" spans="1:8">
      <c r="A35" s="123">
        <v>15.1</v>
      </c>
      <c r="B35" s="54" t="s">
        <v>121</v>
      </c>
      <c r="C35" s="240">
        <v>28311</v>
      </c>
      <c r="D35" s="240">
        <v>4636</v>
      </c>
      <c r="E35" s="230">
        <v>32947</v>
      </c>
      <c r="F35" s="240">
        <v>2771939.25</v>
      </c>
      <c r="G35" s="240">
        <v>1606108</v>
      </c>
      <c r="H35" s="241">
        <v>4378047.25</v>
      </c>
    </row>
    <row r="36" spans="1:8">
      <c r="A36" s="123">
        <v>15.2</v>
      </c>
      <c r="B36" s="54" t="s">
        <v>122</v>
      </c>
      <c r="C36" s="240">
        <v>853</v>
      </c>
      <c r="D36" s="240">
        <v>1234</v>
      </c>
      <c r="E36" s="230">
        <v>2087</v>
      </c>
      <c r="F36" s="240">
        <v>524333</v>
      </c>
      <c r="G36" s="240">
        <v>421788.22</v>
      </c>
      <c r="H36" s="241">
        <v>946121.22</v>
      </c>
    </row>
    <row r="37" spans="1:8">
      <c r="A37" s="123">
        <v>16</v>
      </c>
      <c r="B37" s="53" t="s">
        <v>123</v>
      </c>
      <c r="C37" s="240">
        <v>0</v>
      </c>
      <c r="D37" s="240">
        <v>0</v>
      </c>
      <c r="E37" s="230">
        <v>0</v>
      </c>
      <c r="F37" s="240">
        <v>0</v>
      </c>
      <c r="G37" s="240">
        <v>0</v>
      </c>
      <c r="H37" s="241">
        <v>0</v>
      </c>
    </row>
    <row r="38" spans="1:8">
      <c r="A38" s="123">
        <v>17</v>
      </c>
      <c r="B38" s="53" t="s">
        <v>124</v>
      </c>
      <c r="C38" s="240">
        <v>0</v>
      </c>
      <c r="D38" s="240">
        <v>0</v>
      </c>
      <c r="E38" s="230">
        <v>0</v>
      </c>
      <c r="F38" s="240">
        <v>0</v>
      </c>
      <c r="G38" s="240">
        <v>0</v>
      </c>
      <c r="H38" s="241">
        <v>0</v>
      </c>
    </row>
    <row r="39" spans="1:8">
      <c r="A39" s="123">
        <v>18</v>
      </c>
      <c r="B39" s="53" t="s">
        <v>125</v>
      </c>
      <c r="C39" s="240">
        <v>0</v>
      </c>
      <c r="D39" s="240">
        <v>0</v>
      </c>
      <c r="E39" s="230">
        <v>0</v>
      </c>
      <c r="F39" s="240">
        <v>-1302073</v>
      </c>
      <c r="G39" s="240">
        <v>0</v>
      </c>
      <c r="H39" s="241">
        <v>-1302073</v>
      </c>
    </row>
    <row r="40" spans="1:8">
      <c r="A40" s="123">
        <v>19</v>
      </c>
      <c r="B40" s="53" t="s">
        <v>126</v>
      </c>
      <c r="C40" s="240">
        <v>0</v>
      </c>
      <c r="D40" s="240">
        <v>0</v>
      </c>
      <c r="E40" s="230">
        <v>0</v>
      </c>
      <c r="F40" s="240">
        <v>-26702132</v>
      </c>
      <c r="G40" s="240">
        <v>0</v>
      </c>
      <c r="H40" s="241">
        <v>-26702132</v>
      </c>
    </row>
    <row r="41" spans="1:8">
      <c r="A41" s="123">
        <v>20</v>
      </c>
      <c r="B41" s="53" t="s">
        <v>127</v>
      </c>
      <c r="C41" s="240">
        <v>3815042</v>
      </c>
      <c r="D41" s="240">
        <v>0</v>
      </c>
      <c r="E41" s="230">
        <v>3815042</v>
      </c>
      <c r="F41" s="240">
        <v>3070042</v>
      </c>
      <c r="G41" s="240">
        <v>0</v>
      </c>
      <c r="H41" s="241">
        <v>3070042</v>
      </c>
    </row>
    <row r="42" spans="1:8">
      <c r="A42" s="123">
        <v>21</v>
      </c>
      <c r="B42" s="53" t="s">
        <v>128</v>
      </c>
      <c r="C42" s="240">
        <v>184587</v>
      </c>
      <c r="D42" s="240">
        <v>0</v>
      </c>
      <c r="E42" s="230">
        <v>184587</v>
      </c>
      <c r="F42" s="240">
        <v>1078369</v>
      </c>
      <c r="G42" s="240">
        <v>0</v>
      </c>
      <c r="H42" s="241">
        <v>1078369</v>
      </c>
    </row>
    <row r="43" spans="1:8">
      <c r="A43" s="123">
        <v>22</v>
      </c>
      <c r="B43" s="53" t="s">
        <v>129</v>
      </c>
      <c r="C43" s="240">
        <v>234657</v>
      </c>
      <c r="D43" s="240">
        <v>0</v>
      </c>
      <c r="E43" s="230">
        <v>234657</v>
      </c>
      <c r="F43" s="240">
        <v>142178.67000000001</v>
      </c>
      <c r="G43" s="240">
        <v>0</v>
      </c>
      <c r="H43" s="241">
        <v>142178.67000000001</v>
      </c>
    </row>
    <row r="44" spans="1:8">
      <c r="A44" s="123">
        <v>23</v>
      </c>
      <c r="B44" s="53" t="s">
        <v>130</v>
      </c>
      <c r="C44" s="240">
        <v>7216</v>
      </c>
      <c r="D44" s="240">
        <v>689760</v>
      </c>
      <c r="E44" s="230">
        <v>696976</v>
      </c>
      <c r="F44" s="240">
        <v>1197657</v>
      </c>
      <c r="G44" s="240">
        <v>235347</v>
      </c>
      <c r="H44" s="241">
        <v>1433004</v>
      </c>
    </row>
    <row r="45" spans="1:8">
      <c r="A45" s="123">
        <v>24</v>
      </c>
      <c r="B45" s="56" t="s">
        <v>131</v>
      </c>
      <c r="C45" s="242">
        <v>4268960</v>
      </c>
      <c r="D45" s="242">
        <v>693162</v>
      </c>
      <c r="E45" s="230">
        <v>4962122</v>
      </c>
      <c r="F45" s="242">
        <v>-20268352.079999998</v>
      </c>
      <c r="G45" s="242">
        <v>1419666.78</v>
      </c>
      <c r="H45" s="241">
        <v>-18848685.299999997</v>
      </c>
    </row>
    <row r="46" spans="1:8">
      <c r="A46" s="123"/>
      <c r="B46" s="51" t="s">
        <v>132</v>
      </c>
      <c r="C46" s="240"/>
      <c r="D46" s="240"/>
      <c r="E46" s="240"/>
      <c r="F46" s="240"/>
      <c r="G46" s="240"/>
      <c r="H46" s="247"/>
    </row>
    <row r="47" spans="1:8">
      <c r="A47" s="123">
        <v>25</v>
      </c>
      <c r="B47" s="53" t="s">
        <v>133</v>
      </c>
      <c r="C47" s="240">
        <v>17719</v>
      </c>
      <c r="D47" s="240">
        <v>0</v>
      </c>
      <c r="E47" s="230">
        <v>17719</v>
      </c>
      <c r="F47" s="240">
        <v>786802</v>
      </c>
      <c r="G47" s="240">
        <v>303160.78000000003</v>
      </c>
      <c r="H47" s="241">
        <v>1089962.78</v>
      </c>
    </row>
    <row r="48" spans="1:8">
      <c r="A48" s="123">
        <v>26</v>
      </c>
      <c r="B48" s="53" t="s">
        <v>134</v>
      </c>
      <c r="C48" s="240">
        <v>359247</v>
      </c>
      <c r="D48" s="240">
        <v>1652</v>
      </c>
      <c r="E48" s="230">
        <v>360899</v>
      </c>
      <c r="F48" s="240">
        <v>1355207</v>
      </c>
      <c r="G48" s="240">
        <v>302782</v>
      </c>
      <c r="H48" s="241">
        <v>1657989</v>
      </c>
    </row>
    <row r="49" spans="1:9">
      <c r="A49" s="123">
        <v>27</v>
      </c>
      <c r="B49" s="53" t="s">
        <v>135</v>
      </c>
      <c r="C49" s="240">
        <v>2410709</v>
      </c>
      <c r="D49" s="240">
        <v>0</v>
      </c>
      <c r="E49" s="230">
        <v>2410709</v>
      </c>
      <c r="F49" s="240">
        <v>8904490</v>
      </c>
      <c r="G49" s="240">
        <v>0</v>
      </c>
      <c r="H49" s="241">
        <v>8904490</v>
      </c>
    </row>
    <row r="50" spans="1:9">
      <c r="A50" s="123">
        <v>28</v>
      </c>
      <c r="B50" s="53" t="s">
        <v>270</v>
      </c>
      <c r="C50" s="240">
        <v>22996</v>
      </c>
      <c r="D50" s="240">
        <v>0</v>
      </c>
      <c r="E50" s="230">
        <v>22996</v>
      </c>
      <c r="F50" s="240">
        <v>118371</v>
      </c>
      <c r="G50" s="240">
        <v>0</v>
      </c>
      <c r="H50" s="241">
        <v>118371</v>
      </c>
    </row>
    <row r="51" spans="1:9">
      <c r="A51" s="123">
        <v>29</v>
      </c>
      <c r="B51" s="53" t="s">
        <v>136</v>
      </c>
      <c r="C51" s="240">
        <v>1085747</v>
      </c>
      <c r="D51" s="240">
        <v>0</v>
      </c>
      <c r="E51" s="230">
        <v>1085747</v>
      </c>
      <c r="F51" s="240">
        <v>2051140</v>
      </c>
      <c r="G51" s="240">
        <v>0</v>
      </c>
      <c r="H51" s="241">
        <v>2051140</v>
      </c>
    </row>
    <row r="52" spans="1:9">
      <c r="A52" s="123">
        <v>30</v>
      </c>
      <c r="B52" s="53" t="s">
        <v>137</v>
      </c>
      <c r="C52" s="240">
        <v>769386</v>
      </c>
      <c r="D52" s="240">
        <v>0</v>
      </c>
      <c r="E52" s="230">
        <v>769386</v>
      </c>
      <c r="F52" s="240">
        <v>80112506</v>
      </c>
      <c r="G52" s="240">
        <v>47494</v>
      </c>
      <c r="H52" s="241">
        <v>80160000</v>
      </c>
    </row>
    <row r="53" spans="1:9">
      <c r="A53" s="123">
        <v>31</v>
      </c>
      <c r="B53" s="56" t="s">
        <v>138</v>
      </c>
      <c r="C53" s="242">
        <v>4665804</v>
      </c>
      <c r="D53" s="242">
        <v>1652</v>
      </c>
      <c r="E53" s="230">
        <v>4667456</v>
      </c>
      <c r="F53" s="242">
        <v>93328516</v>
      </c>
      <c r="G53" s="242">
        <v>653436.78</v>
      </c>
      <c r="H53" s="241">
        <v>93981952.780000001</v>
      </c>
    </row>
    <row r="54" spans="1:9">
      <c r="A54" s="123">
        <v>32</v>
      </c>
      <c r="B54" s="56" t="s">
        <v>139</v>
      </c>
      <c r="C54" s="242">
        <v>-396844</v>
      </c>
      <c r="D54" s="242">
        <v>691510</v>
      </c>
      <c r="E54" s="230">
        <v>294666</v>
      </c>
      <c r="F54" s="242">
        <v>-113596868.08</v>
      </c>
      <c r="G54" s="242">
        <v>766230</v>
      </c>
      <c r="H54" s="241">
        <v>-112830638.08</v>
      </c>
    </row>
    <row r="55" spans="1:9">
      <c r="A55" s="123"/>
      <c r="B55" s="51"/>
      <c r="C55" s="244"/>
      <c r="D55" s="244"/>
      <c r="E55" s="244"/>
      <c r="F55" s="244"/>
      <c r="G55" s="244"/>
      <c r="H55" s="245"/>
    </row>
    <row r="56" spans="1:9">
      <c r="A56" s="123">
        <v>33</v>
      </c>
      <c r="B56" s="56" t="s">
        <v>140</v>
      </c>
      <c r="C56" s="242">
        <v>2203749</v>
      </c>
      <c r="D56" s="242">
        <v>-565280</v>
      </c>
      <c r="E56" s="230">
        <v>1638469</v>
      </c>
      <c r="F56" s="242">
        <v>-95302241</v>
      </c>
      <c r="G56" s="242">
        <v>8073685.9999999981</v>
      </c>
      <c r="H56" s="241">
        <v>-87228555</v>
      </c>
    </row>
    <row r="57" spans="1:9">
      <c r="A57" s="123"/>
      <c r="B57" s="51"/>
      <c r="C57" s="244"/>
      <c r="D57" s="244"/>
      <c r="E57" s="244"/>
      <c r="F57" s="244"/>
      <c r="G57" s="244"/>
      <c r="H57" s="245"/>
    </row>
    <row r="58" spans="1:9">
      <c r="A58" s="123">
        <v>34</v>
      </c>
      <c r="B58" s="53" t="s">
        <v>141</v>
      </c>
      <c r="C58" s="240">
        <v>-2563872</v>
      </c>
      <c r="D58" s="240">
        <v>2102712</v>
      </c>
      <c r="E58" s="230">
        <v>-461160</v>
      </c>
      <c r="F58" s="240">
        <v>-64654344</v>
      </c>
      <c r="G58" s="240">
        <v>-3452577</v>
      </c>
      <c r="H58" s="241">
        <v>-68106921</v>
      </c>
    </row>
    <row r="59" spans="1:9" s="194" customFormat="1">
      <c r="A59" s="123">
        <v>35</v>
      </c>
      <c r="B59" s="50" t="s">
        <v>142</v>
      </c>
      <c r="C59" s="248">
        <v>0</v>
      </c>
      <c r="D59" s="248" t="s">
        <v>1011</v>
      </c>
      <c r="E59" s="249">
        <v>0</v>
      </c>
      <c r="F59" s="250">
        <v>-572860</v>
      </c>
      <c r="G59" s="250">
        <v>0</v>
      </c>
      <c r="H59" s="251">
        <v>-572860</v>
      </c>
      <c r="I59" s="193"/>
    </row>
    <row r="60" spans="1:9">
      <c r="A60" s="123">
        <v>36</v>
      </c>
      <c r="B60" s="53" t="s">
        <v>143</v>
      </c>
      <c r="C60" s="240">
        <v>346961</v>
      </c>
      <c r="D60" s="240">
        <v>60928</v>
      </c>
      <c r="E60" s="230">
        <v>407889</v>
      </c>
      <c r="F60" s="240">
        <v>4104110</v>
      </c>
      <c r="G60" s="240">
        <v>-226817</v>
      </c>
      <c r="H60" s="241">
        <v>3877293</v>
      </c>
    </row>
    <row r="61" spans="1:9">
      <c r="A61" s="123">
        <v>37</v>
      </c>
      <c r="B61" s="56" t="s">
        <v>144</v>
      </c>
      <c r="C61" s="242">
        <v>-2216911</v>
      </c>
      <c r="D61" s="242">
        <v>2163640</v>
      </c>
      <c r="E61" s="230">
        <v>-53271</v>
      </c>
      <c r="F61" s="242">
        <v>-61123094</v>
      </c>
      <c r="G61" s="242">
        <v>-3679394</v>
      </c>
      <c r="H61" s="241">
        <v>-64802488</v>
      </c>
    </row>
    <row r="62" spans="1:9">
      <c r="A62" s="123"/>
      <c r="B62" s="57"/>
      <c r="C62" s="240"/>
      <c r="D62" s="240"/>
      <c r="E62" s="240"/>
      <c r="F62" s="240"/>
      <c r="G62" s="240"/>
      <c r="H62" s="247"/>
    </row>
    <row r="63" spans="1:9">
      <c r="A63" s="123">
        <v>38</v>
      </c>
      <c r="B63" s="58" t="s">
        <v>271</v>
      </c>
      <c r="C63" s="242">
        <v>4420660</v>
      </c>
      <c r="D63" s="242">
        <v>-2728920</v>
      </c>
      <c r="E63" s="230">
        <v>1691740</v>
      </c>
      <c r="F63" s="242">
        <v>-34179147</v>
      </c>
      <c r="G63" s="242">
        <v>11753079.999999998</v>
      </c>
      <c r="H63" s="241">
        <v>-22426067</v>
      </c>
    </row>
    <row r="64" spans="1:9">
      <c r="A64" s="121">
        <v>39</v>
      </c>
      <c r="B64" s="53" t="s">
        <v>145</v>
      </c>
      <c r="C64" s="252">
        <v>-9356900</v>
      </c>
      <c r="D64" s="252">
        <v>0</v>
      </c>
      <c r="E64" s="230">
        <v>-9356900</v>
      </c>
      <c r="F64" s="252">
        <v>1766559</v>
      </c>
      <c r="G64" s="252"/>
      <c r="H64" s="241">
        <v>1766559</v>
      </c>
    </row>
    <row r="65" spans="1:8">
      <c r="A65" s="123">
        <v>40</v>
      </c>
      <c r="B65" s="56" t="s">
        <v>146</v>
      </c>
      <c r="C65" s="242">
        <v>13777560</v>
      </c>
      <c r="D65" s="242">
        <v>-2728920</v>
      </c>
      <c r="E65" s="230">
        <v>11048640</v>
      </c>
      <c r="F65" s="242">
        <v>-35945706</v>
      </c>
      <c r="G65" s="242">
        <v>11753079.999999998</v>
      </c>
      <c r="H65" s="241">
        <v>-24192626</v>
      </c>
    </row>
    <row r="66" spans="1:8">
      <c r="A66" s="121">
        <v>41</v>
      </c>
      <c r="B66" s="53" t="s">
        <v>147</v>
      </c>
      <c r="C66" s="252">
        <v>0</v>
      </c>
      <c r="D66" s="252"/>
      <c r="E66" s="230">
        <v>0</v>
      </c>
      <c r="F66" s="252"/>
      <c r="G66" s="252"/>
      <c r="H66" s="241">
        <v>0</v>
      </c>
    </row>
    <row r="67" spans="1:8" ht="15" thickBot="1">
      <c r="A67" s="125">
        <v>42</v>
      </c>
      <c r="B67" s="126" t="s">
        <v>148</v>
      </c>
      <c r="C67" s="253">
        <v>13777560</v>
      </c>
      <c r="D67" s="253">
        <v>-2728920</v>
      </c>
      <c r="E67" s="238">
        <v>11048640</v>
      </c>
      <c r="F67" s="253">
        <v>-35945706</v>
      </c>
      <c r="G67" s="253">
        <v>11753079.999999998</v>
      </c>
      <c r="H67" s="254">
        <v>-24192626</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abSelected="1" zoomScale="80" zoomScaleNormal="80" workbookViewId="0">
      <selection activeCell="C7" sqref="C7:H52"/>
    </sheetView>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51">
        <f>'1. key ratios'!B2</f>
        <v>45016</v>
      </c>
    </row>
    <row r="3" spans="1:8">
      <c r="A3" s="2"/>
    </row>
    <row r="4" spans="1:8" ht="15" thickBot="1">
      <c r="A4" s="2" t="s">
        <v>407</v>
      </c>
      <c r="B4" s="2"/>
      <c r="C4" s="203"/>
      <c r="D4" s="203"/>
      <c r="E4" s="203"/>
      <c r="F4" s="204"/>
      <c r="G4" s="204"/>
      <c r="H4" s="205" t="s">
        <v>93</v>
      </c>
    </row>
    <row r="5" spans="1:8">
      <c r="A5" s="759" t="s">
        <v>26</v>
      </c>
      <c r="B5" s="761" t="s">
        <v>244</v>
      </c>
      <c r="C5" s="763" t="s">
        <v>194</v>
      </c>
      <c r="D5" s="763"/>
      <c r="E5" s="763"/>
      <c r="F5" s="763" t="s">
        <v>195</v>
      </c>
      <c r="G5" s="763"/>
      <c r="H5" s="764"/>
    </row>
    <row r="6" spans="1:8">
      <c r="A6" s="760"/>
      <c r="B6" s="762"/>
      <c r="C6" s="38" t="s">
        <v>27</v>
      </c>
      <c r="D6" s="38" t="s">
        <v>94</v>
      </c>
      <c r="E6" s="38" t="s">
        <v>68</v>
      </c>
      <c r="F6" s="38" t="s">
        <v>27</v>
      </c>
      <c r="G6" s="38" t="s">
        <v>94</v>
      </c>
      <c r="H6" s="39" t="s">
        <v>68</v>
      </c>
    </row>
    <row r="7" spans="1:8" s="3" customFormat="1">
      <c r="A7" s="206">
        <v>1</v>
      </c>
      <c r="B7" s="207" t="s">
        <v>481</v>
      </c>
      <c r="C7" s="232">
        <v>16393036</v>
      </c>
      <c r="D7" s="232">
        <v>13702428</v>
      </c>
      <c r="E7" s="255">
        <v>30095464</v>
      </c>
      <c r="F7" s="232">
        <v>35152271</v>
      </c>
      <c r="G7" s="232">
        <v>79220890</v>
      </c>
      <c r="H7" s="233">
        <v>114373161</v>
      </c>
    </row>
    <row r="8" spans="1:8" s="3" customFormat="1">
      <c r="A8" s="206">
        <v>1.1000000000000001</v>
      </c>
      <c r="B8" s="208" t="s">
        <v>275</v>
      </c>
      <c r="C8" s="232">
        <v>3027375</v>
      </c>
      <c r="D8" s="232">
        <v>6494555</v>
      </c>
      <c r="E8" s="255">
        <v>9521930</v>
      </c>
      <c r="F8" s="232">
        <v>25864829</v>
      </c>
      <c r="G8" s="232">
        <v>41742533</v>
      </c>
      <c r="H8" s="233">
        <v>67607362</v>
      </c>
    </row>
    <row r="9" spans="1:8" s="3" customFormat="1">
      <c r="A9" s="206">
        <v>1.2</v>
      </c>
      <c r="B9" s="208" t="s">
        <v>276</v>
      </c>
      <c r="C9" s="232">
        <v>0</v>
      </c>
      <c r="D9" s="232">
        <v>0</v>
      </c>
      <c r="E9" s="255">
        <v>0</v>
      </c>
      <c r="F9" s="232">
        <v>0</v>
      </c>
      <c r="G9" s="232">
        <v>0</v>
      </c>
      <c r="H9" s="233">
        <v>0</v>
      </c>
    </row>
    <row r="10" spans="1:8" s="3" customFormat="1">
      <c r="A10" s="206">
        <v>1.3</v>
      </c>
      <c r="B10" s="208" t="s">
        <v>277</v>
      </c>
      <c r="C10" s="232">
        <v>13365661</v>
      </c>
      <c r="D10" s="232">
        <v>7207873</v>
      </c>
      <c r="E10" s="255">
        <v>20573534</v>
      </c>
      <c r="F10" s="232">
        <v>9287442</v>
      </c>
      <c r="G10" s="232">
        <v>37478357</v>
      </c>
      <c r="H10" s="233">
        <v>46765799</v>
      </c>
    </row>
    <row r="11" spans="1:8" s="3" customFormat="1">
      <c r="A11" s="206">
        <v>1.4</v>
      </c>
      <c r="B11" s="208" t="s">
        <v>278</v>
      </c>
      <c r="C11" s="232">
        <v>47145</v>
      </c>
      <c r="D11" s="232">
        <v>0</v>
      </c>
      <c r="E11" s="255">
        <v>47145</v>
      </c>
      <c r="F11" s="232">
        <v>47145</v>
      </c>
      <c r="G11" s="232">
        <v>0</v>
      </c>
      <c r="H11" s="233">
        <v>47145</v>
      </c>
    </row>
    <row r="12" spans="1:8" s="3" customFormat="1" ht="29.25" customHeight="1">
      <c r="A12" s="206">
        <v>2</v>
      </c>
      <c r="B12" s="207" t="s">
        <v>279</v>
      </c>
      <c r="C12" s="232">
        <v>0</v>
      </c>
      <c r="D12" s="232">
        <v>0</v>
      </c>
      <c r="E12" s="255">
        <v>0</v>
      </c>
      <c r="F12" s="232">
        <v>0</v>
      </c>
      <c r="G12" s="232">
        <v>0</v>
      </c>
      <c r="H12" s="233">
        <v>0</v>
      </c>
    </row>
    <row r="13" spans="1:8" s="3" customFormat="1" ht="27.6">
      <c r="A13" s="206">
        <v>3</v>
      </c>
      <c r="B13" s="207" t="s">
        <v>280</v>
      </c>
      <c r="C13" s="232">
        <v>0</v>
      </c>
      <c r="D13" s="232">
        <v>0</v>
      </c>
      <c r="E13" s="255">
        <v>0</v>
      </c>
      <c r="F13" s="232">
        <v>0</v>
      </c>
      <c r="G13" s="232">
        <v>0</v>
      </c>
      <c r="H13" s="233">
        <v>0</v>
      </c>
    </row>
    <row r="14" spans="1:8" s="3" customFormat="1">
      <c r="A14" s="206">
        <v>3.1</v>
      </c>
      <c r="B14" s="208" t="s">
        <v>281</v>
      </c>
      <c r="C14" s="232">
        <v>0</v>
      </c>
      <c r="D14" s="232">
        <v>0</v>
      </c>
      <c r="E14" s="255">
        <v>0</v>
      </c>
      <c r="F14" s="232">
        <v>0</v>
      </c>
      <c r="G14" s="232">
        <v>0</v>
      </c>
      <c r="H14" s="233">
        <v>0</v>
      </c>
    </row>
    <row r="15" spans="1:8" s="3" customFormat="1">
      <c r="A15" s="206">
        <v>3.2</v>
      </c>
      <c r="B15" s="208" t="s">
        <v>282</v>
      </c>
      <c r="C15" s="232">
        <v>0</v>
      </c>
      <c r="D15" s="232">
        <v>0</v>
      </c>
      <c r="E15" s="255">
        <v>0</v>
      </c>
      <c r="F15" s="232">
        <v>0</v>
      </c>
      <c r="G15" s="232">
        <v>0</v>
      </c>
      <c r="H15" s="233">
        <v>0</v>
      </c>
    </row>
    <row r="16" spans="1:8" s="3" customFormat="1">
      <c r="A16" s="206">
        <v>4</v>
      </c>
      <c r="B16" s="207" t="s">
        <v>283</v>
      </c>
      <c r="C16" s="232">
        <v>76571811</v>
      </c>
      <c r="D16" s="232">
        <v>3961309898</v>
      </c>
      <c r="E16" s="255">
        <v>4037881709</v>
      </c>
      <c r="F16" s="232">
        <v>83453153</v>
      </c>
      <c r="G16" s="232">
        <v>7140835509</v>
      </c>
      <c r="H16" s="233">
        <v>7224288662</v>
      </c>
    </row>
    <row r="17" spans="1:8" s="3" customFormat="1">
      <c r="A17" s="206">
        <v>4.0999999999999996</v>
      </c>
      <c r="B17" s="208" t="s">
        <v>284</v>
      </c>
      <c r="C17" s="232">
        <v>76571811</v>
      </c>
      <c r="D17" s="232">
        <v>3833289898</v>
      </c>
      <c r="E17" s="255">
        <v>3909861709</v>
      </c>
      <c r="F17" s="232">
        <v>83453153</v>
      </c>
      <c r="G17" s="232">
        <v>7140704528.6955996</v>
      </c>
      <c r="H17" s="233">
        <v>7224157681.6955996</v>
      </c>
    </row>
    <row r="18" spans="1:8" s="3" customFormat="1">
      <c r="A18" s="206">
        <v>4.2</v>
      </c>
      <c r="B18" s="208" t="s">
        <v>285</v>
      </c>
      <c r="C18" s="232">
        <v>0</v>
      </c>
      <c r="D18" s="232">
        <v>128020000</v>
      </c>
      <c r="E18" s="255">
        <v>128020000</v>
      </c>
      <c r="F18" s="232">
        <v>0</v>
      </c>
      <c r="G18" s="232">
        <v>130980.30439999999</v>
      </c>
      <c r="H18" s="233">
        <v>130980.30439999999</v>
      </c>
    </row>
    <row r="19" spans="1:8" s="3" customFormat="1" ht="27.6">
      <c r="A19" s="206">
        <v>5</v>
      </c>
      <c r="B19" s="207" t="s">
        <v>286</v>
      </c>
      <c r="C19" s="232">
        <v>26868144</v>
      </c>
      <c r="D19" s="232">
        <v>1741854620</v>
      </c>
      <c r="E19" s="255">
        <v>1768722764</v>
      </c>
      <c r="F19" s="232">
        <v>33900286.170000002</v>
      </c>
      <c r="G19" s="232">
        <v>2785889606.3702002</v>
      </c>
      <c r="H19" s="233">
        <v>2819789892.5402002</v>
      </c>
    </row>
    <row r="20" spans="1:8" s="3" customFormat="1">
      <c r="A20" s="206">
        <v>5.0999999999999996</v>
      </c>
      <c r="B20" s="208" t="s">
        <v>287</v>
      </c>
      <c r="C20" s="232">
        <v>2675368</v>
      </c>
      <c r="D20" s="232">
        <v>794731</v>
      </c>
      <c r="E20" s="255">
        <v>3470099</v>
      </c>
      <c r="F20" s="232">
        <v>4989566.17</v>
      </c>
      <c r="G20" s="232">
        <v>9689269.6256000008</v>
      </c>
      <c r="H20" s="233">
        <v>14678835.795600001</v>
      </c>
    </row>
    <row r="21" spans="1:8" s="3" customFormat="1">
      <c r="A21" s="206">
        <v>5.2</v>
      </c>
      <c r="B21" s="208" t="s">
        <v>288</v>
      </c>
      <c r="C21" s="232">
        <v>0</v>
      </c>
      <c r="D21" s="232">
        <v>68484</v>
      </c>
      <c r="E21" s="255">
        <v>68484</v>
      </c>
      <c r="F21" s="232">
        <v>1</v>
      </c>
      <c r="G21" s="232">
        <v>59912.091800000002</v>
      </c>
      <c r="H21" s="233">
        <v>59913.091800000002</v>
      </c>
    </row>
    <row r="22" spans="1:8" s="3" customFormat="1">
      <c r="A22" s="206">
        <v>5.3</v>
      </c>
      <c r="B22" s="208" t="s">
        <v>289</v>
      </c>
      <c r="C22" s="232">
        <v>23253400</v>
      </c>
      <c r="D22" s="232">
        <v>625004747</v>
      </c>
      <c r="E22" s="255">
        <v>648258147</v>
      </c>
      <c r="F22" s="232">
        <v>23400304</v>
      </c>
      <c r="G22" s="232">
        <v>1036064259.9553</v>
      </c>
      <c r="H22" s="233">
        <v>1059464563.9553</v>
      </c>
    </row>
    <row r="23" spans="1:8" s="3" customFormat="1">
      <c r="A23" s="206" t="s">
        <v>290</v>
      </c>
      <c r="B23" s="209" t="s">
        <v>291</v>
      </c>
      <c r="C23" s="232">
        <v>166000</v>
      </c>
      <c r="D23" s="232">
        <v>71791644</v>
      </c>
      <c r="E23" s="255">
        <v>71957644</v>
      </c>
      <c r="F23" s="232">
        <v>312904</v>
      </c>
      <c r="G23" s="232">
        <v>167748640.91659999</v>
      </c>
      <c r="H23" s="233">
        <v>168061544.91659999</v>
      </c>
    </row>
    <row r="24" spans="1:8" s="3" customFormat="1">
      <c r="A24" s="206" t="s">
        <v>292</v>
      </c>
      <c r="B24" s="209" t="s">
        <v>293</v>
      </c>
      <c r="C24" s="232">
        <v>23074400</v>
      </c>
      <c r="D24" s="232">
        <v>427166692</v>
      </c>
      <c r="E24" s="255">
        <v>450241092</v>
      </c>
      <c r="F24" s="232">
        <v>23074400</v>
      </c>
      <c r="G24" s="232">
        <v>662791140.68229997</v>
      </c>
      <c r="H24" s="233">
        <v>685865540.68229997</v>
      </c>
    </row>
    <row r="25" spans="1:8" s="3" customFormat="1">
      <c r="A25" s="206" t="s">
        <v>294</v>
      </c>
      <c r="B25" s="210" t="s">
        <v>295</v>
      </c>
      <c r="C25" s="232">
        <v>0</v>
      </c>
      <c r="D25" s="232">
        <v>16919123</v>
      </c>
      <c r="E25" s="255">
        <v>16919123</v>
      </c>
      <c r="F25" s="232">
        <v>0</v>
      </c>
      <c r="G25" s="232">
        <v>20493390.399999999</v>
      </c>
      <c r="H25" s="233">
        <v>20493390.399999999</v>
      </c>
    </row>
    <row r="26" spans="1:8" s="3" customFormat="1">
      <c r="A26" s="206" t="s">
        <v>296</v>
      </c>
      <c r="B26" s="209" t="s">
        <v>297</v>
      </c>
      <c r="C26" s="232">
        <v>13000</v>
      </c>
      <c r="D26" s="232">
        <v>52689665</v>
      </c>
      <c r="E26" s="255">
        <v>52702665</v>
      </c>
      <c r="F26" s="232">
        <v>13000</v>
      </c>
      <c r="G26" s="232">
        <v>80200939.153799996</v>
      </c>
      <c r="H26" s="233">
        <v>80213939.153799996</v>
      </c>
    </row>
    <row r="27" spans="1:8" s="3" customFormat="1">
      <c r="A27" s="206" t="s">
        <v>298</v>
      </c>
      <c r="B27" s="209" t="s">
        <v>299</v>
      </c>
      <c r="C27" s="232">
        <v>0</v>
      </c>
      <c r="D27" s="232">
        <v>56437622</v>
      </c>
      <c r="E27" s="255">
        <v>56437622</v>
      </c>
      <c r="F27" s="232">
        <v>0</v>
      </c>
      <c r="G27" s="232">
        <v>104830148.8026</v>
      </c>
      <c r="H27" s="233">
        <v>104830148.8026</v>
      </c>
    </row>
    <row r="28" spans="1:8" s="3" customFormat="1">
      <c r="A28" s="206">
        <v>5.4</v>
      </c>
      <c r="B28" s="208" t="s">
        <v>300</v>
      </c>
      <c r="C28" s="232">
        <v>911763</v>
      </c>
      <c r="D28" s="232">
        <v>155213519</v>
      </c>
      <c r="E28" s="255">
        <v>156125282</v>
      </c>
      <c r="F28" s="232">
        <v>4460302</v>
      </c>
      <c r="G28" s="232">
        <v>292443724.27109998</v>
      </c>
      <c r="H28" s="233">
        <v>296904026.27109998</v>
      </c>
    </row>
    <row r="29" spans="1:8" s="3" customFormat="1">
      <c r="A29" s="206">
        <v>5.5</v>
      </c>
      <c r="B29" s="208" t="s">
        <v>301</v>
      </c>
      <c r="C29" s="232">
        <v>5</v>
      </c>
      <c r="D29" s="232">
        <v>427586803</v>
      </c>
      <c r="E29" s="255">
        <v>427586808</v>
      </c>
      <c r="F29" s="232">
        <v>5</v>
      </c>
      <c r="G29" s="232">
        <v>799515143.1013</v>
      </c>
      <c r="H29" s="233">
        <v>799515148.1013</v>
      </c>
    </row>
    <row r="30" spans="1:8" s="3" customFormat="1">
      <c r="A30" s="206">
        <v>5.6</v>
      </c>
      <c r="B30" s="208" t="s">
        <v>302</v>
      </c>
      <c r="C30" s="232">
        <v>0</v>
      </c>
      <c r="D30" s="232">
        <v>532819240</v>
      </c>
      <c r="E30" s="255">
        <v>532819240</v>
      </c>
      <c r="F30" s="232">
        <v>0</v>
      </c>
      <c r="G30" s="232">
        <v>645380530</v>
      </c>
      <c r="H30" s="233">
        <v>645380530</v>
      </c>
    </row>
    <row r="31" spans="1:8" s="3" customFormat="1">
      <c r="A31" s="206">
        <v>5.7</v>
      </c>
      <c r="B31" s="208" t="s">
        <v>303</v>
      </c>
      <c r="C31" s="232">
        <v>27608</v>
      </c>
      <c r="D31" s="232">
        <v>367096</v>
      </c>
      <c r="E31" s="255">
        <v>394704</v>
      </c>
      <c r="F31" s="232">
        <v>1050108</v>
      </c>
      <c r="G31" s="232">
        <v>2736767.3251</v>
      </c>
      <c r="H31" s="233">
        <v>3786875.3251</v>
      </c>
    </row>
    <row r="32" spans="1:8" s="3" customFormat="1">
      <c r="A32" s="206">
        <v>6</v>
      </c>
      <c r="B32" s="207" t="s">
        <v>304</v>
      </c>
      <c r="C32" s="232">
        <v>0</v>
      </c>
      <c r="D32" s="232">
        <v>0</v>
      </c>
      <c r="E32" s="255">
        <v>0</v>
      </c>
      <c r="F32" s="232">
        <v>25523916.649999999</v>
      </c>
      <c r="G32" s="232">
        <v>160211256.46219999</v>
      </c>
      <c r="H32" s="233">
        <v>185735173.11219999</v>
      </c>
    </row>
    <row r="33" spans="1:8" s="3" customFormat="1" ht="27.6">
      <c r="A33" s="206">
        <v>6.1</v>
      </c>
      <c r="B33" s="208" t="s">
        <v>482</v>
      </c>
      <c r="C33" s="232">
        <v>0</v>
      </c>
      <c r="D33" s="232">
        <v>0</v>
      </c>
      <c r="E33" s="255">
        <v>0</v>
      </c>
      <c r="F33" s="232">
        <v>0</v>
      </c>
      <c r="G33" s="232">
        <v>0</v>
      </c>
      <c r="H33" s="233">
        <v>0</v>
      </c>
    </row>
    <row r="34" spans="1:8" s="3" customFormat="1" ht="27.6">
      <c r="A34" s="206">
        <v>6.2</v>
      </c>
      <c r="B34" s="208" t="s">
        <v>305</v>
      </c>
      <c r="C34" s="232">
        <v>0</v>
      </c>
      <c r="D34" s="232">
        <v>0</v>
      </c>
      <c r="E34" s="255">
        <v>0</v>
      </c>
      <c r="F34" s="232">
        <v>25523916.649999999</v>
      </c>
      <c r="G34" s="232">
        <v>160211256.46219999</v>
      </c>
      <c r="H34" s="233">
        <v>185735173.11219999</v>
      </c>
    </row>
    <row r="35" spans="1:8" s="3" customFormat="1" ht="27.6">
      <c r="A35" s="206">
        <v>6.3</v>
      </c>
      <c r="B35" s="208" t="s">
        <v>306</v>
      </c>
      <c r="C35" s="232">
        <v>0</v>
      </c>
      <c r="D35" s="232">
        <v>0</v>
      </c>
      <c r="E35" s="255">
        <v>0</v>
      </c>
      <c r="F35" s="232">
        <v>0</v>
      </c>
      <c r="G35" s="232">
        <v>0</v>
      </c>
      <c r="H35" s="233">
        <v>0</v>
      </c>
    </row>
    <row r="36" spans="1:8" s="3" customFormat="1">
      <c r="A36" s="206">
        <v>6.4</v>
      </c>
      <c r="B36" s="208" t="s">
        <v>307</v>
      </c>
      <c r="C36" s="232">
        <v>0</v>
      </c>
      <c r="D36" s="232">
        <v>0</v>
      </c>
      <c r="E36" s="255">
        <v>0</v>
      </c>
      <c r="F36" s="232">
        <v>0</v>
      </c>
      <c r="G36" s="232">
        <v>0</v>
      </c>
      <c r="H36" s="233">
        <v>0</v>
      </c>
    </row>
    <row r="37" spans="1:8" s="3" customFormat="1">
      <c r="A37" s="206">
        <v>6.5</v>
      </c>
      <c r="B37" s="208" t="s">
        <v>308</v>
      </c>
      <c r="C37" s="232">
        <v>0</v>
      </c>
      <c r="D37" s="232">
        <v>0</v>
      </c>
      <c r="E37" s="255">
        <v>0</v>
      </c>
      <c r="F37" s="232">
        <v>0</v>
      </c>
      <c r="G37" s="232">
        <v>0</v>
      </c>
      <c r="H37" s="233">
        <v>0</v>
      </c>
    </row>
    <row r="38" spans="1:8" s="3" customFormat="1" ht="27.6">
      <c r="A38" s="206">
        <v>6.6</v>
      </c>
      <c r="B38" s="208" t="s">
        <v>309</v>
      </c>
      <c r="C38" s="232">
        <v>0</v>
      </c>
      <c r="D38" s="232">
        <v>0</v>
      </c>
      <c r="E38" s="255">
        <v>0</v>
      </c>
      <c r="F38" s="232">
        <v>0</v>
      </c>
      <c r="G38" s="232">
        <v>0</v>
      </c>
      <c r="H38" s="233">
        <v>0</v>
      </c>
    </row>
    <row r="39" spans="1:8" s="3" customFormat="1" ht="27.6">
      <c r="A39" s="206">
        <v>6.7</v>
      </c>
      <c r="B39" s="208" t="s">
        <v>310</v>
      </c>
      <c r="C39" s="232">
        <v>0</v>
      </c>
      <c r="D39" s="232">
        <v>0</v>
      </c>
      <c r="E39" s="255">
        <v>0</v>
      </c>
      <c r="F39" s="232">
        <v>0</v>
      </c>
      <c r="G39" s="232">
        <v>0</v>
      </c>
      <c r="H39" s="233">
        <v>0</v>
      </c>
    </row>
    <row r="40" spans="1:8" s="3" customFormat="1">
      <c r="A40" s="206">
        <v>7</v>
      </c>
      <c r="B40" s="207" t="s">
        <v>311</v>
      </c>
      <c r="C40" s="232">
        <v>16550512.029999999</v>
      </c>
      <c r="D40" s="232">
        <v>5527009.3200000003</v>
      </c>
      <c r="E40" s="255">
        <v>22077521.350000001</v>
      </c>
      <c r="F40" s="232">
        <v>13275248.880000001</v>
      </c>
      <c r="G40" s="232">
        <v>3377947.4600000004</v>
      </c>
      <c r="H40" s="233">
        <v>16653196.340000002</v>
      </c>
    </row>
    <row r="41" spans="1:8" s="3" customFormat="1" ht="27.6">
      <c r="A41" s="206">
        <v>7.1</v>
      </c>
      <c r="B41" s="208" t="s">
        <v>312</v>
      </c>
      <c r="C41" s="232">
        <v>14875.98</v>
      </c>
      <c r="D41" s="232">
        <v>0</v>
      </c>
      <c r="E41" s="255">
        <v>14875.98</v>
      </c>
      <c r="F41" s="232">
        <v>500141.68999999994</v>
      </c>
      <c r="G41" s="232">
        <v>17893411.77</v>
      </c>
      <c r="H41" s="233">
        <v>18393553.460000001</v>
      </c>
    </row>
    <row r="42" spans="1:8" s="3" customFormat="1" ht="27.6">
      <c r="A42" s="206">
        <v>7.2</v>
      </c>
      <c r="B42" s="208" t="s">
        <v>313</v>
      </c>
      <c r="C42" s="232">
        <v>20</v>
      </c>
      <c r="D42" s="232">
        <v>0</v>
      </c>
      <c r="E42" s="255">
        <v>20</v>
      </c>
      <c r="F42" s="232">
        <v>176.99</v>
      </c>
      <c r="G42" s="232">
        <v>0</v>
      </c>
      <c r="H42" s="233">
        <v>176.99</v>
      </c>
    </row>
    <row r="43" spans="1:8" s="3" customFormat="1" ht="27.6">
      <c r="A43" s="206">
        <v>7.3</v>
      </c>
      <c r="B43" s="208" t="s">
        <v>314</v>
      </c>
      <c r="C43" s="232">
        <v>11172220.529999999</v>
      </c>
      <c r="D43" s="232">
        <v>1774414.5600000005</v>
      </c>
      <c r="E43" s="255">
        <v>12946635.09</v>
      </c>
      <c r="F43" s="232">
        <v>10641596.98</v>
      </c>
      <c r="G43" s="232">
        <v>2168157.67</v>
      </c>
      <c r="H43" s="233">
        <v>12809754.65</v>
      </c>
    </row>
    <row r="44" spans="1:8" s="3" customFormat="1" ht="27.6">
      <c r="A44" s="206">
        <v>7.4</v>
      </c>
      <c r="B44" s="208" t="s">
        <v>315</v>
      </c>
      <c r="C44" s="232">
        <v>5378291.5</v>
      </c>
      <c r="D44" s="232">
        <v>3752594.76</v>
      </c>
      <c r="E44" s="255">
        <v>9130886.2599999998</v>
      </c>
      <c r="F44" s="232">
        <v>2633651.9</v>
      </c>
      <c r="G44" s="232">
        <v>1209789.7900000005</v>
      </c>
      <c r="H44" s="233">
        <v>3843441.6900000004</v>
      </c>
    </row>
    <row r="45" spans="1:8" s="3" customFormat="1">
      <c r="A45" s="206">
        <v>8</v>
      </c>
      <c r="B45" s="207" t="s">
        <v>316</v>
      </c>
      <c r="C45" s="232">
        <v>0</v>
      </c>
      <c r="D45" s="232">
        <v>0</v>
      </c>
      <c r="E45" s="255">
        <v>0</v>
      </c>
      <c r="F45" s="232">
        <v>0</v>
      </c>
      <c r="G45" s="232">
        <v>3320257.3292777995</v>
      </c>
      <c r="H45" s="233">
        <v>3320257.3292777995</v>
      </c>
    </row>
    <row r="46" spans="1:8" s="3" customFormat="1">
      <c r="A46" s="206">
        <v>8.1</v>
      </c>
      <c r="B46" s="208" t="s">
        <v>317</v>
      </c>
      <c r="C46" s="232">
        <v>0</v>
      </c>
      <c r="D46" s="232">
        <v>0</v>
      </c>
      <c r="E46" s="255">
        <v>0</v>
      </c>
      <c r="F46" s="232">
        <v>0</v>
      </c>
      <c r="G46" s="232">
        <v>0</v>
      </c>
      <c r="H46" s="233">
        <v>0</v>
      </c>
    </row>
    <row r="47" spans="1:8" s="3" customFormat="1">
      <c r="A47" s="206">
        <v>8.1999999999999993</v>
      </c>
      <c r="B47" s="208" t="s">
        <v>318</v>
      </c>
      <c r="C47" s="232">
        <v>0</v>
      </c>
      <c r="D47" s="232">
        <v>0</v>
      </c>
      <c r="E47" s="255">
        <v>0</v>
      </c>
      <c r="F47" s="232">
        <v>0</v>
      </c>
      <c r="G47" s="232">
        <v>2566.4330733333331</v>
      </c>
      <c r="H47" s="233">
        <v>2566.4330733333331</v>
      </c>
    </row>
    <row r="48" spans="1:8" s="3" customFormat="1">
      <c r="A48" s="206">
        <v>8.3000000000000007</v>
      </c>
      <c r="B48" s="208" t="s">
        <v>319</v>
      </c>
      <c r="C48" s="232">
        <v>0</v>
      </c>
      <c r="D48" s="232">
        <v>0</v>
      </c>
      <c r="E48" s="255">
        <v>0</v>
      </c>
      <c r="F48" s="232">
        <v>0</v>
      </c>
      <c r="G48" s="232">
        <v>0</v>
      </c>
      <c r="H48" s="233">
        <v>0</v>
      </c>
    </row>
    <row r="49" spans="1:8" s="3" customFormat="1">
      <c r="A49" s="206">
        <v>8.4</v>
      </c>
      <c r="B49" s="208" t="s">
        <v>320</v>
      </c>
      <c r="C49" s="232">
        <v>0</v>
      </c>
      <c r="D49" s="232">
        <v>0</v>
      </c>
      <c r="E49" s="255">
        <v>0</v>
      </c>
      <c r="F49" s="232">
        <v>0</v>
      </c>
      <c r="G49" s="232">
        <v>0</v>
      </c>
      <c r="H49" s="233">
        <v>0</v>
      </c>
    </row>
    <row r="50" spans="1:8" s="3" customFormat="1">
      <c r="A50" s="206">
        <v>8.5</v>
      </c>
      <c r="B50" s="208" t="s">
        <v>321</v>
      </c>
      <c r="C50" s="232">
        <v>0</v>
      </c>
      <c r="D50" s="232">
        <v>0</v>
      </c>
      <c r="E50" s="255">
        <v>0</v>
      </c>
      <c r="F50" s="232">
        <v>0</v>
      </c>
      <c r="G50" s="232">
        <v>0</v>
      </c>
      <c r="H50" s="233">
        <v>0</v>
      </c>
    </row>
    <row r="51" spans="1:8" s="3" customFormat="1">
      <c r="A51" s="206">
        <v>8.6</v>
      </c>
      <c r="B51" s="208" t="s">
        <v>322</v>
      </c>
      <c r="C51" s="232">
        <v>0</v>
      </c>
      <c r="D51" s="232">
        <v>0</v>
      </c>
      <c r="E51" s="255">
        <v>0</v>
      </c>
      <c r="F51" s="232">
        <v>0</v>
      </c>
      <c r="G51" s="232">
        <v>0</v>
      </c>
      <c r="H51" s="233">
        <v>0</v>
      </c>
    </row>
    <row r="52" spans="1:8" s="3" customFormat="1">
      <c r="A52" s="206">
        <v>8.6999999999999993</v>
      </c>
      <c r="B52" s="208" t="s">
        <v>323</v>
      </c>
      <c r="C52" s="232">
        <v>0</v>
      </c>
      <c r="D52" s="232">
        <v>0</v>
      </c>
      <c r="E52" s="255">
        <v>0</v>
      </c>
      <c r="F52" s="232">
        <v>0</v>
      </c>
      <c r="G52" s="232">
        <v>0</v>
      </c>
      <c r="H52" s="233">
        <v>0</v>
      </c>
    </row>
    <row r="53" spans="1:8" s="3" customFormat="1" ht="28.2"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C12"/>
    </sheetView>
  </sheetViews>
  <sheetFormatPr defaultColWidth="9.109375" defaultRowHeight="13.8"/>
  <cols>
    <col min="1" max="1" width="9.5546875" style="2" bestFit="1" customWidth="1"/>
    <col min="2" max="2" width="93.5546875" style="2" customWidth="1"/>
    <col min="3" max="3" width="12.6640625" style="2" customWidth="1"/>
    <col min="4" max="4" width="14" style="2" bestFit="1" customWidth="1"/>
    <col min="5" max="5" width="14" style="13" bestFit="1" customWidth="1"/>
    <col min="6" max="6" width="13.6640625" style="13" bestFit="1" customWidth="1"/>
    <col min="7" max="7" width="14" style="13" bestFit="1" customWidth="1"/>
    <col min="8" max="11" width="9.6640625" style="13" customWidth="1"/>
    <col min="12" max="16384" width="9.109375" style="13"/>
  </cols>
  <sheetData>
    <row r="1" spans="1:8">
      <c r="A1" s="17" t="s">
        <v>188</v>
      </c>
      <c r="B1" s="16" t="str">
        <f>Info!C2</f>
        <v>სს "ვითიბი ბანკი ჯორჯია"</v>
      </c>
      <c r="C1" s="16"/>
      <c r="D1" s="326"/>
    </row>
    <row r="2" spans="1:8">
      <c r="A2" s="17" t="s">
        <v>189</v>
      </c>
      <c r="B2" s="740">
        <f>'4. Off-Balance'!B2</f>
        <v>45016</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38" t="str">
        <f>INT((MONTH($B$2))/3)&amp;"Q"&amp;"-"&amp;YEAR($B$2)</f>
        <v>1Q-2023</v>
      </c>
      <c r="D5" s="438" t="str">
        <f>IF(INT(MONTH($B$2))=3, "4"&amp;"Q"&amp;"-"&amp;YEAR($B$2)-1, IF(INT(MONTH($B$2))=6, "1"&amp;"Q"&amp;"-"&amp;YEAR($B$2), IF(INT(MONTH($B$2))=9, "2"&amp;"Q"&amp;"-"&amp;YEAR($B$2),IF(INT(MONTH($B$2))=12, "3"&amp;"Q"&amp;"-"&amp;YEAR($B$2), 0))))</f>
        <v>4Q-2022</v>
      </c>
      <c r="E5" s="438" t="str">
        <f>IF(INT(MONTH($B$2))=3, "3"&amp;"Q"&amp;"-"&amp;YEAR($B$2)-1, IF(INT(MONTH($B$2))=6, "4"&amp;"Q"&amp;"-"&amp;YEAR($B$2)-1, IF(INT(MONTH($B$2))=9, "1"&amp;"Q"&amp;"-"&amp;YEAR($B$2),IF(INT(MONTH($B$2))=12, "2"&amp;"Q"&amp;"-"&amp;YEAR($B$2), 0))))</f>
        <v>3Q-2022</v>
      </c>
      <c r="F5" s="438" t="str">
        <f>IF(INT(MONTH($B$2))=3, "2"&amp;"Q"&amp;"-"&amp;YEAR($B$2)-1, IF(INT(MONTH($B$2))=6, "3"&amp;"Q"&amp;"-"&amp;YEAR($B$2)-1, IF(INT(MONTH($B$2))=9, "4"&amp;"Q"&amp;"-"&amp;YEAR($B$2)-1,IF(INT(MONTH($B$2))=12, "1"&amp;"Q"&amp;"-"&amp;YEAR($B$2), 0))))</f>
        <v>2Q-2022</v>
      </c>
      <c r="G5" s="438" t="str">
        <f>IF(INT(MONTH($B$2))=3, "1"&amp;"Q"&amp;"-"&amp;YEAR($B$2)-1, IF(INT(MONTH($B$2))=6, "2"&amp;"Q"&amp;"-"&amp;YEAR($B$2)-1, IF(INT(MONTH($B$2))=9, "3"&amp;"Q"&amp;"-"&amp;YEAR($B$2)-1,IF(INT(MONTH($B$2))=12, "4"&amp;"Q"&amp;"-"&amp;YEAR($B$2)-1, 0))))</f>
        <v>1Q-2022</v>
      </c>
    </row>
    <row r="6" spans="1:8" ht="15" customHeight="1">
      <c r="A6" s="370">
        <v>1</v>
      </c>
      <c r="B6" s="425" t="s">
        <v>192</v>
      </c>
      <c r="C6" s="371">
        <f>C7+C9+C10</f>
        <v>325940620.21173847</v>
      </c>
      <c r="D6" s="371">
        <f t="shared" ref="D6:G6" si="0">D7+D9+D10</f>
        <v>325185656.88931304</v>
      </c>
      <c r="E6" s="371">
        <f t="shared" si="0"/>
        <v>354271251.17090148</v>
      </c>
      <c r="F6" s="371">
        <f t="shared" si="0"/>
        <v>383615189.97632807</v>
      </c>
      <c r="G6" s="371">
        <f t="shared" si="0"/>
        <v>453709671.240062</v>
      </c>
    </row>
    <row r="7" spans="1:8" ht="15" customHeight="1">
      <c r="A7" s="370">
        <v>1.1000000000000001</v>
      </c>
      <c r="B7" s="372" t="s">
        <v>602</v>
      </c>
      <c r="C7" s="373">
        <v>312209882.96096349</v>
      </c>
      <c r="D7" s="428">
        <v>308416489.57258302</v>
      </c>
      <c r="E7" s="373">
        <v>335804132.58473146</v>
      </c>
      <c r="F7" s="373">
        <v>358450878.5892731</v>
      </c>
      <c r="G7" s="429">
        <v>395376485.00996703</v>
      </c>
    </row>
    <row r="8" spans="1:8" ht="27.6">
      <c r="A8" s="370" t="s">
        <v>251</v>
      </c>
      <c r="B8" s="374" t="s">
        <v>402</v>
      </c>
      <c r="C8" s="373">
        <v>21168998.574999999</v>
      </c>
      <c r="D8" s="428">
        <v>1142442.5</v>
      </c>
      <c r="E8" s="373">
        <v>923395</v>
      </c>
      <c r="F8" s="373">
        <v>953002.625</v>
      </c>
      <c r="G8" s="429">
        <v>912095</v>
      </c>
    </row>
    <row r="9" spans="1:8" ht="15" customHeight="1">
      <c r="A9" s="370">
        <v>1.2</v>
      </c>
      <c r="B9" s="372" t="s">
        <v>22</v>
      </c>
      <c r="C9" s="373">
        <v>13730737.250775002</v>
      </c>
      <c r="D9" s="428">
        <v>16769167.31673</v>
      </c>
      <c r="E9" s="373">
        <v>18467118.586170003</v>
      </c>
      <c r="F9" s="373">
        <v>25164311.387055002</v>
      </c>
      <c r="G9" s="429">
        <v>58097861.350095004</v>
      </c>
    </row>
    <row r="10" spans="1:8" ht="15" customHeight="1">
      <c r="A10" s="370">
        <v>1.3</v>
      </c>
      <c r="B10" s="426" t="s">
        <v>77</v>
      </c>
      <c r="C10" s="375">
        <v>0</v>
      </c>
      <c r="D10" s="428">
        <v>0</v>
      </c>
      <c r="E10" s="375">
        <v>0</v>
      </c>
      <c r="F10" s="373">
        <v>0</v>
      </c>
      <c r="G10" s="430">
        <v>235324.88</v>
      </c>
    </row>
    <row r="11" spans="1:8" ht="15" customHeight="1">
      <c r="A11" s="370">
        <v>2</v>
      </c>
      <c r="B11" s="425" t="s">
        <v>193</v>
      </c>
      <c r="C11" s="373">
        <v>160934422.11923599</v>
      </c>
      <c r="D11" s="428">
        <v>169201172.433541</v>
      </c>
      <c r="E11" s="373">
        <v>177180003.2284711</v>
      </c>
      <c r="F11" s="373">
        <v>177808251.5472182</v>
      </c>
      <c r="G11" s="429">
        <v>188710597.55137697</v>
      </c>
    </row>
    <row r="12" spans="1:8" ht="15" customHeight="1">
      <c r="A12" s="386">
        <v>3</v>
      </c>
      <c r="B12" s="427" t="s">
        <v>191</v>
      </c>
      <c r="C12" s="375">
        <v>127656076.75</v>
      </c>
      <c r="D12" s="428">
        <v>127656076.75</v>
      </c>
      <c r="E12" s="375">
        <v>188607600.76875001</v>
      </c>
      <c r="F12" s="373">
        <v>188607600.76875001</v>
      </c>
      <c r="G12" s="430">
        <v>188607600.76875001</v>
      </c>
    </row>
    <row r="13" spans="1:8" ht="15" customHeight="1" thickBot="1">
      <c r="A13" s="128">
        <v>4</v>
      </c>
      <c r="B13" s="431" t="s">
        <v>252</v>
      </c>
      <c r="C13" s="258">
        <f>C6+C11+C12</f>
        <v>614531119.08097446</v>
      </c>
      <c r="D13" s="258">
        <f t="shared" ref="D13:G13" si="1">D6+D11+D12</f>
        <v>622042906.07285404</v>
      </c>
      <c r="E13" s="258">
        <f t="shared" si="1"/>
        <v>720058855.16812253</v>
      </c>
      <c r="F13" s="258">
        <f t="shared" si="1"/>
        <v>750031042.29229617</v>
      </c>
      <c r="G13" s="258">
        <f t="shared" si="1"/>
        <v>831027869.56018901</v>
      </c>
    </row>
    <row r="14" spans="1:8">
      <c r="B14" s="23"/>
    </row>
    <row r="15" spans="1:8" ht="27.6">
      <c r="B15" s="101" t="s">
        <v>603</v>
      </c>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pane xSplit="1" ySplit="4" topLeftCell="B5" activePane="bottomRight" state="frozen"/>
      <selection pane="topRight" activeCell="B1" sqref="B1"/>
      <selection pane="bottomLeft" activeCell="A4" sqref="A4"/>
      <selection pane="bottomRight" activeCell="B22" sqref="B22:C25"/>
    </sheetView>
  </sheetViews>
  <sheetFormatPr defaultRowHeight="14.4"/>
  <cols>
    <col min="1" max="1" width="9.5546875" style="2" bestFit="1" customWidth="1"/>
    <col min="2" max="2" width="58.88671875" style="2" customWidth="1"/>
    <col min="3" max="3" width="34.33203125" style="2" customWidth="1"/>
  </cols>
  <sheetData>
    <row r="1" spans="1:8">
      <c r="A1" s="2" t="s">
        <v>188</v>
      </c>
      <c r="B1" s="326" t="str">
        <f>Info!C2</f>
        <v>სს "ვითიბი ბანკი ჯორჯია"</v>
      </c>
    </row>
    <row r="2" spans="1:8">
      <c r="A2" s="2" t="s">
        <v>189</v>
      </c>
      <c r="B2" s="451">
        <f>'1. key ratios'!B2</f>
        <v>45016</v>
      </c>
    </row>
    <row r="4" spans="1:8" ht="25.5" customHeight="1" thickBot="1">
      <c r="A4" s="223" t="s">
        <v>409</v>
      </c>
      <c r="B4" s="60" t="s">
        <v>149</v>
      </c>
      <c r="C4" s="14"/>
    </row>
    <row r="5" spans="1:8">
      <c r="A5" s="11"/>
      <c r="B5" s="421" t="s">
        <v>150</v>
      </c>
      <c r="C5" s="435" t="s">
        <v>617</v>
      </c>
    </row>
    <row r="6" spans="1:8" ht="15">
      <c r="A6" s="669">
        <v>1</v>
      </c>
      <c r="B6" s="670" t="s">
        <v>1012</v>
      </c>
      <c r="C6" s="432" t="s">
        <v>1013</v>
      </c>
    </row>
    <row r="7" spans="1:8" ht="15">
      <c r="A7" s="669">
        <v>2</v>
      </c>
      <c r="B7" s="670" t="s">
        <v>1014</v>
      </c>
      <c r="C7" s="432" t="s">
        <v>1015</v>
      </c>
    </row>
    <row r="8" spans="1:8" ht="15">
      <c r="A8" s="669">
        <v>3</v>
      </c>
      <c r="B8" s="670" t="s">
        <v>1016</v>
      </c>
      <c r="C8" s="432" t="s">
        <v>1015</v>
      </c>
    </row>
    <row r="9" spans="1:8" ht="15">
      <c r="A9" s="669">
        <v>4</v>
      </c>
      <c r="B9" s="670" t="s">
        <v>1017</v>
      </c>
      <c r="C9" s="432" t="s">
        <v>1015</v>
      </c>
    </row>
    <row r="10" spans="1:8" ht="15">
      <c r="A10" s="669"/>
      <c r="B10" s="670"/>
      <c r="C10" s="432"/>
    </row>
    <row r="11" spans="1:8" ht="15">
      <c r="A11" s="669"/>
      <c r="B11" s="670"/>
      <c r="C11" s="432"/>
    </row>
    <row r="12" spans="1:8" ht="15">
      <c r="A12" s="669"/>
      <c r="B12" s="765"/>
      <c r="C12" s="766"/>
      <c r="H12" s="4"/>
    </row>
    <row r="13" spans="1:8" ht="55.2">
      <c r="A13" s="669"/>
      <c r="B13" s="671" t="s">
        <v>151</v>
      </c>
      <c r="C13" s="436" t="s">
        <v>618</v>
      </c>
    </row>
    <row r="14" spans="1:8">
      <c r="A14" s="669">
        <v>1</v>
      </c>
      <c r="B14" s="672" t="s">
        <v>1018</v>
      </c>
      <c r="C14" s="434" t="s">
        <v>1019</v>
      </c>
    </row>
    <row r="15" spans="1:8">
      <c r="A15" s="669">
        <v>2</v>
      </c>
      <c r="B15" s="672" t="s">
        <v>1020</v>
      </c>
      <c r="C15" s="434" t="s">
        <v>1021</v>
      </c>
    </row>
    <row r="16" spans="1:8">
      <c r="A16" s="669">
        <v>3</v>
      </c>
      <c r="B16" s="672" t="s">
        <v>1022</v>
      </c>
      <c r="C16" s="434" t="s">
        <v>1023</v>
      </c>
    </row>
    <row r="17" spans="1:3">
      <c r="A17" s="669">
        <v>4</v>
      </c>
      <c r="B17" s="672" t="s">
        <v>1048</v>
      </c>
      <c r="C17" s="434" t="s">
        <v>1024</v>
      </c>
    </row>
    <row r="18" spans="1:3">
      <c r="A18" s="669">
        <v>5</v>
      </c>
      <c r="B18" s="672" t="s">
        <v>1025</v>
      </c>
      <c r="C18" s="434" t="s">
        <v>1026</v>
      </c>
    </row>
    <row r="19" spans="1:3">
      <c r="A19" s="669">
        <v>6</v>
      </c>
      <c r="B19" s="672" t="s">
        <v>1027</v>
      </c>
      <c r="C19" s="434" t="s">
        <v>1028</v>
      </c>
    </row>
    <row r="20" spans="1:3">
      <c r="A20" s="669"/>
      <c r="B20" s="672"/>
      <c r="C20" s="27"/>
    </row>
    <row r="21" spans="1:3">
      <c r="A21" s="669"/>
      <c r="B21" s="767" t="s">
        <v>152</v>
      </c>
      <c r="C21" s="768"/>
    </row>
    <row r="22" spans="1:3" ht="15">
      <c r="A22" s="669">
        <v>1</v>
      </c>
      <c r="B22" s="670" t="s">
        <v>1029</v>
      </c>
      <c r="C22" s="673">
        <v>0.97384321770185212</v>
      </c>
    </row>
    <row r="23" spans="1:3" ht="15">
      <c r="A23" s="669">
        <v>2</v>
      </c>
      <c r="B23" s="670" t="s">
        <v>1030</v>
      </c>
      <c r="C23" s="673">
        <v>1.472765597699272E-2</v>
      </c>
    </row>
    <row r="24" spans="1:3" ht="14.4" customHeight="1">
      <c r="A24" s="669"/>
      <c r="B24" s="767" t="s">
        <v>272</v>
      </c>
      <c r="C24" s="768"/>
    </row>
    <row r="25" spans="1:3" ht="15">
      <c r="A25" s="669">
        <v>1</v>
      </c>
      <c r="B25" s="670" t="s">
        <v>1031</v>
      </c>
      <c r="C25" s="674">
        <v>0.74399999999999999</v>
      </c>
    </row>
    <row r="26" spans="1:3" ht="15.6" thickBot="1">
      <c r="A26" s="15"/>
      <c r="B26" s="61"/>
      <c r="C26" s="433"/>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21" sqref="C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51">
        <f>'1. key ratios'!B2</f>
        <v>45016</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39"/>
      <c r="B5" s="340"/>
      <c r="C5" s="176" t="s">
        <v>0</v>
      </c>
      <c r="D5" s="176" t="s">
        <v>1</v>
      </c>
      <c r="E5" s="341" t="s">
        <v>2</v>
      </c>
    </row>
    <row r="6" spans="1:7" s="143" customFormat="1" ht="14.4" customHeight="1">
      <c r="A6" s="342"/>
      <c r="B6" s="769" t="s">
        <v>231</v>
      </c>
      <c r="C6" s="769" t="s">
        <v>230</v>
      </c>
      <c r="D6" s="770" t="s">
        <v>229</v>
      </c>
      <c r="E6" s="771"/>
      <c r="G6"/>
    </row>
    <row r="7" spans="1:7" s="143" customFormat="1" ht="99.6" customHeight="1">
      <c r="A7" s="342"/>
      <c r="B7" s="769"/>
      <c r="C7" s="769"/>
      <c r="D7" s="336" t="s">
        <v>228</v>
      </c>
      <c r="E7" s="337" t="s">
        <v>519</v>
      </c>
      <c r="G7"/>
    </row>
    <row r="8" spans="1:7">
      <c r="A8" s="343">
        <v>1</v>
      </c>
      <c r="B8" s="344" t="s">
        <v>154</v>
      </c>
      <c r="C8" s="345">
        <v>126274050</v>
      </c>
      <c r="D8" s="345"/>
      <c r="E8" s="346">
        <v>126274050</v>
      </c>
    </row>
    <row r="9" spans="1:7">
      <c r="A9" s="343">
        <v>2</v>
      </c>
      <c r="B9" s="344" t="s">
        <v>155</v>
      </c>
      <c r="C9" s="345">
        <v>351</v>
      </c>
      <c r="D9" s="345"/>
      <c r="E9" s="346">
        <v>351</v>
      </c>
    </row>
    <row r="10" spans="1:7">
      <c r="A10" s="343">
        <v>3</v>
      </c>
      <c r="B10" s="344" t="s">
        <v>227</v>
      </c>
      <c r="C10" s="345">
        <v>6175047</v>
      </c>
      <c r="D10" s="345"/>
      <c r="E10" s="346">
        <v>6175047</v>
      </c>
    </row>
    <row r="11" spans="1:7" ht="27.6">
      <c r="A11" s="343">
        <v>4</v>
      </c>
      <c r="B11" s="344" t="s">
        <v>185</v>
      </c>
      <c r="C11" s="345">
        <v>0</v>
      </c>
      <c r="D11" s="345"/>
      <c r="E11" s="346">
        <v>0</v>
      </c>
    </row>
    <row r="12" spans="1:7">
      <c r="A12" s="343">
        <v>5</v>
      </c>
      <c r="B12" s="344" t="s">
        <v>157</v>
      </c>
      <c r="C12" s="345">
        <v>4857860</v>
      </c>
      <c r="D12" s="345"/>
      <c r="E12" s="346">
        <v>4857860</v>
      </c>
    </row>
    <row r="13" spans="1:7">
      <c r="A13" s="343">
        <v>6.1</v>
      </c>
      <c r="B13" s="344" t="s">
        <v>158</v>
      </c>
      <c r="C13" s="347">
        <v>216100327</v>
      </c>
      <c r="D13" s="345"/>
      <c r="E13" s="346">
        <v>216100327</v>
      </c>
    </row>
    <row r="14" spans="1:7" ht="32.25" customHeight="1">
      <c r="A14" s="343">
        <v>6.2</v>
      </c>
      <c r="B14" s="348" t="s">
        <v>159</v>
      </c>
      <c r="C14" s="675">
        <v>-19250064</v>
      </c>
      <c r="D14" s="676"/>
      <c r="E14" s="677">
        <v>-19250064</v>
      </c>
    </row>
    <row r="15" spans="1:7">
      <c r="A15" s="343">
        <v>6</v>
      </c>
      <c r="B15" s="344" t="s">
        <v>226</v>
      </c>
      <c r="C15" s="345">
        <v>196850263</v>
      </c>
      <c r="D15" s="345"/>
      <c r="E15" s="346">
        <v>196850263</v>
      </c>
    </row>
    <row r="16" spans="1:7" ht="27.6">
      <c r="A16" s="343">
        <v>7</v>
      </c>
      <c r="B16" s="344" t="s">
        <v>161</v>
      </c>
      <c r="C16" s="345">
        <v>2268911</v>
      </c>
      <c r="D16" s="345"/>
      <c r="E16" s="346">
        <v>2268911</v>
      </c>
    </row>
    <row r="17" spans="1:7">
      <c r="A17" s="343">
        <v>8</v>
      </c>
      <c r="B17" s="344" t="s">
        <v>162</v>
      </c>
      <c r="C17" s="345">
        <v>13559846.76</v>
      </c>
      <c r="D17" s="345"/>
      <c r="E17" s="346">
        <v>13559846.76</v>
      </c>
      <c r="F17" s="6"/>
      <c r="G17" s="6"/>
    </row>
    <row r="18" spans="1:7">
      <c r="A18" s="343">
        <v>9</v>
      </c>
      <c r="B18" s="344" t="s">
        <v>163</v>
      </c>
      <c r="C18" s="345">
        <v>54000</v>
      </c>
      <c r="D18" s="345"/>
      <c r="E18" s="346">
        <v>54000</v>
      </c>
      <c r="G18" s="6"/>
    </row>
    <row r="19" spans="1:7" ht="27.6">
      <c r="A19" s="343">
        <v>10</v>
      </c>
      <c r="B19" s="344" t="s">
        <v>164</v>
      </c>
      <c r="C19" s="345">
        <v>54356732</v>
      </c>
      <c r="D19" s="345">
        <v>18630737.640000001</v>
      </c>
      <c r="E19" s="346">
        <v>35725994.359999999</v>
      </c>
      <c r="G19" s="6"/>
    </row>
    <row r="20" spans="1:7">
      <c r="A20" s="343">
        <v>11</v>
      </c>
      <c r="B20" s="344" t="s">
        <v>165</v>
      </c>
      <c r="C20" s="345">
        <v>20735135.932</v>
      </c>
      <c r="D20" s="345"/>
      <c r="E20" s="346">
        <v>20735135.932</v>
      </c>
    </row>
    <row r="21" spans="1:7" ht="42" thickBot="1">
      <c r="A21" s="349"/>
      <c r="B21" s="350" t="s">
        <v>483</v>
      </c>
      <c r="C21" s="306">
        <f>SUM(C8:C12, C15:C20)</f>
        <v>425132196.69199997</v>
      </c>
      <c r="D21" s="306">
        <f>SUM(D8:D12, D15:D20)</f>
        <v>18630737.640000001</v>
      </c>
      <c r="E21" s="351">
        <f>SUM(E8:E12, E15:E20)</f>
        <v>406501459.05199999</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51">
        <f>'1. key ratios'!B2</f>
        <v>45016</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59">
        <f>'7. LI1'!E21</f>
        <v>406501459.05199999</v>
      </c>
    </row>
    <row r="6" spans="1:6" s="169" customFormat="1">
      <c r="A6" s="115">
        <v>2.1</v>
      </c>
      <c r="B6" s="186" t="s">
        <v>266</v>
      </c>
      <c r="C6" s="260">
        <v>30058821.189380005</v>
      </c>
    </row>
    <row r="7" spans="1:6" s="4" customFormat="1" ht="27.6" outlineLevel="1">
      <c r="A7" s="185">
        <v>2.2000000000000002</v>
      </c>
      <c r="B7" s="181" t="s">
        <v>267</v>
      </c>
      <c r="C7" s="261">
        <v>0</v>
      </c>
    </row>
    <row r="8" spans="1:6" s="4" customFormat="1" ht="27.6">
      <c r="A8" s="185">
        <v>3</v>
      </c>
      <c r="B8" s="182" t="s">
        <v>434</v>
      </c>
      <c r="C8" s="262">
        <f>SUM(C5:C7)</f>
        <v>436560280.24137998</v>
      </c>
    </row>
    <row r="9" spans="1:6" s="169" customFormat="1">
      <c r="A9" s="115">
        <v>4</v>
      </c>
      <c r="B9" s="189" t="s">
        <v>263</v>
      </c>
      <c r="C9" s="260">
        <v>2824218.773</v>
      </c>
    </row>
    <row r="10" spans="1:6" s="4" customFormat="1" ht="27.6" outlineLevel="1">
      <c r="A10" s="185">
        <v>5.0999999999999996</v>
      </c>
      <c r="B10" s="181" t="s">
        <v>273</v>
      </c>
      <c r="C10" s="261">
        <v>-14977410.594690001</v>
      </c>
    </row>
    <row r="11" spans="1:6" s="4" customFormat="1" ht="27.6" outlineLevel="1">
      <c r="A11" s="185">
        <v>5.2</v>
      </c>
      <c r="B11" s="181" t="s">
        <v>274</v>
      </c>
      <c r="C11" s="261">
        <v>0</v>
      </c>
    </row>
    <row r="12" spans="1:6" s="4" customFormat="1">
      <c r="A12" s="185">
        <v>6</v>
      </c>
      <c r="B12" s="187" t="s">
        <v>604</v>
      </c>
      <c r="C12" s="352">
        <v>579781.43000000005</v>
      </c>
    </row>
    <row r="13" spans="1:6" s="4" customFormat="1" ht="15" thickBot="1">
      <c r="A13" s="188">
        <v>7</v>
      </c>
      <c r="B13" s="183" t="s">
        <v>264</v>
      </c>
      <c r="C13" s="263">
        <f>SUM(C8:C12)</f>
        <v>424986869.84968996</v>
      </c>
    </row>
    <row r="15" spans="1:6" ht="27.6">
      <c r="B15" s="23" t="s">
        <v>605</v>
      </c>
      <c r="C15" s="739"/>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UPQhmb+8UP/94MGanCtWGkXjtQUpviMi8gta/JTnebA=</DigestValue>
    </Reference>
    <Reference Type="http://www.w3.org/2000/09/xmldsig#Object" URI="#idOfficeObject">
      <DigestMethod Algorithm="http://www.w3.org/2001/04/xmlenc#sha256"/>
      <DigestValue>5RDnOkB5+oSFbWR39Fx1fK0A4BdLaJDuYSLR76u8loI=</DigestValue>
    </Reference>
    <Reference Type="http://uri.etsi.org/01903#SignedProperties" URI="#idSignedProperties">
      <Transforms>
        <Transform Algorithm="http://www.w3.org/TR/2001/REC-xml-c14n-20010315"/>
      </Transforms>
      <DigestMethod Algorithm="http://www.w3.org/2001/04/xmlenc#sha256"/>
      <DigestValue>gazmQ8CNx12JbB5oahbDZR+/OIU8PIlknmtCpCoTDLU=</DigestValue>
    </Reference>
  </SignedInfo>
  <SignatureValue>iWVr/5p6Rw8krbt8usne61E9eIhLu+8hwfhLsmA6u1wSiuglAjwjzg8gp4MQ6UeiFXzNFT8W3Vq9
Iy3Nbc6An/GeUxvS4lpet8/6XeUFz7IuKN1ZG/eJNquH3pWuso8wFtWqxXczeTDzMJiENQbmaz5Q
Hv14ad9XDwCy1sh37BtfyzY5ssMOs/etW5OfMisEaW2RY5SS//fPZdIS45IPxrAgwNCTbpr9K7k6
NzkR98SN1bLgUU3UMDLvbuyu8/pfltvp7sGP6kNmkxcndX3etKNGCyoiLsj7tBc1UEdl6K0KB8nB
+ea3FYVhb/sHDEAu7sr7yEiig7n3IZ/na92O9A==</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MjBcyXoK4cAQjjZ+n+xikT4FCnEnkaPpAAEMsnEMUmY=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b7x6PAyft7xh6vl7CwQhkekLdNEcHK1799SYf2AyDh8=</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u4axVRVYeneWTkYuwdCTitTRPkDNaZO0o2BnFWlOPBA=</DigestValue>
      </Reference>
      <Reference URI="/xl/styles.xml?ContentType=application/vnd.openxmlformats-officedocument.spreadsheetml.styles+xml">
        <DigestMethod Algorithm="http://www.w3.org/2001/04/xmlenc#sha256"/>
        <DigestValue>yTZf05bbe2VeltpSeERVro0n3VyBK3lWDwL8h8FxFzs=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1ije3/9ry7ldFLaG6L/uCOW+4SToKpxkyLg/IpG4oCE=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Zk3sg9wwgZBVKXLcCZ+tcCJ+f9HwGi/MLaPm1J9En7A=</DigestValue>
      </Reference>
      <Reference URI="/xl/worksheets/sheet10.xml?ContentType=application/vnd.openxmlformats-officedocument.spreadsheetml.worksheet+xml">
        <DigestMethod Algorithm="http://www.w3.org/2001/04/xmlenc#sha256"/>
        <DigestValue>RFUrqOucx+xm/iXEqbhIyyk/wIfL4m2jU6L1TiwVbUY=</DigestValue>
      </Reference>
      <Reference URI="/xl/worksheets/sheet11.xml?ContentType=application/vnd.openxmlformats-officedocument.spreadsheetml.worksheet+xml">
        <DigestMethod Algorithm="http://www.w3.org/2001/04/xmlenc#sha256"/>
        <DigestValue>3/uzvHAbpgibU6qfHx6hphvPKOw06FTf1LzBeQrzylc=</DigestValue>
      </Reference>
      <Reference URI="/xl/worksheets/sheet12.xml?ContentType=application/vnd.openxmlformats-officedocument.spreadsheetml.worksheet+xml">
        <DigestMethod Algorithm="http://www.w3.org/2001/04/xmlenc#sha256"/>
        <DigestValue>1dle+M1xmcxfF6UnrZ+CxchoEmqiPh5lnUB7qiy7O9o=</DigestValue>
      </Reference>
      <Reference URI="/xl/worksheets/sheet13.xml?ContentType=application/vnd.openxmlformats-officedocument.spreadsheetml.worksheet+xml">
        <DigestMethod Algorithm="http://www.w3.org/2001/04/xmlenc#sha256"/>
        <DigestValue>I7mIqV06wY47ZBFLRw3piPGCntXbhlvekseKGuhmmls=</DigestValue>
      </Reference>
      <Reference URI="/xl/worksheets/sheet14.xml?ContentType=application/vnd.openxmlformats-officedocument.spreadsheetml.worksheet+xml">
        <DigestMethod Algorithm="http://www.w3.org/2001/04/xmlenc#sha256"/>
        <DigestValue>q3ReQY1FmLwpv+7ibM/F6D+JOaIIlqmHgy5rw/eIie0=</DigestValue>
      </Reference>
      <Reference URI="/xl/worksheets/sheet15.xml?ContentType=application/vnd.openxmlformats-officedocument.spreadsheetml.worksheet+xml">
        <DigestMethod Algorithm="http://www.w3.org/2001/04/xmlenc#sha256"/>
        <DigestValue>xCqXp+3eUxRWGmCT9Zt8llaTKD5F815ifda1whwNrnk=</DigestValue>
      </Reference>
      <Reference URI="/xl/worksheets/sheet16.xml?ContentType=application/vnd.openxmlformats-officedocument.spreadsheetml.worksheet+xml">
        <DigestMethod Algorithm="http://www.w3.org/2001/04/xmlenc#sha256"/>
        <DigestValue>h0QFbImsPbNIkIDVrPedewiLuOgdb4+Oo8Si6oCr3Qc=</DigestValue>
      </Reference>
      <Reference URI="/xl/worksheets/sheet17.xml?ContentType=application/vnd.openxmlformats-officedocument.spreadsheetml.worksheet+xml">
        <DigestMethod Algorithm="http://www.w3.org/2001/04/xmlenc#sha256"/>
        <DigestValue>DqlciXlof7GyEMfbJET2S3MAwKRZFFdE4yUw9HTHJnQ=</DigestValue>
      </Reference>
      <Reference URI="/xl/worksheets/sheet18.xml?ContentType=application/vnd.openxmlformats-officedocument.spreadsheetml.worksheet+xml">
        <DigestMethod Algorithm="http://www.w3.org/2001/04/xmlenc#sha256"/>
        <DigestValue>Y38dGQY2MtOdfh87fyezqNMzkHs3U4m1o7beAFAwO6w=</DigestValue>
      </Reference>
      <Reference URI="/xl/worksheets/sheet19.xml?ContentType=application/vnd.openxmlformats-officedocument.spreadsheetml.worksheet+xml">
        <DigestMethod Algorithm="http://www.w3.org/2001/04/xmlenc#sha256"/>
        <DigestValue>HVCaATlEdHrMqv2yzCW+NIGcxONI7lRHbk1bUoDTAWg=</DigestValue>
      </Reference>
      <Reference URI="/xl/worksheets/sheet2.xml?ContentType=application/vnd.openxmlformats-officedocument.spreadsheetml.worksheet+xml">
        <DigestMethod Algorithm="http://www.w3.org/2001/04/xmlenc#sha256"/>
        <DigestValue>rAVBkVO0FfDKuXX7IsVOxWdEVF+YWIE/9Juwej+dMvI=</DigestValue>
      </Reference>
      <Reference URI="/xl/worksheets/sheet20.xml?ContentType=application/vnd.openxmlformats-officedocument.spreadsheetml.worksheet+xml">
        <DigestMethod Algorithm="http://www.w3.org/2001/04/xmlenc#sha256"/>
        <DigestValue>ZY/neIRx2ET1y4A6pm5szmcAL4R/25WDGazRMdvC6iw=</DigestValue>
      </Reference>
      <Reference URI="/xl/worksheets/sheet21.xml?ContentType=application/vnd.openxmlformats-officedocument.spreadsheetml.worksheet+xml">
        <DigestMethod Algorithm="http://www.w3.org/2001/04/xmlenc#sha256"/>
        <DigestValue>tucV1Gcr87/nHku+VzlxImLpGebbe83TyF5tvGN4OYg=</DigestValue>
      </Reference>
      <Reference URI="/xl/worksheets/sheet22.xml?ContentType=application/vnd.openxmlformats-officedocument.spreadsheetml.worksheet+xml">
        <DigestMethod Algorithm="http://www.w3.org/2001/04/xmlenc#sha256"/>
        <DigestValue>mxP8WutPGsCtDznJJAiTv3MPhDS5V2T7229wbpOxHTQ=</DigestValue>
      </Reference>
      <Reference URI="/xl/worksheets/sheet23.xml?ContentType=application/vnd.openxmlformats-officedocument.spreadsheetml.worksheet+xml">
        <DigestMethod Algorithm="http://www.w3.org/2001/04/xmlenc#sha256"/>
        <DigestValue>6lMaso/aJI2bDRPZUGnc0qqBOiR0jUQm1Aif92vpo18=</DigestValue>
      </Reference>
      <Reference URI="/xl/worksheets/sheet24.xml?ContentType=application/vnd.openxmlformats-officedocument.spreadsheetml.worksheet+xml">
        <DigestMethod Algorithm="http://www.w3.org/2001/04/xmlenc#sha256"/>
        <DigestValue>YMY2vFQVqwZKcbdzfWoLCeP075YSs+BAtg04/8Alo0E=</DigestValue>
      </Reference>
      <Reference URI="/xl/worksheets/sheet25.xml?ContentType=application/vnd.openxmlformats-officedocument.spreadsheetml.worksheet+xml">
        <DigestMethod Algorithm="http://www.w3.org/2001/04/xmlenc#sha256"/>
        <DigestValue>rLwm8OQSbDH1oaMaOYRAWILeAE7791qKveG/Sae7/s8=</DigestValue>
      </Reference>
      <Reference URI="/xl/worksheets/sheet26.xml?ContentType=application/vnd.openxmlformats-officedocument.spreadsheetml.worksheet+xml">
        <DigestMethod Algorithm="http://www.w3.org/2001/04/xmlenc#sha256"/>
        <DigestValue>ffqXKgpiVfiySaj/Ftx/gzk4O+lAsM8VRvkB7iRIhEk=</DigestValue>
      </Reference>
      <Reference URI="/xl/worksheets/sheet27.xml?ContentType=application/vnd.openxmlformats-officedocument.spreadsheetml.worksheet+xml">
        <DigestMethod Algorithm="http://www.w3.org/2001/04/xmlenc#sha256"/>
        <DigestValue>jy9/S03C/PWp40ZBm2EnSajogunI/Vklr64vowXaGOc=</DigestValue>
      </Reference>
      <Reference URI="/xl/worksheets/sheet28.xml?ContentType=application/vnd.openxmlformats-officedocument.spreadsheetml.worksheet+xml">
        <DigestMethod Algorithm="http://www.w3.org/2001/04/xmlenc#sha256"/>
        <DigestValue>iEE15xaPV04uf5LG7tkuXQ2t8VrlQln0+kDwxEeq8lo=</DigestValue>
      </Reference>
      <Reference URI="/xl/worksheets/sheet29.xml?ContentType=application/vnd.openxmlformats-officedocument.spreadsheetml.worksheet+xml">
        <DigestMethod Algorithm="http://www.w3.org/2001/04/xmlenc#sha256"/>
        <DigestValue>l62BqsTe4oPsEYaIiqx0qx0X4Tdq1lsp1MmLkhks76k=</DigestValue>
      </Reference>
      <Reference URI="/xl/worksheets/sheet3.xml?ContentType=application/vnd.openxmlformats-officedocument.spreadsheetml.worksheet+xml">
        <DigestMethod Algorithm="http://www.w3.org/2001/04/xmlenc#sha256"/>
        <DigestValue>/iUmkADJbBbxJyTafFfDtr43zUQYhAW9bCwu4oDqJ6g=</DigestValue>
      </Reference>
      <Reference URI="/xl/worksheets/sheet30.xml?ContentType=application/vnd.openxmlformats-officedocument.spreadsheetml.worksheet+xml">
        <DigestMethod Algorithm="http://www.w3.org/2001/04/xmlenc#sha256"/>
        <DigestValue>5WM8YUOV+9rUwAQaUjVtY6hbOIBxAH6V6H6PhEiPxik=</DigestValue>
      </Reference>
      <Reference URI="/xl/worksheets/sheet4.xml?ContentType=application/vnd.openxmlformats-officedocument.spreadsheetml.worksheet+xml">
        <DigestMethod Algorithm="http://www.w3.org/2001/04/xmlenc#sha256"/>
        <DigestValue>CJtN+AIGQ3XgqPEZ9Pwyuu/zxRH+QhdjAuN/gFB45tc=</DigestValue>
      </Reference>
      <Reference URI="/xl/worksheets/sheet5.xml?ContentType=application/vnd.openxmlformats-officedocument.spreadsheetml.worksheet+xml">
        <DigestMethod Algorithm="http://www.w3.org/2001/04/xmlenc#sha256"/>
        <DigestValue>QXfIgce1Gob2xUACrEObyiXoCvgBMEecQBt62TGtf98=</DigestValue>
      </Reference>
      <Reference URI="/xl/worksheets/sheet6.xml?ContentType=application/vnd.openxmlformats-officedocument.spreadsheetml.worksheet+xml">
        <DigestMethod Algorithm="http://www.w3.org/2001/04/xmlenc#sha256"/>
        <DigestValue>5fK9VMBHnATZjWz0NA30LOSOAUuih1QVS6wWOfytw+s=</DigestValue>
      </Reference>
      <Reference URI="/xl/worksheets/sheet7.xml?ContentType=application/vnd.openxmlformats-officedocument.spreadsheetml.worksheet+xml">
        <DigestMethod Algorithm="http://www.w3.org/2001/04/xmlenc#sha256"/>
        <DigestValue>oD3+wv4/OkxzhvJkDG7CEjrHtwKiyFj+eXYHYPh8MNM=</DigestValue>
      </Reference>
      <Reference URI="/xl/worksheets/sheet8.xml?ContentType=application/vnd.openxmlformats-officedocument.spreadsheetml.worksheet+xml">
        <DigestMethod Algorithm="http://www.w3.org/2001/04/xmlenc#sha256"/>
        <DigestValue>/XRb3dppIcahURq8iamZKKVB8Pk2YFyIKZ5qq2456OA=</DigestValue>
      </Reference>
      <Reference URI="/xl/worksheets/sheet9.xml?ContentType=application/vnd.openxmlformats-officedocument.spreadsheetml.worksheet+xml">
        <DigestMethod Algorithm="http://www.w3.org/2001/04/xmlenc#sha256"/>
        <DigestValue>zNHkc1kzA1yZg7HmeIWwolUlazjy0BAOTTeK03nibAM=</DigestValue>
      </Reference>
    </Manifest>
    <SignatureProperties>
      <SignatureProperty Id="idSignatureTime" Target="#idPackageSignature">
        <mdssi:SignatureTime xmlns:mdssi="http://schemas.openxmlformats.org/package/2006/digital-signature">
          <mdssi:Format>YYYY-MM-DDThh:mm:ssTZD</mdssi:Format>
          <mdssi:Value>2023-05-15T09:47:51Z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 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2023-05-15T09:47:51Z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 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N37sq4IiN+535fk2lJBQMHLxIjF8MspBwHot1B6GDOA=</DigestValue>
    </Reference>
    <Reference Type="http://www.w3.org/2000/09/xmldsig#Object" URI="#idOfficeObject">
      <DigestMethod Algorithm="http://www.w3.org/2001/04/xmlenc#sha256"/>
      <DigestValue>fHY2f/x0Dv4WusfD8+MDtIqXozh/bdwTSZVFAGr6YoQ=</DigestValue>
    </Reference>
    <Reference Type="http://uri.etsi.org/01903#SignedProperties" URI="#idSignedProperties">
      <Transforms>
        <Transform Algorithm="http://www.w3.org/TR/2001/REC-xml-c14n-20010315"/>
      </Transforms>
      <DigestMethod Algorithm="http://www.w3.org/2001/04/xmlenc#sha256"/>
      <DigestValue>+bAwOc5A6hArt43TTTXgt3BloBKqTLT3uZyzjIAFKjw=</DigestValue>
    </Reference>
  </SignedInfo>
  <SignatureValue>QVXAJ5fI2FCImV6OPA94ca3aJLzlebQ+Lke7hcDCaC1CoayaMR4DsuXLjWz0IEnZ8KrhALP8DF7+
XL3nnHkZFNgw+6rt/lhfuUDze3foE/X5H3/SihLHqHy+IIqva5ARcHyUMI5d/4328r4szNoiRQ/A
hxdCXSmrsuwtPyde4D20wgx84Ufo2J404C7WApV9sAY+5DeN8vgNOUtz+ayvNQITP/fFaOEtwoy/
adEDHTnaRSZBLdjydVuIZjWtncWXsBTqGMB1s4bf6Xg0l4g+jAYZ6aALyoZpS8L8yFdH169QJops
F93QRwIJvXnvdoxo0fuUv08bJ6fTOxtvEo5Yig==</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MjBcyXoK4cAQjjZ+n+xikT4FCnEnkaPpAAEMsnEMUmY=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b7x6PAyft7xh6vl7CwQhkekLdNEcHK1799SYf2AyDh8=</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u4axVRVYeneWTkYuwdCTitTRPkDNaZO0o2BnFWlOPBA=</DigestValue>
      </Reference>
      <Reference URI="/xl/styles.xml?ContentType=application/vnd.openxmlformats-officedocument.spreadsheetml.styles+xml">
        <DigestMethod Algorithm="http://www.w3.org/2001/04/xmlenc#sha256"/>
        <DigestValue>yTZf05bbe2VeltpSeERVro0n3VyBK3lWDwL8h8FxFzs=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1ije3/9ry7ldFLaG6L/uCOW+4SToKpxkyLg/IpG4oCE=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Zk3sg9wwgZBVKXLcCZ+tcCJ+f9HwGi/MLaPm1J9En7A=</DigestValue>
      </Reference>
      <Reference URI="/xl/worksheets/sheet10.xml?ContentType=application/vnd.openxmlformats-officedocument.spreadsheetml.worksheet+xml">
        <DigestMethod Algorithm="http://www.w3.org/2001/04/xmlenc#sha256"/>
        <DigestValue>RFUrqOucx+xm/iXEqbhIyyk/wIfL4m2jU6L1TiwVbUY=</DigestValue>
      </Reference>
      <Reference URI="/xl/worksheets/sheet11.xml?ContentType=application/vnd.openxmlformats-officedocument.spreadsheetml.worksheet+xml">
        <DigestMethod Algorithm="http://www.w3.org/2001/04/xmlenc#sha256"/>
        <DigestValue>3/uzvHAbpgibU6qfHx6hphvPKOw06FTf1LzBeQrzylc=</DigestValue>
      </Reference>
      <Reference URI="/xl/worksheets/sheet12.xml?ContentType=application/vnd.openxmlformats-officedocument.spreadsheetml.worksheet+xml">
        <DigestMethod Algorithm="http://www.w3.org/2001/04/xmlenc#sha256"/>
        <DigestValue>1dle+M1xmcxfF6UnrZ+CxchoEmqiPh5lnUB7qiy7O9o=</DigestValue>
      </Reference>
      <Reference URI="/xl/worksheets/sheet13.xml?ContentType=application/vnd.openxmlformats-officedocument.spreadsheetml.worksheet+xml">
        <DigestMethod Algorithm="http://www.w3.org/2001/04/xmlenc#sha256"/>
        <DigestValue>I7mIqV06wY47ZBFLRw3piPGCntXbhlvekseKGuhmmls=</DigestValue>
      </Reference>
      <Reference URI="/xl/worksheets/sheet14.xml?ContentType=application/vnd.openxmlformats-officedocument.spreadsheetml.worksheet+xml">
        <DigestMethod Algorithm="http://www.w3.org/2001/04/xmlenc#sha256"/>
        <DigestValue>q3ReQY1FmLwpv+7ibM/F6D+JOaIIlqmHgy5rw/eIie0=</DigestValue>
      </Reference>
      <Reference URI="/xl/worksheets/sheet15.xml?ContentType=application/vnd.openxmlformats-officedocument.spreadsheetml.worksheet+xml">
        <DigestMethod Algorithm="http://www.w3.org/2001/04/xmlenc#sha256"/>
        <DigestValue>xCqXp+3eUxRWGmCT9Zt8llaTKD5F815ifda1whwNrnk=</DigestValue>
      </Reference>
      <Reference URI="/xl/worksheets/sheet16.xml?ContentType=application/vnd.openxmlformats-officedocument.spreadsheetml.worksheet+xml">
        <DigestMethod Algorithm="http://www.w3.org/2001/04/xmlenc#sha256"/>
        <DigestValue>h0QFbImsPbNIkIDVrPedewiLuOgdb4+Oo8Si6oCr3Qc=</DigestValue>
      </Reference>
      <Reference URI="/xl/worksheets/sheet17.xml?ContentType=application/vnd.openxmlformats-officedocument.spreadsheetml.worksheet+xml">
        <DigestMethod Algorithm="http://www.w3.org/2001/04/xmlenc#sha256"/>
        <DigestValue>DqlciXlof7GyEMfbJET2S3MAwKRZFFdE4yUw9HTHJnQ=</DigestValue>
      </Reference>
      <Reference URI="/xl/worksheets/sheet18.xml?ContentType=application/vnd.openxmlformats-officedocument.spreadsheetml.worksheet+xml">
        <DigestMethod Algorithm="http://www.w3.org/2001/04/xmlenc#sha256"/>
        <DigestValue>Y38dGQY2MtOdfh87fyezqNMzkHs3U4m1o7beAFAwO6w=</DigestValue>
      </Reference>
      <Reference URI="/xl/worksheets/sheet19.xml?ContentType=application/vnd.openxmlformats-officedocument.spreadsheetml.worksheet+xml">
        <DigestMethod Algorithm="http://www.w3.org/2001/04/xmlenc#sha256"/>
        <DigestValue>HVCaATlEdHrMqv2yzCW+NIGcxONI7lRHbk1bUoDTAWg=</DigestValue>
      </Reference>
      <Reference URI="/xl/worksheets/sheet2.xml?ContentType=application/vnd.openxmlformats-officedocument.spreadsheetml.worksheet+xml">
        <DigestMethod Algorithm="http://www.w3.org/2001/04/xmlenc#sha256"/>
        <DigestValue>rAVBkVO0FfDKuXX7IsVOxWdEVF+YWIE/9Juwej+dMvI=</DigestValue>
      </Reference>
      <Reference URI="/xl/worksheets/sheet20.xml?ContentType=application/vnd.openxmlformats-officedocument.spreadsheetml.worksheet+xml">
        <DigestMethod Algorithm="http://www.w3.org/2001/04/xmlenc#sha256"/>
        <DigestValue>ZY/neIRx2ET1y4A6pm5szmcAL4R/25WDGazRMdvC6iw=</DigestValue>
      </Reference>
      <Reference URI="/xl/worksheets/sheet21.xml?ContentType=application/vnd.openxmlformats-officedocument.spreadsheetml.worksheet+xml">
        <DigestMethod Algorithm="http://www.w3.org/2001/04/xmlenc#sha256"/>
        <DigestValue>tucV1Gcr87/nHku+VzlxImLpGebbe83TyF5tvGN4OYg=</DigestValue>
      </Reference>
      <Reference URI="/xl/worksheets/sheet22.xml?ContentType=application/vnd.openxmlformats-officedocument.spreadsheetml.worksheet+xml">
        <DigestMethod Algorithm="http://www.w3.org/2001/04/xmlenc#sha256"/>
        <DigestValue>mxP8WutPGsCtDznJJAiTv3MPhDS5V2T7229wbpOxHTQ=</DigestValue>
      </Reference>
      <Reference URI="/xl/worksheets/sheet23.xml?ContentType=application/vnd.openxmlformats-officedocument.spreadsheetml.worksheet+xml">
        <DigestMethod Algorithm="http://www.w3.org/2001/04/xmlenc#sha256"/>
        <DigestValue>6lMaso/aJI2bDRPZUGnc0qqBOiR0jUQm1Aif92vpo18=</DigestValue>
      </Reference>
      <Reference URI="/xl/worksheets/sheet24.xml?ContentType=application/vnd.openxmlformats-officedocument.spreadsheetml.worksheet+xml">
        <DigestMethod Algorithm="http://www.w3.org/2001/04/xmlenc#sha256"/>
        <DigestValue>YMY2vFQVqwZKcbdzfWoLCeP075YSs+BAtg04/8Alo0E=</DigestValue>
      </Reference>
      <Reference URI="/xl/worksheets/sheet25.xml?ContentType=application/vnd.openxmlformats-officedocument.spreadsheetml.worksheet+xml">
        <DigestMethod Algorithm="http://www.w3.org/2001/04/xmlenc#sha256"/>
        <DigestValue>rLwm8OQSbDH1oaMaOYRAWILeAE7791qKveG/Sae7/s8=</DigestValue>
      </Reference>
      <Reference URI="/xl/worksheets/sheet26.xml?ContentType=application/vnd.openxmlformats-officedocument.spreadsheetml.worksheet+xml">
        <DigestMethod Algorithm="http://www.w3.org/2001/04/xmlenc#sha256"/>
        <DigestValue>ffqXKgpiVfiySaj/Ftx/gzk4O+lAsM8VRvkB7iRIhEk=</DigestValue>
      </Reference>
      <Reference URI="/xl/worksheets/sheet27.xml?ContentType=application/vnd.openxmlformats-officedocument.spreadsheetml.worksheet+xml">
        <DigestMethod Algorithm="http://www.w3.org/2001/04/xmlenc#sha256"/>
        <DigestValue>jy9/S03C/PWp40ZBm2EnSajogunI/Vklr64vowXaGOc=</DigestValue>
      </Reference>
      <Reference URI="/xl/worksheets/sheet28.xml?ContentType=application/vnd.openxmlformats-officedocument.spreadsheetml.worksheet+xml">
        <DigestMethod Algorithm="http://www.w3.org/2001/04/xmlenc#sha256"/>
        <DigestValue>iEE15xaPV04uf5LG7tkuXQ2t8VrlQln0+kDwxEeq8lo=</DigestValue>
      </Reference>
      <Reference URI="/xl/worksheets/sheet29.xml?ContentType=application/vnd.openxmlformats-officedocument.spreadsheetml.worksheet+xml">
        <DigestMethod Algorithm="http://www.w3.org/2001/04/xmlenc#sha256"/>
        <DigestValue>l62BqsTe4oPsEYaIiqx0qx0X4Tdq1lsp1MmLkhks76k=</DigestValue>
      </Reference>
      <Reference URI="/xl/worksheets/sheet3.xml?ContentType=application/vnd.openxmlformats-officedocument.spreadsheetml.worksheet+xml">
        <DigestMethod Algorithm="http://www.w3.org/2001/04/xmlenc#sha256"/>
        <DigestValue>/iUmkADJbBbxJyTafFfDtr43zUQYhAW9bCwu4oDqJ6g=</DigestValue>
      </Reference>
      <Reference URI="/xl/worksheets/sheet30.xml?ContentType=application/vnd.openxmlformats-officedocument.spreadsheetml.worksheet+xml">
        <DigestMethod Algorithm="http://www.w3.org/2001/04/xmlenc#sha256"/>
        <DigestValue>5WM8YUOV+9rUwAQaUjVtY6hbOIBxAH6V6H6PhEiPxik=</DigestValue>
      </Reference>
      <Reference URI="/xl/worksheets/sheet4.xml?ContentType=application/vnd.openxmlformats-officedocument.spreadsheetml.worksheet+xml">
        <DigestMethod Algorithm="http://www.w3.org/2001/04/xmlenc#sha256"/>
        <DigestValue>CJtN+AIGQ3XgqPEZ9Pwyuu/zxRH+QhdjAuN/gFB45tc=</DigestValue>
      </Reference>
      <Reference URI="/xl/worksheets/sheet5.xml?ContentType=application/vnd.openxmlformats-officedocument.spreadsheetml.worksheet+xml">
        <DigestMethod Algorithm="http://www.w3.org/2001/04/xmlenc#sha256"/>
        <DigestValue>QXfIgce1Gob2xUACrEObyiXoCvgBMEecQBt62TGtf98=</DigestValue>
      </Reference>
      <Reference URI="/xl/worksheets/sheet6.xml?ContentType=application/vnd.openxmlformats-officedocument.spreadsheetml.worksheet+xml">
        <DigestMethod Algorithm="http://www.w3.org/2001/04/xmlenc#sha256"/>
        <DigestValue>5fK9VMBHnATZjWz0NA30LOSOAUuih1QVS6wWOfytw+s=</DigestValue>
      </Reference>
      <Reference URI="/xl/worksheets/sheet7.xml?ContentType=application/vnd.openxmlformats-officedocument.spreadsheetml.worksheet+xml">
        <DigestMethod Algorithm="http://www.w3.org/2001/04/xmlenc#sha256"/>
        <DigestValue>oD3+wv4/OkxzhvJkDG7CEjrHtwKiyFj+eXYHYPh8MNM=</DigestValue>
      </Reference>
      <Reference URI="/xl/worksheets/sheet8.xml?ContentType=application/vnd.openxmlformats-officedocument.spreadsheetml.worksheet+xml">
        <DigestMethod Algorithm="http://www.w3.org/2001/04/xmlenc#sha256"/>
        <DigestValue>/XRb3dppIcahURq8iamZKKVB8Pk2YFyIKZ5qq2456OA=</DigestValue>
      </Reference>
      <Reference URI="/xl/worksheets/sheet9.xml?ContentType=application/vnd.openxmlformats-officedocument.spreadsheetml.worksheet+xml">
        <DigestMethod Algorithm="http://www.w3.org/2001/04/xmlenc#sha256"/>
        <DigestValue>zNHkc1kzA1yZg7HmeIWwolUlazjy0BAOTTeK03nibAM=</DigestValue>
      </Reference>
    </Manifest>
    <SignatureProperties>
      <SignatureProperty Id="idSignatureTime" Target="#idPackageSignature">
        <mdssi:SignatureTime xmlns:mdssi="http://schemas.openxmlformats.org/package/2006/digital-signature">
          <mdssi:Format>YYYY-MM-DDThh:mm:ssTZD</mdssi:Format>
          <mdssi:Value>2023-05-15T09:59:44Z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2023-05-15T09:59:44Z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2023-05-14T19:15:17Z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