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768" tabRatio="884" firstSheet="14" activeTab="24"/>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10" i="85" l="1"/>
  <c r="C19" i="85" s="1"/>
  <c r="K7" i="89" l="1"/>
  <c r="D12" i="84" l="1"/>
  <c r="D15" i="86" l="1"/>
  <c r="C15" i="86"/>
  <c r="D19" i="86"/>
  <c r="C19" i="86"/>
  <c r="E16" i="85" l="1"/>
  <c r="I24" i="82"/>
  <c r="C20" i="84"/>
  <c r="C19" i="84"/>
  <c r="C12" i="84"/>
  <c r="C7" i="84"/>
  <c r="H35" i="83" l="1"/>
  <c r="D33" i="83"/>
  <c r="E33" i="83"/>
  <c r="F33" i="83"/>
  <c r="G33" i="83"/>
  <c r="H33" i="83"/>
  <c r="C33" i="83"/>
  <c r="H21" i="82" l="1"/>
  <c r="H22" i="82"/>
  <c r="D23" i="82" l="1"/>
  <c r="F48" i="6" l="1"/>
  <c r="E48" i="6"/>
  <c r="D48" i="6"/>
  <c r="C48" i="6"/>
  <c r="F44" i="6"/>
  <c r="E44" i="6"/>
  <c r="D44" i="6"/>
  <c r="C44" i="6"/>
  <c r="C23" i="6"/>
  <c r="C22" i="6"/>
  <c r="C21" i="6"/>
  <c r="C20" i="6"/>
  <c r="C19" i="6"/>
  <c r="C18" i="6"/>
  <c r="G21" i="82" l="1"/>
  <c r="G37" i="80"/>
  <c r="G21" i="80"/>
  <c r="G39" i="80" s="1"/>
  <c r="C8" i="73"/>
  <c r="C22" i="74" l="1"/>
  <c r="H21" i="74"/>
  <c r="H20" i="74"/>
  <c r="H19" i="74"/>
  <c r="H18" i="74"/>
  <c r="H17" i="74"/>
  <c r="H16" i="74"/>
  <c r="H15" i="74"/>
  <c r="H14" i="74"/>
  <c r="H13" i="74"/>
  <c r="H12" i="74"/>
  <c r="H11" i="74"/>
  <c r="H10" i="74"/>
  <c r="H9" i="74"/>
  <c r="H8" i="74"/>
  <c r="C21" i="77" l="1"/>
  <c r="B2" i="6" l="1"/>
  <c r="B2" i="91" l="1"/>
  <c r="B1" i="91"/>
  <c r="B1" i="89" l="1"/>
  <c r="B1" i="88"/>
  <c r="B1" i="87"/>
  <c r="B1" i="86"/>
  <c r="B1" i="85"/>
  <c r="B1" i="84"/>
  <c r="B1" i="83"/>
  <c r="B1" i="82"/>
  <c r="B1" i="81"/>
  <c r="C21" i="82" l="1"/>
  <c r="D22" i="81"/>
  <c r="E22" i="81"/>
  <c r="F22" i="81"/>
  <c r="G22" i="81"/>
  <c r="C22" i="81"/>
  <c r="B2" i="89" l="1"/>
  <c r="B2" i="88"/>
  <c r="B2" i="87"/>
  <c r="B2" i="86"/>
  <c r="B2" i="85"/>
  <c r="B2" i="84"/>
  <c r="B2" i="83"/>
  <c r="B2" i="82"/>
  <c r="B2" i="81"/>
  <c r="D19" i="84" l="1"/>
  <c r="H34" i="83"/>
  <c r="G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F21" i="82"/>
  <c r="E21" i="82"/>
  <c r="D21" i="82"/>
  <c r="I20" i="82"/>
  <c r="I19" i="82"/>
  <c r="I18" i="82"/>
  <c r="I17" i="82"/>
  <c r="I16" i="82"/>
  <c r="I15" i="82"/>
  <c r="I14" i="82"/>
  <c r="I13" i="82"/>
  <c r="I12" i="82"/>
  <c r="I11" i="82"/>
  <c r="I10" i="82"/>
  <c r="I9" i="82"/>
  <c r="I8" i="82"/>
  <c r="I7" i="82"/>
  <c r="H21" i="81"/>
  <c r="H20" i="81"/>
  <c r="H19" i="81"/>
  <c r="H18" i="81"/>
  <c r="H17" i="81"/>
  <c r="H16" i="81"/>
  <c r="H15" i="81"/>
  <c r="H14" i="81"/>
  <c r="H13" i="81"/>
  <c r="H12" i="81"/>
  <c r="H11" i="81"/>
  <c r="H10" i="81"/>
  <c r="H9" i="81"/>
  <c r="H8" i="81"/>
  <c r="H22" i="81" l="1"/>
  <c r="I34" i="83"/>
  <c r="I21" i="82"/>
  <c r="B2" i="80"/>
  <c r="B1" i="80"/>
  <c r="B2" i="79" l="1"/>
  <c r="B2" i="37"/>
  <c r="B2" i="36"/>
  <c r="B2" i="74"/>
  <c r="B2" i="64"/>
  <c r="B2" i="35"/>
  <c r="B2" i="69"/>
  <c r="B2" i="77"/>
  <c r="B2" i="28"/>
  <c r="B2" i="73"/>
  <c r="B2" i="72"/>
  <c r="B2" i="52"/>
  <c r="B2" i="75"/>
  <c r="B2" i="71" s="1"/>
  <c r="B2" i="53"/>
  <c r="B2" i="62"/>
  <c r="C5" i="6" l="1"/>
  <c r="G5" i="6"/>
  <c r="F5" i="6"/>
  <c r="E5" i="6"/>
  <c r="D5" i="6"/>
  <c r="G5" i="71"/>
  <c r="F5" i="71"/>
  <c r="E5" i="71"/>
  <c r="D5" i="71"/>
  <c r="C5" i="71"/>
  <c r="G6" i="71" l="1"/>
  <c r="G13" i="71" s="1"/>
  <c r="F6" i="71"/>
  <c r="F13" i="71" s="1"/>
  <c r="E6" i="71"/>
  <c r="E13" i="71" s="1"/>
  <c r="D6" i="71"/>
  <c r="D13" i="71" s="1"/>
  <c r="C6" i="71"/>
  <c r="C13" i="71" s="1"/>
  <c r="B1" i="79" l="1"/>
  <c r="B1" i="37"/>
  <c r="B1" i="36"/>
  <c r="B1" i="74"/>
  <c r="B1" i="64"/>
  <c r="B1" i="35"/>
  <c r="B1" i="69"/>
  <c r="B1" i="77"/>
  <c r="B1" i="28"/>
  <c r="B1" i="73"/>
  <c r="B1" i="72"/>
  <c r="B1" i="52"/>
  <c r="B1" i="71"/>
  <c r="B1" i="75"/>
  <c r="B1" i="53"/>
  <c r="B1" i="62"/>
  <c r="B1" i="6"/>
  <c r="D16" i="77" l="1"/>
  <c r="D17" i="77"/>
  <c r="D15" i="77"/>
  <c r="D12" i="77"/>
  <c r="D13" i="77"/>
  <c r="D11" i="77"/>
  <c r="D8" i="77"/>
  <c r="D9" i="77"/>
  <c r="D7" i="77"/>
  <c r="C20" i="77"/>
  <c r="C19" i="77"/>
  <c r="D21" i="77" l="1"/>
  <c r="D19" i="77"/>
  <c r="D20" i="77"/>
  <c r="E8" i="37" l="1"/>
  <c r="N16" i="37"/>
  <c r="N17" i="37"/>
  <c r="N18" i="37"/>
  <c r="N19" i="37"/>
  <c r="N20" i="37"/>
  <c r="N15" i="37"/>
  <c r="N13" i="37"/>
  <c r="N10" i="37"/>
  <c r="N9" i="37"/>
  <c r="N11" i="37"/>
  <c r="N12" i="37"/>
  <c r="E19" i="37"/>
  <c r="E18" i="37"/>
  <c r="E17" i="37"/>
  <c r="E16" i="37"/>
  <c r="E15" i="37"/>
  <c r="M14" i="37"/>
  <c r="L14" i="37"/>
  <c r="K14" i="37"/>
  <c r="J14" i="37"/>
  <c r="I14" i="37"/>
  <c r="H14" i="37"/>
  <c r="G14" i="37"/>
  <c r="G21" i="37" s="1"/>
  <c r="F14" i="37"/>
  <c r="C14" i="37"/>
  <c r="E12" i="37"/>
  <c r="E11" i="37"/>
  <c r="E10" i="37"/>
  <c r="E9" i="37"/>
  <c r="M7" i="37"/>
  <c r="M21" i="37" s="1"/>
  <c r="L7" i="37"/>
  <c r="L21" i="37" s="1"/>
  <c r="J7" i="37"/>
  <c r="I7" i="37"/>
  <c r="H7" i="37"/>
  <c r="G7" i="37"/>
  <c r="F7" i="37"/>
  <c r="C7" i="37"/>
  <c r="H21" i="37" l="1"/>
  <c r="I21" i="37"/>
  <c r="J21" i="37"/>
  <c r="F21" i="37"/>
  <c r="N14" i="37"/>
  <c r="E14" i="37"/>
  <c r="E7" i="37"/>
  <c r="C21" i="37"/>
  <c r="N8" i="37"/>
  <c r="E21" i="37" l="1"/>
  <c r="C38" i="79" s="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V7" i="64" l="1"/>
  <c r="T21" i="64" l="1"/>
  <c r="U21" i="64"/>
  <c r="V9" i="64"/>
  <c r="D22" i="74" l="1"/>
  <c r="E22" i="74"/>
  <c r="H22" i="74" s="1"/>
  <c r="C13" i="73" l="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alcChain>
</file>

<file path=xl/sharedStrings.xml><?xml version="1.0" encoding="utf-8"?>
<sst xmlns="http://schemas.openxmlformats.org/spreadsheetml/2006/main" count="1618" uniqueCount="1052">
  <si>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</si>
  <si>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</si>
  <si>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</si>
  <si>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</si>
  <si>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</si>
  <si>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</si>
  <si>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</si>
  <si>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</si>
  <si>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</si>
  <si>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</si>
  <si>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</si>
  <si>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</si>
  <si>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</si>
  <si>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</si>
  <si>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</si>
  <si>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</si>
  <si>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</si>
  <si>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</si>
  <si>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</si>
  <si>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</si>
  <si>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</si>
  <si>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</si>
  <si>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</si>
  <si>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</si>
  <si>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</si>
  <si>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</si>
  <si>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</si>
  <si>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</si>
  <si>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</si>
  <si>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</si>
  <si>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</si>
  <si>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</si>
  <si>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</si>
  <si>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</si>
  <si>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</si>
  <si>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</si>
  <si>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</si>
  <si>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</si>
  <si>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</si>
  <si>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</si>
  <si>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</si>
  <si>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</si>
  <si>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</si>
  <si>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</si>
  <si>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</si>
  <si>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</si>
  <si>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</si>
  <si>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</si>
  <si>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</si>
  <si>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</si>
  <si>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</si>
  <si>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</si>
  <si>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</si>
  <si>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</si>
  <si>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</si>
  <si>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</si>
  <si>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</si>
  <si>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</si>
  <si>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</si>
  <si>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</si>
  <si>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</si>
  <si>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</si>
  <si>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</si>
  <si>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</si>
  <si>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</si>
  <si>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</si>
  <si>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</si>
  <si>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</si>
  <si>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</si>
  <si>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</si>
  <si>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</si>
  <si>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</si>
  <si>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</si>
  <si>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</si>
  <si>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</si>
  <si>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</si>
  <si>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</si>
  <si>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</si>
  <si>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</si>
  <si>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</si>
  <si>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</si>
  <si>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</si>
  <si>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</si>
  <si>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</si>
  <si>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</si>
  <si>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</si>
  <si>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</si>
  <si>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</si>
  <si>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</si>
  <si>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</si>
  <si>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</si>
  <si>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</si>
  <si>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</si>
  <si>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</si>
  <si>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</si>
  <si>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</si>
  <si>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</si>
  <si>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</si>
  <si>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</si>
  <si>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</si>
  <si>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</si>
  <si>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</si>
  <si>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</si>
  <si>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</si>
  <si>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</si>
  <si>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</si>
  <si>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</si>
  <si>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</si>
  <si>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</si>
  <si>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</si>
  <si>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</si>
  <si>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</si>
  <si>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</si>
  <si>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</si>
  <si>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</si>
  <si>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</si>
  <si>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</si>
  <si>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</si>
  <si>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</si>
  <si>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</si>
  <si>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</si>
  <si>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</si>
  <si>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</si>
  <si>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</si>
  <si>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</si>
  <si>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</si>
  <si>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</si>
  <si>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</si>
  <si>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</si>
  <si>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</si>
  <si>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</si>
  <si>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</si>
  <si>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</si>
  <si>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</si>
  <si>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</si>
  <si>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</si>
  <si>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</si>
  <si>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</si>
  <si>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</si>
  <si>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</si>
  <si>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</si>
  <si>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</si>
  <si>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</si>
  <si>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</si>
  <si>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</si>
  <si>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</si>
  <si>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</si>
  <si>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</si>
  <si>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</si>
  <si>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</si>
  <si>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</si>
  <si>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</si>
  <si>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</si>
  <si>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</si>
  <si>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</si>
  <si>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</si>
  <si>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</si>
  <si>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</si>
  <si>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</si>
  <si>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</si>
  <si>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</si>
  <si>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</si>
  <si>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</si>
  <si>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</si>
  <si>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</si>
  <si>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</si>
  <si>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</si>
  <si>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</si>
  <si>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</si>
  <si>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</si>
  <si>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</si>
  <si>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</si>
  <si>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</si>
  <si>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</si>
  <si>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</si>
  <si>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</si>
  <si>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</si>
  <si>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</si>
  <si>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</si>
  <si>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</si>
  <si>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</si>
  <si>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</si>
  <si>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</si>
  <si>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</si>
  <si>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</si>
  <si>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</si>
  <si>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</si>
  <si>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</si>
  <si>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</si>
  <si>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</si>
  <si>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</si>
  <si>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</si>
  <si>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</si>
  <si>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</si>
  <si>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</si>
  <si>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</si>
  <si>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</si>
  <si>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</si>
  <si>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</si>
  <si>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</si>
  <si>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</si>
  <si>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</si>
  <si>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</si>
  <si>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</si>
  <si>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</si>
  <si>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</si>
  <si>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</si>
  <si>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</si>
  <si>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</si>
  <si>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</si>
  <si>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</si>
  <si>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</si>
  <si>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</si>
  <si>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</si>
  <si>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</si>
  <si>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</si>
  <si>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</si>
  <si>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</si>
  <si>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</si>
  <si>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</si>
  <si>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</si>
  <si>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</si>
  <si>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</si>
  <si>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</si>
  <si>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</si>
  <si>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</si>
  <si>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</si>
  <si>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</si>
  <si>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</si>
  <si>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</si>
  <si>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</si>
  <si>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</si>
  <si>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</si>
  <si>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</si>
  <si>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</si>
  <si>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</si>
  <si>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</si>
  <si>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</si>
  <si>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</si>
  <si>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</si>
  <si>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</si>
  <si>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</si>
  <si>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</si>
  <si>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</si>
  <si>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</si>
  <si>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</si>
  <si>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</si>
  <si>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</si>
  <si>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</si>
  <si>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</si>
  <si>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</si>
  <si>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</si>
  <si>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</si>
  <si>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</si>
  <si>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</si>
  <si>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</si>
  <si>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</si>
  <si>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</si>
  <si>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</si>
  <si>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</si>
  <si>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</si>
  <si>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</si>
  <si>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</si>
  <si>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</si>
  <si>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</si>
  <si>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</si>
  <si>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</si>
  <si>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</si>
  <si>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</si>
  <si>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</si>
  <si>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</si>
  <si>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</si>
  <si>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</si>
  <si>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</si>
  <si>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</si>
  <si>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</si>
  <si>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</si>
  <si>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</si>
  <si>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</si>
  <si>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</si>
  <si>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</si>
  <si>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</si>
  <si>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</si>
  <si>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</si>
  <si>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</si>
  <si>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</si>
  <si>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</si>
  <si>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</si>
  <si>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</si>
  <si>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</si>
  <si>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</si>
  <si>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</si>
  <si>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</si>
  <si>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</si>
  <si>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</si>
  <si>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</si>
  <si>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</si>
  <si>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</si>
  <si>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</si>
  <si>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</si>
  <si>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</si>
  <si>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</si>
  <si>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</si>
  <si>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</si>
  <si>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</si>
  <si>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</si>
  <si>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</si>
  <si>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</si>
  <si>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</si>
  <si>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</si>
  <si>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</si>
  <si>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</si>
  <si>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</si>
  <si>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</si>
  <si>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</si>
  <si>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</si>
  <si>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</si>
  <si>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</si>
  <si>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</si>
  <si>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</si>
  <si>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</si>
  <si>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</si>
  <si>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</si>
  <si>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</si>
  <si>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</si>
  <si>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</si>
  <si>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</si>
  <si>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</si>
  <si>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</si>
  <si>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</si>
  <si>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</si>
  <si>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</si>
  <si>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</si>
  <si>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</si>
  <si>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</si>
  <si>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</si>
  <si>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</si>
  <si>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</si>
  <si>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</si>
  <si>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</si>
  <si>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</si>
  <si>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</si>
  <si>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</si>
  <si>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</si>
  <si>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</si>
  <si>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</si>
  <si>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</si>
  <si>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</si>
  <si>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</si>
  <si>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</si>
  <si>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</si>
  <si>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</si>
  <si>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</si>
  <si>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</si>
  <si>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</si>
  <si>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</si>
  <si>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</si>
  <si>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</si>
  <si>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</si>
  <si>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</si>
  <si>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</si>
  <si>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</si>
  <si>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</si>
  <si>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</si>
  <si>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</si>
  <si>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</si>
  <si>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</si>
  <si>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</si>
  <si>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</si>
  <si>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</si>
  <si>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</si>
  <si>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</si>
  <si>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</si>
  <si>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</si>
  <si>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</si>
  <si>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</si>
  <si>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</si>
  <si>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</si>
  <si>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</si>
  <si>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</si>
  <si>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</si>
  <si>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</si>
  <si>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</si>
  <si>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</si>
  <si>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</si>
  <si>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</si>
  <si>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</si>
  <si>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</si>
  <si>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</si>
  <si>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</si>
  <si>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</si>
  <si>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</si>
  <si>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</si>
  <si>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</si>
  <si>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</si>
  <si>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</si>
  <si>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</si>
  <si>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</si>
  <si>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</si>
  <si>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</si>
  <si>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</si>
  <si>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</si>
  <si>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</si>
  <si>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</si>
  <si>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</si>
  <si>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</si>
  <si>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</si>
  <si>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</si>
  <si>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</si>
  <si>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</si>
  <si>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</si>
  <si>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</si>
  <si>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</si>
  <si>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</si>
  <si>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</si>
  <si>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</si>
  <si>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</si>
  <si>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</si>
  <si>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</si>
  <si>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</si>
  <si>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</si>
  <si>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</si>
  <si>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</si>
  <si>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</si>
  <si>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</si>
  <si>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</si>
  <si>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</si>
  <si>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</si>
  <si>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</si>
  <si>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</si>
  <si>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</si>
  <si>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</si>
  <si>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</si>
  <si>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</si>
  <si>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</si>
  <si>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</si>
  <si>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</si>
  <si>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</si>
  <si>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</si>
  <si>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</si>
  <si>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</si>
  <si>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</si>
  <si>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</si>
  <si>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</si>
  <si>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</si>
  <si>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</si>
  <si>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</si>
  <si>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</si>
  <si>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</si>
  <si>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</si>
  <si>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</si>
  <si>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</si>
  <si>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</si>
  <si>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</si>
  <si>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</si>
  <si>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</si>
  <si>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</si>
  <si>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</si>
  <si>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</si>
  <si>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</si>
  <si>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</si>
  <si>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</si>
  <si>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</si>
  <si>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</si>
  <si>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</si>
  <si>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</si>
  <si>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</si>
  <si>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</si>
  <si>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</si>
  <si>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</si>
  <si>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</si>
  <si>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</si>
  <si>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</si>
  <si>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</si>
  <si>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</si>
  <si>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</si>
  <si>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</si>
  <si>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</si>
  <si>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</si>
  <si>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</si>
  <si>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</si>
  <si>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</si>
  <si>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</si>
  <si>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</si>
  <si>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</si>
  <si>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</si>
  <si>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</si>
  <si>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</si>
  <si>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</si>
  <si>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</si>
  <si>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</si>
  <si>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</si>
  <si>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</si>
  <si>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</si>
  <si>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</si>
  <si>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</si>
  <si>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</si>
  <si>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</si>
  <si>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</si>
  <si>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</si>
  <si>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</si>
  <si>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</si>
  <si>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</si>
  <si>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</si>
  <si>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</si>
  <si>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</si>
  <si>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</si>
  <si>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</si>
  <si>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</si>
  <si>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</si>
  <si>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</si>
  <si>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</si>
  <si>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</si>
  <si>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</si>
  <si>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</si>
  <si>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</si>
  <si>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</si>
  <si>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</si>
  <si>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</si>
  <si>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</si>
  <si>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</si>
  <si>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</si>
  <si>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</si>
  <si>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</si>
  <si>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</si>
  <si>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</si>
  <si>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</si>
  <si>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</si>
  <si>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</si>
  <si>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</si>
  <si>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</si>
  <si>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</si>
  <si>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</si>
  <si>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</si>
  <si>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</si>
  <si>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</si>
  <si>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</si>
  <si>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</si>
  <si>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</si>
  <si>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</si>
  <si>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</si>
  <si>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</si>
  <si>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</si>
  <si>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</si>
  <si>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</si>
  <si>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</si>
  <si>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</si>
  <si>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</si>
  <si>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</si>
  <si>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</si>
  <si>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</si>
  <si>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</si>
  <si>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</si>
  <si>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</si>
  <si>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</si>
  <si>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</si>
  <si>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</si>
  <si>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</si>
  <si>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</si>
  <si>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</si>
  <si>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</si>
  <si>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</si>
  <si>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</si>
  <si>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</si>
  <si>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</si>
  <si>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</si>
  <si>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</si>
  <si>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</si>
  <si>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</si>
  <si>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</si>
  <si>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</si>
  <si>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</si>
  <si>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</si>
  <si>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</si>
  <si>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</si>
  <si>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</si>
  <si>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</si>
  <si>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</si>
  <si>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</si>
  <si>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</si>
  <si>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</si>
  <si>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</si>
  <si>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</si>
  <si>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</si>
  <si>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</si>
  <si>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</si>
  <si>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</si>
  <si>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</si>
  <si>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</si>
  <si>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</si>
  <si>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</si>
  <si>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</si>
  <si>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</si>
  <si>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</si>
  <si>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</si>
  <si>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</si>
  <si>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</si>
  <si>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</si>
  <si>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</si>
  <si>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</si>
  <si>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</si>
  <si>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</si>
  <si>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</si>
  <si>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</si>
  <si>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</si>
  <si>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</si>
  <si>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</si>
  <si>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</si>
  <si>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</si>
  <si>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</si>
  <si>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</si>
  <si>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</si>
  <si>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</si>
  <si>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</si>
  <si>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</si>
  <si>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</si>
  <si>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</si>
  <si>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</si>
  <si>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</si>
  <si>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</si>
  <si>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</si>
  <si>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</si>
  <si>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</si>
  <si>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</si>
  <si>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</si>
  <si>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</si>
  <si>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</si>
  <si>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</si>
  <si>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</si>
  <si>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</si>
  <si>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</si>
  <si>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</si>
  <si>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</si>
  <si>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</si>
  <si>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</si>
  <si>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</si>
  <si>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</si>
  <si>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</si>
  <si>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</si>
  <si>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</si>
  <si>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</si>
  <si>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</si>
  <si>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</si>
  <si>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</si>
  <si>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</si>
  <si>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</si>
  <si>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</si>
  <si>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</si>
  <si>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</si>
  <si>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</si>
  <si>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</si>
  <si>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</si>
  <si>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</si>
  <si>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</si>
  <si>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</si>
  <si>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</si>
  <si>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</si>
  <si>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</si>
  <si>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</si>
  <si>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</si>
  <si>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</si>
  <si>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</si>
  <si>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</si>
  <si>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</si>
  <si>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</si>
  <si>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</si>
  <si>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</si>
  <si>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</si>
  <si>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</si>
  <si>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</si>
  <si>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</si>
  <si>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</si>
  <si>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</si>
  <si>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</si>
  <si>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</si>
  <si>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</si>
  <si>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</si>
  <si>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</si>
  <si>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</si>
  <si>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</si>
  <si>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</si>
  <si>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</si>
  <si>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</si>
  <si>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</si>
  <si>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</si>
  <si>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</si>
  <si>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</si>
  <si>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</si>
  <si>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</si>
  <si>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</si>
  <si>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</si>
  <si>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</si>
  <si>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</si>
  <si>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</si>
  <si>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</si>
  <si>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</si>
  <si>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</si>
  <si>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</si>
  <si>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</si>
  <si>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</si>
  <si>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</si>
  <si>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</si>
  <si>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</si>
  <si>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</si>
  <si>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</si>
  <si>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</si>
  <si>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</si>
  <si>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</si>
  <si>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</si>
  <si>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</si>
  <si>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</si>
  <si>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</si>
  <si>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</si>
  <si>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</si>
  <si>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</si>
  <si>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</si>
  <si>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</si>
  <si>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</si>
  <si>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</si>
  <si>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</si>
  <si>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</si>
  <si>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</si>
  <si>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</si>
  <si>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</si>
  <si>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</si>
  <si>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</si>
  <si>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</si>
  <si>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</si>
  <si>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</si>
  <si>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</si>
  <si>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</si>
  <si>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</si>
  <si>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</si>
  <si>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</si>
  <si>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</si>
  <si>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</si>
  <si>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</si>
  <si>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</si>
  <si>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</si>
  <si>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</si>
  <si>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</si>
  <si>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</si>
  <si>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</si>
  <si>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</si>
  <si>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</si>
  <si>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</si>
  <si>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</si>
  <si>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</si>
  <si>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</si>
  <si>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</si>
  <si>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</si>
  <si>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</si>
  <si>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</si>
  <si>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</si>
  <si>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</si>
  <si>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</si>
  <si>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</si>
  <si>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</si>
  <si>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</si>
  <si>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</si>
  <si>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</si>
  <si>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</si>
  <si>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</si>
  <si>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</si>
  <si>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</si>
  <si>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</si>
  <si>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</si>
  <si>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</si>
  <si>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</si>
  <si>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</si>
  <si>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</si>
  <si>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</si>
  <si>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</si>
  <si>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</si>
  <si>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</si>
  <si>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</si>
  <si>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</si>
  <si>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</si>
  <si>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</si>
  <si>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</si>
  <si>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</si>
  <si>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</si>
  <si>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</si>
  <si>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</si>
  <si>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</si>
  <si>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</si>
  <si>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</si>
  <si>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</si>
  <si>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</si>
  <si>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</si>
  <si>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</si>
  <si>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</si>
  <si>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</si>
  <si>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</si>
  <si>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</si>
  <si>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</si>
  <si>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</si>
  <si>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</si>
  <si>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</si>
  <si>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</si>
  <si>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</si>
  <si>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</si>
  <si>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</si>
  <si>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</si>
  <si>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</si>
  <si>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</si>
  <si>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</si>
  <si>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</si>
  <si>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</si>
  <si>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</si>
  <si>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</si>
  <si>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</si>
  <si>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</si>
  <si>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</si>
  <si>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</si>
  <si>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</si>
  <si>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</si>
  <si>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</si>
  <si>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</si>
  <si>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</si>
  <si>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</si>
  <si>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</si>
  <si>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</si>
  <si>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</si>
  <si>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</si>
  <si>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</si>
  <si>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</si>
  <si>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</si>
  <si>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</si>
  <si>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</si>
  <si>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</si>
  <si>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</si>
  <si>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</si>
  <si>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</si>
  <si>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</si>
  <si>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</si>
  <si>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</si>
  <si>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</si>
  <si>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</si>
  <si>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</si>
  <si>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</si>
  <si>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</si>
  <si>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</si>
  <si>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</si>
  <si>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</si>
  <si>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</si>
  <si>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</si>
  <si>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</si>
  <si>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</si>
  <si>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</si>
  <si>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</si>
  <si>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</si>
  <si>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</si>
  <si>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</si>
  <si>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</si>
  <si>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</si>
  <si>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</si>
  <si>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</si>
  <si>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</si>
  <si>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</si>
  <si>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</si>
  <si>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</si>
  <si>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</si>
  <si>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</si>
  <si>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</si>
  <si>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</si>
  <si>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</si>
  <si>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</si>
  <si>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</si>
  <si>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</si>
  <si>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</si>
  <si>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</si>
  <si>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</si>
  <si>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</si>
  <si>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</si>
  <si>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</si>
  <si>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</si>
  <si>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</si>
  <si>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</si>
  <si>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</si>
  <si>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</si>
  <si>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</si>
  <si>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</si>
  <si>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</si>
  <si>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</si>
  <si>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</si>
  <si>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</si>
  <si>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</si>
  <si>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</si>
  <si>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</si>
  <si>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</si>
  <si>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</si>
  <si>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</si>
  <si>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</si>
  <si>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</si>
  <si>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</si>
  <si>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</si>
  <si>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</si>
  <si>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</si>
  <si>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</si>
  <si>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</si>
  <si>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</si>
  <si>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</si>
  <si>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</si>
  <si>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</si>
  <si>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</si>
  <si>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</si>
  <si>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</si>
  <si>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</si>
  <si>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</si>
  <si>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</si>
  <si>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</si>
  <si>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</si>
  <si>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</si>
  <si>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</si>
  <si>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</si>
  <si>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</si>
  <si>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</si>
  <si>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</si>
  <si>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</si>
  <si>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</si>
  <si>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</si>
  <si>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</si>
  <si>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</si>
  <si>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</si>
  <si>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</si>
  <si>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</si>
  <si>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</si>
  <si>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</si>
  <si>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</si>
  <si>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</si>
  <si>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</si>
  <si>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</si>
  <si>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</si>
  <si>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</si>
  <si>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</si>
  <si>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</si>
  <si>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</si>
  <si>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</si>
  <si>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</si>
  <si>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</si>
  <si>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</si>
  <si>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</si>
  <si>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</si>
  <si>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</si>
  <si>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</si>
  <si>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</si>
  <si>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</si>
  <si>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</si>
  <si>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</si>
  <si>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</si>
  <si>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</si>
  <si>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</si>
  <si>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</si>
  <si>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</si>
  <si>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</si>
  <si>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</si>
  <si>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</si>
  <si>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</si>
  <si>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</si>
  <si>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</si>
  <si>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</si>
  <si>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</si>
  <si>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</si>
  <si>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</si>
  <si>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</si>
  <si>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</si>
  <si>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</si>
  <si>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</si>
  <si>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</si>
  <si>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</si>
  <si>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</si>
  <si>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</si>
  <si>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</si>
  <si>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</si>
  <si>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</si>
  <si>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</si>
  <si>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</si>
  <si>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</si>
  <si>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</si>
  <si>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</si>
  <si>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</si>
  <si>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</si>
  <si>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</si>
  <si>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</si>
  <si>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</si>
  <si>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პორტფელში არსებული სესხების რაოდენობა.</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</si>
  <si>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</si>
  <si>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</si>
  <si>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</si>
  <si>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</si>
  <si>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</si>
  <si>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</si>
  <si>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</si>
  <si>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</si>
  <si>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</si>
  <si>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</si>
  <si>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</si>
  <si>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სესხების მთლიანი ღირებულება, ანგარიშგების თარიღისთვის. (არ შედის დარიცხული პროცენტი, ჯარიმა).</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</si>
  <si>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</si>
  <si>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</si>
  <si>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</si>
  <si>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</si>
  <si>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</si>
  <si>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</si>
  <si>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</si>
  <si>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
  </si>
  <si>
    <t>სს "ვითიბი ბანკი ჯორჯია"</t>
  </si>
  <si>
    <t>ს. სტეპანოვი</t>
  </si>
  <si>
    <t>ა. კონცელიძე</t>
  </si>
  <si>
    <t>www.vtb.ge</t>
  </si>
  <si>
    <t>X</t>
  </si>
  <si>
    <t>სერგეი სტეპანოვი</t>
  </si>
  <si>
    <t>არადამოუკიდებელი თავმჯდომარე</t>
  </si>
  <si>
    <t>ილნარ შაიმარდანოვი</t>
  </si>
  <si>
    <t>არადამოუკიდებელ წევრი</t>
  </si>
  <si>
    <t>ასია ზახაროვა</t>
  </si>
  <si>
    <t>იულია კოპიტოვა</t>
  </si>
  <si>
    <t>მერაბ კაკულია</t>
  </si>
  <si>
    <t>დამოუკიდებელი წევრი</t>
  </si>
  <si>
    <t>გოჩა მაცაბერიძე</t>
  </si>
  <si>
    <t>არჩილ კონცელიძე</t>
  </si>
  <si>
    <t>გენერალური დირექტორი</t>
  </si>
  <si>
    <t>მამუკა მენთეშაშვილი</t>
  </si>
  <si>
    <t>ფინანსური დირექტორი</t>
  </si>
  <si>
    <t>ნიკო ჩხეტიანი</t>
  </si>
  <si>
    <t>რისკების დირექტორი</t>
  </si>
  <si>
    <t>საცალო ბიზნესის დირექტორი</t>
  </si>
  <si>
    <t>ვლადიმერ რობაქიძე</t>
  </si>
  <si>
    <t>კორპორატიული ბიზნესის დირექტორი</t>
  </si>
  <si>
    <t>ირაკლი დოლიძე</t>
  </si>
  <si>
    <t>საოპერაციო დირექტორი</t>
  </si>
  <si>
    <t>სსს "ვეტებე ბანკი"</t>
  </si>
  <si>
    <t>შპს "ლაკარპა ენტერპრაიზის ლიმიტედი"</t>
  </si>
  <si>
    <t>რუსეთის ფედერაცია</t>
  </si>
  <si>
    <t>Table  9 (Capital), C46</t>
  </si>
  <si>
    <t>Table  9 (Capital), C15</t>
  </si>
  <si>
    <t>Table  9 (Capital), C44</t>
  </si>
  <si>
    <t>Table  9 (Capital), C33</t>
  </si>
  <si>
    <t>Table  9 (Capital), C7</t>
  </si>
  <si>
    <t>Table  9 (Capital), C32</t>
  </si>
  <si>
    <t>Table  9 (Capital), C11</t>
  </si>
  <si>
    <t>Table  9 (Capital), C9</t>
  </si>
  <si>
    <t>Table  9 (Capital), C13</t>
  </si>
  <si>
    <t>მინუს: ფასიანი ქაღალდების შესაძლო დანაკარგების რეზერვი</t>
  </si>
  <si>
    <t>5.2.1</t>
  </si>
  <si>
    <t>მათ შორის, ფასიანი ქაღალდების საერთო რეზერვები</t>
  </si>
  <si>
    <t>წმინდა საინვესტიციო ფასიანი ქაღალდები</t>
  </si>
  <si>
    <t xml:space="preserve">მათ შორის გადავადებული ვალდებულება წარმოშობილი არამატერიალური აქტივებიდან </t>
  </si>
  <si>
    <t>მათ შორის გარესაბალანსო ელემენტების საერთო რეზერვი</t>
  </si>
  <si>
    <t>მათ შორის მეორად საზედამხედველო კაპიტალში ჩასათვლელი ინსტრუმენტები</t>
  </si>
  <si>
    <t>ნათია თხილაიშვილი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</si>
</sst>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9"/>
      <color theme="1"/>
      <name val="Calibri"/>
      <family val="1"/>
      <scheme val="minor"/>
    </font>
    <font>
      <sz val="9"/>
      <color rgb="FF000000"/>
      <name val="Sylfaen"/>
      <family val="1"/>
    </font>
    <font>
      <b/>
      <sz val="9"/>
      <color rgb="FF000000"/>
      <name val="Sylfaen"/>
      <family val="1"/>
    </font>
    <font>
      <i/>
      <sz val="10"/>
      <color rgb="FFFF0000"/>
      <name val="Calibri"/>
      <family val="2"/>
      <scheme val="minor"/>
    </font>
    <font>
      <sz val="10"/>
      <color theme="1"/>
      <name val="Arial"/>
      <family val="2"/>
    </font>
    <font>
      <i/>
      <sz val="10"/>
      <color theme="1"/>
      <name val="Arial"/>
      <family val="2"/>
    </font>
    <font>
      <b/>
      <sz val="10"/>
      <color theme="1"/>
      <name val="Arial"/>
      <family val="2"/>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rgb="FFFFFF00"/>
        <bgColor indexed="64"/>
      </patternFill>
    </fill>
  </fills>
  <borders count="14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thin">
        <color theme="6" tint="-0.499984740745262"/>
      </right>
      <top/>
      <bottom/>
      <diagonal/>
    </border>
    <border>
      <left/>
      <right style="thin">
        <color theme="6" tint="-0.499984740745262"/>
      </right>
      <top style="thin">
        <color indexed="64"/>
      </top>
      <bottom style="thin">
        <color theme="6" tint="-0.499984740745262"/>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9"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42" fillId="65" borderId="43" applyNumberFormat="0" applyAlignment="0" applyProtection="0"/>
    <xf numFmtId="0" fontId="43" fillId="10" borderId="38"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0" fontId="42"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0" fontId="43" fillId="10" borderId="38"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0" fontId="42"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68"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5" applyNumberFormat="0" applyFill="0" applyAlignment="0" applyProtection="0"/>
    <xf numFmtId="169" fontId="56" fillId="0" borderId="45" applyNumberFormat="0" applyFill="0" applyAlignment="0" applyProtection="0"/>
    <xf numFmtId="0"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0" fontId="56" fillId="0" borderId="45" applyNumberFormat="0" applyFill="0" applyAlignment="0" applyProtection="0"/>
    <xf numFmtId="0" fontId="57" fillId="0" borderId="46" applyNumberFormat="0" applyFill="0" applyAlignment="0" applyProtection="0"/>
    <xf numFmtId="169" fontId="57" fillId="0" borderId="46" applyNumberFormat="0" applyFill="0" applyAlignment="0" applyProtection="0"/>
    <xf numFmtId="0"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0" fontId="57" fillId="0" borderId="46" applyNumberFormat="0" applyFill="0" applyAlignment="0" applyProtection="0"/>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9"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0" fontId="67" fillId="43" borderId="42"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48" applyNumberFormat="0" applyFill="0" applyAlignment="0" applyProtection="0"/>
    <xf numFmtId="0" fontId="71" fillId="0" borderId="37"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0" fontId="70" fillId="0" borderId="48"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0" fontId="70"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49"/>
    <xf numFmtId="169" fontId="27" fillId="0" borderId="49"/>
    <xf numFmtId="168" fontId="27"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7" fillId="0" borderId="0"/>
    <xf numFmtId="0" fontId="8"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8"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8"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8" fillId="0" borderId="0"/>
    <xf numFmtId="0" fontId="77" fillId="0" borderId="0"/>
    <xf numFmtId="168" fontId="8" fillId="0" borderId="0"/>
    <xf numFmtId="0" fontId="77" fillId="0" borderId="0"/>
    <xf numFmtId="168" fontId="8"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8"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7"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168"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168" fontId="2" fillId="0" borderId="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169"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9"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9"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26" fillId="0" borderId="53"/>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10" applyNumberFormat="0" applyFill="0" applyAlignment="0" applyProtection="0"/>
    <xf numFmtId="168" fontId="95" fillId="0" borderId="110" applyNumberFormat="0" applyFill="0" applyAlignment="0" applyProtection="0"/>
    <xf numFmtId="169" fontId="95" fillId="0" borderId="110" applyNumberFormat="0" applyFill="0" applyAlignment="0" applyProtection="0"/>
    <xf numFmtId="168" fontId="95" fillId="0" borderId="110" applyNumberFormat="0" applyFill="0" applyAlignment="0" applyProtection="0"/>
    <xf numFmtId="168" fontId="95" fillId="0" borderId="110" applyNumberFormat="0" applyFill="0" applyAlignment="0" applyProtection="0"/>
    <xf numFmtId="169" fontId="95" fillId="0" borderId="110" applyNumberFormat="0" applyFill="0" applyAlignment="0" applyProtection="0"/>
    <xf numFmtId="168" fontId="95" fillId="0" borderId="110" applyNumberFormat="0" applyFill="0" applyAlignment="0" applyProtection="0"/>
    <xf numFmtId="168" fontId="95" fillId="0" borderId="110" applyNumberFormat="0" applyFill="0" applyAlignment="0" applyProtection="0"/>
    <xf numFmtId="169" fontId="95" fillId="0" borderId="110" applyNumberFormat="0" applyFill="0" applyAlignment="0" applyProtection="0"/>
    <xf numFmtId="168" fontId="95" fillId="0" borderId="110" applyNumberFormat="0" applyFill="0" applyAlignment="0" applyProtection="0"/>
    <xf numFmtId="168" fontId="95" fillId="0" borderId="110" applyNumberFormat="0" applyFill="0" applyAlignment="0" applyProtection="0"/>
    <xf numFmtId="169" fontId="95" fillId="0" borderId="110" applyNumberFormat="0" applyFill="0" applyAlignment="0" applyProtection="0"/>
    <xf numFmtId="168" fontId="95"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169" fontId="95"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168" fontId="95"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168" fontId="95"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188" fontId="2" fillId="70" borderId="104" applyFont="0">
      <alignment horizontal="right" vertical="center"/>
    </xf>
    <xf numFmtId="3" fontId="2" fillId="70" borderId="104" applyFont="0">
      <alignment horizontal="right" vertical="center"/>
    </xf>
    <xf numFmtId="0" fontId="84" fillId="64" borderId="109" applyNumberFormat="0" applyAlignment="0" applyProtection="0"/>
    <xf numFmtId="168" fontId="86" fillId="64" borderId="109" applyNumberFormat="0" applyAlignment="0" applyProtection="0"/>
    <xf numFmtId="169" fontId="86" fillId="64" borderId="109" applyNumberFormat="0" applyAlignment="0" applyProtection="0"/>
    <xf numFmtId="168" fontId="86" fillId="64" borderId="109" applyNumberFormat="0" applyAlignment="0" applyProtection="0"/>
    <xf numFmtId="168" fontId="86" fillId="64" borderId="109" applyNumberFormat="0" applyAlignment="0" applyProtection="0"/>
    <xf numFmtId="169" fontId="86" fillId="64" borderId="109" applyNumberFormat="0" applyAlignment="0" applyProtection="0"/>
    <xf numFmtId="168" fontId="86" fillId="64" borderId="109" applyNumberFormat="0" applyAlignment="0" applyProtection="0"/>
    <xf numFmtId="168" fontId="86" fillId="64" borderId="109" applyNumberFormat="0" applyAlignment="0" applyProtection="0"/>
    <xf numFmtId="169" fontId="86" fillId="64" borderId="109" applyNumberFormat="0" applyAlignment="0" applyProtection="0"/>
    <xf numFmtId="168" fontId="86" fillId="64" borderId="109" applyNumberFormat="0" applyAlignment="0" applyProtection="0"/>
    <xf numFmtId="168" fontId="86" fillId="64" borderId="109" applyNumberFormat="0" applyAlignment="0" applyProtection="0"/>
    <xf numFmtId="169" fontId="86" fillId="64" borderId="109" applyNumberFormat="0" applyAlignment="0" applyProtection="0"/>
    <xf numFmtId="168" fontId="86"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169" fontId="86"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168" fontId="86"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168" fontId="86"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3" fontId="2" fillId="75" borderId="104" applyFont="0">
      <alignment horizontal="right" vertical="center"/>
      <protection locked="0"/>
    </xf>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 fillId="74" borderId="108" applyNumberFormat="0" applyFont="0" applyAlignment="0" applyProtection="0"/>
    <xf numFmtId="0" fontId="28"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3" fontId="2" fillId="72" borderId="104" applyFont="0">
      <alignment horizontal="right" vertical="center"/>
      <protection locked="0"/>
    </xf>
    <xf numFmtId="0" fontId="67" fillId="43" borderId="107" applyNumberFormat="0" applyAlignment="0" applyProtection="0"/>
    <xf numFmtId="168" fontId="69" fillId="43" borderId="107" applyNumberFormat="0" applyAlignment="0" applyProtection="0"/>
    <xf numFmtId="169" fontId="69" fillId="43" borderId="107" applyNumberFormat="0" applyAlignment="0" applyProtection="0"/>
    <xf numFmtId="168" fontId="69" fillId="43" borderId="107" applyNumberFormat="0" applyAlignment="0" applyProtection="0"/>
    <xf numFmtId="168" fontId="69" fillId="43" borderId="107" applyNumberFormat="0" applyAlignment="0" applyProtection="0"/>
    <xf numFmtId="169" fontId="69" fillId="43" borderId="107" applyNumberFormat="0" applyAlignment="0" applyProtection="0"/>
    <xf numFmtId="168" fontId="69" fillId="43" borderId="107" applyNumberFormat="0" applyAlignment="0" applyProtection="0"/>
    <xf numFmtId="168" fontId="69" fillId="43" borderId="107" applyNumberFormat="0" applyAlignment="0" applyProtection="0"/>
    <xf numFmtId="169" fontId="69" fillId="43" borderId="107" applyNumberFormat="0" applyAlignment="0" applyProtection="0"/>
    <xf numFmtId="168" fontId="69" fillId="43" borderId="107" applyNumberFormat="0" applyAlignment="0" applyProtection="0"/>
    <xf numFmtId="168" fontId="69" fillId="43" borderId="107" applyNumberFormat="0" applyAlignment="0" applyProtection="0"/>
    <xf numFmtId="169" fontId="69" fillId="43" borderId="107" applyNumberFormat="0" applyAlignment="0" applyProtection="0"/>
    <xf numFmtId="168" fontId="69"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169" fontId="69"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168" fontId="69"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168" fontId="69"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2" fillId="71" borderId="105" applyNumberFormat="0" applyFont="0" applyBorder="0" applyProtection="0">
      <alignment horizontal="left" vertical="center"/>
    </xf>
    <xf numFmtId="9" fontId="2" fillId="71" borderId="104" applyFont="0" applyProtection="0">
      <alignment horizontal="right" vertical="center"/>
    </xf>
    <xf numFmtId="3" fontId="2" fillId="71" borderId="104" applyFont="0" applyProtection="0">
      <alignment horizontal="right" vertical="center"/>
    </xf>
    <xf numFmtId="0" fontId="63" fillId="70" borderId="105" applyFont="0" applyBorder="0">
      <alignment horizontal="center" wrapText="1"/>
    </xf>
    <xf numFmtId="168" fontId="55" fillId="0" borderId="102">
      <alignment horizontal="left" vertical="center"/>
    </xf>
    <xf numFmtId="0" fontId="55" fillId="0" borderId="102">
      <alignment horizontal="left" vertical="center"/>
    </xf>
    <xf numFmtId="0" fontId="55" fillId="0" borderId="102">
      <alignment horizontal="left" vertical="center"/>
    </xf>
    <xf numFmtId="0" fontId="2" fillId="69" borderId="104" applyNumberFormat="0" applyFont="0" applyBorder="0" applyProtection="0">
      <alignment horizontal="center" vertical="center"/>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9" fillId="64" borderId="107" applyNumberFormat="0" applyAlignment="0" applyProtection="0"/>
    <xf numFmtId="168" fontId="41" fillId="64" borderId="107" applyNumberFormat="0" applyAlignment="0" applyProtection="0"/>
    <xf numFmtId="169" fontId="41" fillId="64" borderId="107" applyNumberFormat="0" applyAlignment="0" applyProtection="0"/>
    <xf numFmtId="168" fontId="41" fillId="64" borderId="107" applyNumberFormat="0" applyAlignment="0" applyProtection="0"/>
    <xf numFmtId="168" fontId="41" fillId="64" borderId="107" applyNumberFormat="0" applyAlignment="0" applyProtection="0"/>
    <xf numFmtId="169" fontId="41" fillId="64" borderId="107" applyNumberFormat="0" applyAlignment="0" applyProtection="0"/>
    <xf numFmtId="168" fontId="41" fillId="64" borderId="107" applyNumberFormat="0" applyAlignment="0" applyProtection="0"/>
    <xf numFmtId="168" fontId="41" fillId="64" borderId="107" applyNumberFormat="0" applyAlignment="0" applyProtection="0"/>
    <xf numFmtId="169" fontId="41" fillId="64" borderId="107" applyNumberFormat="0" applyAlignment="0" applyProtection="0"/>
    <xf numFmtId="168" fontId="41" fillId="64" borderId="107" applyNumberFormat="0" applyAlignment="0" applyProtection="0"/>
    <xf numFmtId="168" fontId="41" fillId="64" borderId="107" applyNumberFormat="0" applyAlignment="0" applyProtection="0"/>
    <xf numFmtId="169" fontId="41" fillId="64" borderId="107" applyNumberFormat="0" applyAlignment="0" applyProtection="0"/>
    <xf numFmtId="168" fontId="41"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169" fontId="41"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168" fontId="41"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168" fontId="41"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1" fillId="0" borderId="0"/>
    <xf numFmtId="169" fontId="27" fillId="37" borderId="0"/>
    <xf numFmtId="0" fontId="2" fillId="0" borderId="0">
      <alignment vertical="center"/>
    </xf>
    <xf numFmtId="166" fontId="1" fillId="0" borderId="0" applyFont="0" applyFill="0" applyBorder="0" applyAlignment="0" applyProtection="0"/>
    <xf numFmtId="43" fontId="1" fillId="0" borderId="0" applyFont="0" applyFill="0" applyBorder="0" applyAlignment="0" applyProtection="0"/>
  </cellStyleXfs>
  <cellXfs count="915">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7"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8" fillId="0" borderId="0" xfId="0" applyFont="1" applyAlignment="1">
      <alignment vertical="center"/>
    </xf>
    <xf numFmtId="0" fontId="9"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28"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4"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4" fillId="0" borderId="13" xfId="0" applyFont="1" applyBorder="1" applyAlignment="1">
      <alignment wrapText="1"/>
    </xf>
    <xf numFmtId="0" fontId="18" fillId="0" borderId="13" xfId="0" applyFont="1" applyBorder="1" applyAlignment="1">
      <alignment horizontal="right" wrapText="1"/>
    </xf>
    <xf numFmtId="0" fontId="23" fillId="36" borderId="16" xfId="0" applyFont="1" applyFill="1" applyBorder="1" applyAlignment="1">
      <alignment wrapText="1"/>
    </xf>
    <xf numFmtId="0" fontId="4" fillId="0" borderId="22" xfId="0" applyFont="1" applyBorder="1"/>
    <xf numFmtId="0" fontId="24" fillId="0" borderId="3" xfId="0" applyFont="1" applyBorder="1"/>
    <xf numFmtId="0" fontId="23"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19" fillId="0" borderId="19" xfId="0" applyFont="1" applyFill="1" applyBorder="1" applyAlignment="1">
      <alignment horizontal="left" vertical="center" indent="1"/>
    </xf>
    <xf numFmtId="0" fontId="19" fillId="0" borderId="20" xfId="0" applyFont="1" applyFill="1" applyBorder="1" applyAlignment="1">
      <alignment horizontal="left" vertical="center"/>
    </xf>
    <xf numFmtId="0" fontId="19" fillId="0" borderId="22" xfId="0" applyFont="1" applyFill="1" applyBorder="1" applyAlignment="1">
      <alignment horizontal="left" vertical="center" indent="1"/>
    </xf>
    <xf numFmtId="0" fontId="19" fillId="0" borderId="23" xfId="0" applyFont="1" applyFill="1" applyBorder="1" applyAlignment="1">
      <alignment horizontal="center" vertical="center" wrapText="1"/>
    </xf>
    <xf numFmtId="0" fontId="19" fillId="0" borderId="22" xfId="0" applyFont="1" applyFill="1" applyBorder="1" applyAlignment="1">
      <alignment horizontal="left" indent="1"/>
    </xf>
    <xf numFmtId="38" fontId="19" fillId="0" borderId="23" xfId="0" applyNumberFormat="1" applyFont="1" applyFill="1" applyBorder="1" applyAlignment="1" applyProtection="1">
      <alignment horizontal="right"/>
      <protection locked="0"/>
    </xf>
    <xf numFmtId="0" fontId="19" fillId="0" borderId="25" xfId="0" applyFont="1" applyFill="1" applyBorder="1" applyAlignment="1">
      <alignment horizontal="left" vertical="center" indent="1"/>
    </xf>
    <xf numFmtId="0" fontId="20" fillId="0" borderId="26" xfId="0" applyFont="1" applyFill="1" applyBorder="1" applyAlignment="1"/>
    <xf numFmtId="0" fontId="4" fillId="0" borderId="58" xfId="0" applyFont="1" applyBorder="1"/>
    <xf numFmtId="0" fontId="21" fillId="0" borderId="25" xfId="0" applyFont="1" applyBorder="1" applyAlignment="1">
      <alignment horizontal="center" vertical="center" wrapText="1"/>
    </xf>
    <xf numFmtId="0" fontId="4" fillId="0" borderId="59"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4" fillId="0" borderId="25" xfId="0" applyFont="1" applyBorder="1" applyAlignment="1">
      <alignment horizontal="center"/>
    </xf>
    <xf numFmtId="0" fontId="23" fillId="36" borderId="61" xfId="0" applyFont="1" applyFill="1" applyBorder="1" applyAlignment="1">
      <alignment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0" fillId="0" borderId="0" xfId="0" applyFont="1" applyFill="1"/>
    <xf numFmtId="0" fontId="4" fillId="0" borderId="68"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3"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4"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7"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7"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7" fillId="0" borderId="0" xfId="0" applyFont="1" applyFill="1" applyBorder="1" applyAlignment="1"/>
    <xf numFmtId="49" fontId="107" fillId="0" borderId="7" xfId="0" applyNumberFormat="1" applyFont="1" applyFill="1" applyBorder="1" applyAlignment="1">
      <alignment horizontal="right" vertical="center"/>
    </xf>
    <xf numFmtId="49" fontId="107" fillId="0" borderId="81" xfId="0" applyNumberFormat="1" applyFont="1" applyFill="1" applyBorder="1" applyAlignment="1">
      <alignment horizontal="right" vertical="center"/>
    </xf>
    <xf numFmtId="49" fontId="107" fillId="0" borderId="84" xfId="0" applyNumberFormat="1" applyFont="1" applyFill="1" applyBorder="1" applyAlignment="1">
      <alignment horizontal="right" vertical="center"/>
    </xf>
    <xf numFmtId="49" fontId="107" fillId="0" borderId="89" xfId="0" applyNumberFormat="1" applyFont="1" applyFill="1" applyBorder="1" applyAlignment="1">
      <alignment horizontal="right" vertical="center"/>
    </xf>
    <xf numFmtId="0" fontId="107" fillId="0" borderId="0" xfId="0" applyFont="1" applyFill="1" applyBorder="1" applyAlignment="1">
      <alignment horizontal="left"/>
    </xf>
    <xf numFmtId="0" fontId="107" fillId="0" borderId="89" xfId="0" applyNumberFormat="1" applyFont="1" applyFill="1" applyBorder="1" applyAlignment="1">
      <alignment horizontal="right" vertical="center"/>
    </xf>
    <xf numFmtId="49" fontId="107" fillId="0" borderId="0" xfId="0" applyNumberFormat="1" applyFont="1" applyFill="1" applyBorder="1" applyAlignment="1">
      <alignment horizontal="right" vertical="center"/>
    </xf>
    <xf numFmtId="0" fontId="107" fillId="0" borderId="0" xfId="0" applyFont="1" applyFill="1" applyBorder="1" applyAlignment="1">
      <alignment vertical="center" wrapText="1"/>
    </xf>
    <xf numFmtId="0" fontId="107"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19"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19"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0" fillId="0" borderId="3" xfId="0" applyNumberFormat="1" applyFont="1" applyFill="1" applyBorder="1" applyAlignment="1">
      <alignment horizontal="center"/>
    </xf>
    <xf numFmtId="193" fontId="20" fillId="0" borderId="23" xfId="0" applyNumberFormat="1" applyFont="1" applyFill="1" applyBorder="1" applyAlignment="1">
      <alignment horizontal="center"/>
    </xf>
    <xf numFmtId="193" fontId="19" fillId="36" borderId="3" xfId="0" applyNumberFormat="1" applyFont="1" applyFill="1" applyBorder="1" applyAlignment="1" applyProtection="1">
      <alignment horizontal="right"/>
    </xf>
    <xf numFmtId="193" fontId="19" fillId="0" borderId="23" xfId="0" applyNumberFormat="1" applyFont="1" applyFill="1" applyBorder="1" applyAlignment="1" applyProtection="1">
      <alignment horizontal="right"/>
      <protection locked="0"/>
    </xf>
    <xf numFmtId="193" fontId="19"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19"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19" fillId="0" borderId="3" xfId="0" applyNumberFormat="1" applyFont="1" applyFill="1" applyBorder="1" applyAlignment="1" applyProtection="1">
      <alignment horizontal="right" vertical="center"/>
      <protection locked="0"/>
    </xf>
    <xf numFmtId="193" fontId="19"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2" fillId="36" borderId="26" xfId="0" applyNumberFormat="1" applyFont="1" applyFill="1" applyBorder="1" applyAlignment="1">
      <alignment vertical="center" wrapText="1"/>
    </xf>
    <xf numFmtId="3" fontId="22"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4" fillId="0" borderId="14" xfId="0" applyNumberFormat="1" applyFont="1" applyBorder="1" applyAlignment="1">
      <alignment vertical="center"/>
    </xf>
    <xf numFmtId="193" fontId="18" fillId="0" borderId="14" xfId="0" applyNumberFormat="1" applyFont="1" applyBorder="1" applyAlignment="1">
      <alignment vertical="center"/>
    </xf>
    <xf numFmtId="193" fontId="24" fillId="0" borderId="15" xfId="0" applyNumberFormat="1" applyFont="1" applyBorder="1" applyAlignment="1">
      <alignment vertical="center"/>
    </xf>
    <xf numFmtId="193" fontId="23" fillId="36" borderId="17" xfId="0" applyNumberFormat="1" applyFont="1" applyFill="1" applyBorder="1" applyAlignment="1">
      <alignment vertical="center"/>
    </xf>
    <xf numFmtId="193" fontId="24" fillId="0" borderId="18" xfId="0" applyNumberFormat="1" applyFont="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5"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6"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4"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6" fillId="36" borderId="26" xfId="0" applyNumberFormat="1" applyFont="1" applyFill="1" applyBorder="1" applyAlignment="1">
      <alignment horizontal="center" vertical="center"/>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7" fillId="37" borderId="0" xfId="20" applyBorder="1"/>
    <xf numFmtId="169" fontId="27" fillId="37" borderId="97" xfId="20" applyBorder="1"/>
    <xf numFmtId="0" fontId="4" fillId="0" borderId="7" xfId="0" applyFont="1" applyFill="1" applyBorder="1" applyAlignment="1">
      <alignment vertical="center"/>
    </xf>
    <xf numFmtId="0" fontId="4" fillId="0" borderId="104" xfId="0" applyFont="1" applyFill="1" applyBorder="1" applyAlignment="1">
      <alignment vertical="center"/>
    </xf>
    <xf numFmtId="0" fontId="6" fillId="0" borderId="104" xfId="0" applyFont="1" applyFill="1" applyBorder="1" applyAlignment="1">
      <alignment vertical="center"/>
    </xf>
    <xf numFmtId="0" fontId="4" fillId="0" borderId="20" xfId="0" applyFont="1" applyFill="1" applyBorder="1" applyAlignment="1">
      <alignment vertical="center"/>
    </xf>
    <xf numFmtId="0" fontId="4" fillId="0" borderId="99" xfId="0" applyFont="1" applyFill="1" applyBorder="1" applyAlignment="1">
      <alignment vertical="center"/>
    </xf>
    <xf numFmtId="0" fontId="4" fillId="0" borderId="101" xfId="0" applyFont="1" applyFill="1" applyBorder="1" applyAlignment="1">
      <alignment vertical="center"/>
    </xf>
    <xf numFmtId="0" fontId="4" fillId="0" borderId="19"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114" xfId="0" applyFont="1" applyFill="1" applyBorder="1" applyAlignment="1">
      <alignment horizontal="center" vertical="center"/>
    </xf>
    <xf numFmtId="0" fontId="4" fillId="3" borderId="68" xfId="0" applyFont="1" applyFill="1" applyBorder="1" applyAlignment="1">
      <alignment horizontal="center" vertical="center"/>
    </xf>
    <xf numFmtId="0" fontId="4" fillId="3" borderId="0" xfId="0" applyFont="1" applyFill="1" applyBorder="1" applyAlignment="1">
      <alignment vertical="center"/>
    </xf>
    <xf numFmtId="0" fontId="4" fillId="0" borderId="74" xfId="0" applyFont="1" applyFill="1" applyBorder="1" applyAlignment="1">
      <alignment horizontal="center" vertical="center"/>
    </xf>
    <xf numFmtId="0" fontId="4" fillId="3" borderId="102" xfId="0" applyFont="1" applyFill="1" applyBorder="1" applyAlignment="1">
      <alignment vertical="center"/>
    </xf>
    <xf numFmtId="0" fontId="14" fillId="3" borderId="117" xfId="0" applyFont="1" applyFill="1" applyBorder="1" applyAlignment="1">
      <alignment horizontal="left"/>
    </xf>
    <xf numFmtId="0" fontId="14" fillId="3" borderId="118" xfId="0" applyFont="1" applyFill="1" applyBorder="1" applyAlignment="1">
      <alignment horizontal="left"/>
    </xf>
    <xf numFmtId="0" fontId="4" fillId="0" borderId="0" xfId="0" applyFont="1"/>
    <xf numFmtId="0" fontId="4" fillId="0" borderId="0" xfId="0" applyFont="1" applyFill="1"/>
    <xf numFmtId="0" fontId="4" fillId="0" borderId="104" xfId="0" applyFont="1" applyFill="1" applyBorder="1" applyAlignment="1">
      <alignment horizontal="center" vertical="center" wrapText="1"/>
    </xf>
    <xf numFmtId="0" fontId="107" fillId="0" borderId="91" xfId="0" applyFont="1" applyFill="1" applyBorder="1" applyAlignment="1">
      <alignment horizontal="right" vertical="center"/>
    </xf>
    <xf numFmtId="0" fontId="4" fillId="0" borderId="119" xfId="0" applyFont="1" applyFill="1" applyBorder="1" applyAlignment="1">
      <alignment horizontal="center" vertical="center" wrapText="1"/>
    </xf>
    <xf numFmtId="0" fontId="6" fillId="3" borderId="120" xfId="0" applyFont="1" applyFill="1" applyBorder="1" applyAlignment="1">
      <alignment vertical="center"/>
    </xf>
    <xf numFmtId="0" fontId="4" fillId="3" borderId="24" xfId="0" applyFont="1" applyFill="1" applyBorder="1" applyAlignment="1">
      <alignment vertical="center"/>
    </xf>
    <xf numFmtId="0" fontId="4" fillId="0" borderId="121" xfId="0" applyFont="1" applyFill="1" applyBorder="1" applyAlignment="1">
      <alignment horizontal="center" vertical="center"/>
    </xf>
    <xf numFmtId="0" fontId="6" fillId="0" borderId="26" xfId="0" applyFont="1" applyFill="1" applyBorder="1" applyAlignment="1">
      <alignment vertical="center"/>
    </xf>
    <xf numFmtId="169" fontId="27" fillId="37" borderId="28" xfId="20" applyBorder="1"/>
    <xf numFmtId="0" fontId="4" fillId="0" borderId="7" xfId="0" applyFont="1" applyFill="1" applyBorder="1" applyAlignment="1">
      <alignment horizontal="center" vertical="center" wrapText="1"/>
    </xf>
    <xf numFmtId="0" fontId="4" fillId="0" borderId="69" xfId="0" applyFont="1" applyFill="1" applyBorder="1" applyAlignment="1">
      <alignment horizontal="center" vertical="center" wrapText="1"/>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1" xfId="0" applyBorder="1"/>
    <xf numFmtId="0" fontId="0" fillId="0" borderId="121" xfId="0" applyBorder="1" applyAlignment="1">
      <alignment horizontal="center"/>
    </xf>
    <xf numFmtId="0" fontId="4" fillId="0" borderId="103" xfId="0" applyFont="1" applyBorder="1" applyAlignment="1">
      <alignment vertical="center" wrapText="1"/>
    </xf>
    <xf numFmtId="167" fontId="4" fillId="0" borderId="104" xfId="0" applyNumberFormat="1" applyFont="1" applyBorder="1" applyAlignment="1">
      <alignment horizontal="center" vertical="center"/>
    </xf>
    <xf numFmtId="167" fontId="4" fillId="0" borderId="119" xfId="0" applyNumberFormat="1" applyFont="1" applyBorder="1" applyAlignment="1">
      <alignment horizontal="center" vertical="center"/>
    </xf>
    <xf numFmtId="167" fontId="14" fillId="0" borderId="104" xfId="0" applyNumberFormat="1" applyFont="1" applyBorder="1" applyAlignment="1">
      <alignment horizontal="center" vertical="center"/>
    </xf>
    <xf numFmtId="0" fontId="14" fillId="0" borderId="103" xfId="0" applyFont="1" applyBorder="1" applyAlignment="1">
      <alignment vertical="center" wrapText="1"/>
    </xf>
    <xf numFmtId="0" fontId="0" fillId="0" borderId="25" xfId="0" applyBorder="1"/>
    <xf numFmtId="0" fontId="6" fillId="36" borderId="122"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1" xfId="0" applyFont="1" applyFill="1" applyBorder="1" applyAlignment="1">
      <alignment horizontal="left" vertical="center" wrapText="1"/>
    </xf>
    <xf numFmtId="0" fontId="6" fillId="36" borderId="104" xfId="0" applyFont="1" applyFill="1" applyBorder="1" applyAlignment="1">
      <alignment horizontal="left" vertical="center" wrapText="1"/>
    </xf>
    <xf numFmtId="0" fontId="6" fillId="36" borderId="119" xfId="0" applyFont="1" applyFill="1" applyBorder="1" applyAlignment="1">
      <alignment horizontal="left" vertical="center" wrapText="1"/>
    </xf>
    <xf numFmtId="0" fontId="4" fillId="0" borderId="121" xfId="0" applyFont="1" applyFill="1" applyBorder="1" applyAlignment="1">
      <alignment horizontal="right" vertical="center" wrapText="1"/>
    </xf>
    <xf numFmtId="0" fontId="4" fillId="0" borderId="104" xfId="0" applyFont="1" applyFill="1" applyBorder="1" applyAlignment="1">
      <alignment horizontal="left" vertical="center" wrapText="1"/>
    </xf>
    <xf numFmtId="0" fontId="110" fillId="0" borderId="121" xfId="0" applyFont="1" applyFill="1" applyBorder="1" applyAlignment="1">
      <alignment horizontal="right" vertical="center" wrapText="1"/>
    </xf>
    <xf numFmtId="0" fontId="110" fillId="0" borderId="104" xfId="0" applyFont="1" applyFill="1" applyBorder="1" applyAlignment="1">
      <alignment horizontal="left" vertical="center" wrapText="1"/>
    </xf>
    <xf numFmtId="0" fontId="6" fillId="0" borderId="121"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1" fillId="0" borderId="121" xfId="0" applyFont="1" applyBorder="1" applyAlignment="1">
      <alignment horizontal="center" vertical="center" wrapText="1"/>
    </xf>
    <xf numFmtId="3" fontId="22" fillId="36" borderId="104" xfId="0" applyNumberFormat="1" applyFont="1" applyFill="1" applyBorder="1" applyAlignment="1">
      <alignment vertical="center" wrapText="1"/>
    </xf>
    <xf numFmtId="3" fontId="22" fillId="36" borderId="119" xfId="0" applyNumberFormat="1" applyFont="1" applyFill="1" applyBorder="1" applyAlignment="1">
      <alignment vertical="center" wrapText="1"/>
    </xf>
    <xf numFmtId="14" fontId="7" fillId="3" borderId="104" xfId="8" quotePrefix="1" applyNumberFormat="1" applyFont="1" applyFill="1" applyBorder="1" applyAlignment="1" applyProtection="1">
      <alignment horizontal="left" vertical="center" wrapText="1" indent="2"/>
      <protection locked="0"/>
    </xf>
    <xf numFmtId="3" fontId="22" fillId="0" borderId="104" xfId="0" applyNumberFormat="1" applyFont="1" applyBorder="1" applyAlignment="1">
      <alignment vertical="center" wrapText="1"/>
    </xf>
    <xf numFmtId="14" fontId="7" fillId="3" borderId="104" xfId="8" quotePrefix="1" applyNumberFormat="1" applyFont="1" applyFill="1" applyBorder="1" applyAlignment="1" applyProtection="1">
      <alignment horizontal="left" vertical="center" wrapText="1" indent="3"/>
      <protection locked="0"/>
    </xf>
    <xf numFmtId="3" fontId="22" fillId="0" borderId="104" xfId="0" applyNumberFormat="1" applyFont="1" applyFill="1" applyBorder="1" applyAlignment="1">
      <alignment vertical="center" wrapText="1"/>
    </xf>
    <xf numFmtId="0" fontId="11" fillId="0" borderId="104" xfId="17" applyFill="1" applyBorder="1" applyAlignment="1" applyProtection="1"/>
    <xf numFmtId="49" fontId="110" fillId="0" borderId="121" xfId="0" applyNumberFormat="1" applyFont="1" applyFill="1" applyBorder="1" applyAlignment="1">
      <alignment horizontal="right" vertical="center" wrapText="1"/>
    </xf>
    <xf numFmtId="0" fontId="7" fillId="3" borderId="104" xfId="20960" applyFont="1" applyFill="1" applyBorder="1" applyAlignment="1" applyProtection="1"/>
    <xf numFmtId="0" fontId="104" fillId="0" borderId="104" xfId="20960" applyFont="1" applyFill="1" applyBorder="1" applyAlignment="1" applyProtection="1">
      <alignment horizontal="center" vertical="center"/>
    </xf>
    <xf numFmtId="0" fontId="4" fillId="0" borderId="104" xfId="0" applyFont="1" applyBorder="1"/>
    <xf numFmtId="0" fontId="11" fillId="0" borderId="104" xfId="17" applyFill="1" applyBorder="1" applyAlignment="1" applyProtection="1">
      <alignment horizontal="left" vertical="center" wrapText="1"/>
    </xf>
    <xf numFmtId="49" fontId="110" fillId="0" borderId="104" xfId="0" applyNumberFormat="1" applyFont="1" applyFill="1" applyBorder="1" applyAlignment="1">
      <alignment horizontal="right" vertical="center" wrapText="1"/>
    </xf>
    <xf numFmtId="0" fontId="11" fillId="0" borderId="104" xfId="17" applyFill="1" applyBorder="1" applyAlignment="1" applyProtection="1">
      <alignment horizontal="left" vertical="center"/>
    </xf>
    <xf numFmtId="0" fontId="11" fillId="0" borderId="104" xfId="17" applyBorder="1" applyAlignment="1" applyProtection="1"/>
    <xf numFmtId="0" fontId="4" fillId="0" borderId="104" xfId="0" applyFont="1" applyFill="1" applyBorder="1"/>
    <xf numFmtId="0" fontId="21" fillId="0" borderId="121" xfId="0" applyFont="1" applyFill="1" applyBorder="1" applyAlignment="1">
      <alignment horizontal="center" vertical="center" wrapText="1"/>
    </xf>
    <xf numFmtId="0" fontId="113" fillId="79" borderId="105" xfId="21412" applyFont="1" applyFill="1" applyBorder="1" applyAlignment="1" applyProtection="1">
      <alignment vertical="center" wrapText="1"/>
      <protection locked="0"/>
    </xf>
    <xf numFmtId="0" fontId="114" fillId="70" borderId="99" xfId="21412" applyFont="1" applyFill="1" applyBorder="1" applyAlignment="1" applyProtection="1">
      <alignment horizontal="center" vertical="center"/>
      <protection locked="0"/>
    </xf>
    <xf numFmtId="0" fontId="113" fillId="80" borderId="104" xfId="21412" applyFont="1" applyFill="1" applyBorder="1" applyAlignment="1" applyProtection="1">
      <alignment horizontal="center" vertical="center"/>
      <protection locked="0"/>
    </xf>
    <xf numFmtId="0" fontId="113" fillId="79" borderId="105" xfId="21412" applyFont="1" applyFill="1" applyBorder="1" applyAlignment="1" applyProtection="1">
      <alignment vertical="center"/>
      <protection locked="0"/>
    </xf>
    <xf numFmtId="0" fontId="115" fillId="70" borderId="99" xfId="21412" applyFont="1" applyFill="1" applyBorder="1" applyAlignment="1" applyProtection="1">
      <alignment horizontal="center" vertical="center"/>
      <protection locked="0"/>
    </xf>
    <xf numFmtId="0" fontId="115" fillId="3" borderId="99" xfId="21412" applyFont="1" applyFill="1" applyBorder="1" applyAlignment="1" applyProtection="1">
      <alignment horizontal="center" vertical="center"/>
      <protection locked="0"/>
    </xf>
    <xf numFmtId="0" fontId="115" fillId="0" borderId="99" xfId="21412" applyFont="1" applyFill="1" applyBorder="1" applyAlignment="1" applyProtection="1">
      <alignment horizontal="center" vertical="center"/>
      <protection locked="0"/>
    </xf>
    <xf numFmtId="0" fontId="116" fillId="80" borderId="104" xfId="21412" applyFont="1" applyFill="1" applyBorder="1" applyAlignment="1" applyProtection="1">
      <alignment horizontal="center" vertical="center"/>
      <protection locked="0"/>
    </xf>
    <xf numFmtId="0" fontId="113" fillId="79" borderId="105" xfId="21412" applyFont="1" applyFill="1" applyBorder="1" applyAlignment="1" applyProtection="1">
      <alignment horizontal="center" vertical="center"/>
      <protection locked="0"/>
    </xf>
    <xf numFmtId="0" fontId="63" fillId="79" borderId="105" xfId="21412" applyFont="1" applyFill="1" applyBorder="1" applyAlignment="1" applyProtection="1">
      <alignment vertical="center"/>
      <protection locked="0"/>
    </xf>
    <xf numFmtId="0" fontId="115" fillId="70" borderId="104" xfId="21412" applyFont="1" applyFill="1" applyBorder="1" applyAlignment="1" applyProtection="1">
      <alignment horizontal="center" vertical="center"/>
      <protection locked="0"/>
    </xf>
    <xf numFmtId="0" fontId="37" fillId="70" borderId="104" xfId="21412" applyFont="1" applyFill="1" applyBorder="1" applyAlignment="1" applyProtection="1">
      <alignment horizontal="center" vertical="center"/>
      <protection locked="0"/>
    </xf>
    <xf numFmtId="0" fontId="63" fillId="79" borderId="103" xfId="21412" applyFont="1" applyFill="1" applyBorder="1" applyAlignment="1" applyProtection="1">
      <alignment vertical="center"/>
      <protection locked="0"/>
    </xf>
    <xf numFmtId="0" fontId="114" fillId="0" borderId="103" xfId="21412" applyFont="1" applyFill="1" applyBorder="1" applyAlignment="1" applyProtection="1">
      <alignment horizontal="left" vertical="center" wrapText="1"/>
      <protection locked="0"/>
    </xf>
    <xf numFmtId="164" fontId="114" fillId="0" borderId="104" xfId="948" applyNumberFormat="1" applyFont="1" applyFill="1" applyBorder="1" applyAlignment="1" applyProtection="1">
      <alignment horizontal="right" vertical="center"/>
      <protection locked="0"/>
    </xf>
    <xf numFmtId="0" fontId="113" fillId="80" borderId="103" xfId="21412" applyFont="1" applyFill="1" applyBorder="1" applyAlignment="1" applyProtection="1">
      <alignment vertical="top" wrapText="1"/>
      <protection locked="0"/>
    </xf>
    <xf numFmtId="164" fontId="114" fillId="80" borderId="104" xfId="948" applyNumberFormat="1" applyFont="1" applyFill="1" applyBorder="1" applyAlignment="1" applyProtection="1">
      <alignment horizontal="right" vertical="center"/>
    </xf>
    <xf numFmtId="164" fontId="63" fillId="79" borderId="103" xfId="948" applyNumberFormat="1" applyFont="1" applyFill="1" applyBorder="1" applyAlignment="1" applyProtection="1">
      <alignment horizontal="right" vertical="center"/>
      <protection locked="0"/>
    </xf>
    <xf numFmtId="0" fontId="114" fillId="70" borderId="103" xfId="21412" applyFont="1" applyFill="1" applyBorder="1" applyAlignment="1" applyProtection="1">
      <alignment vertical="center" wrapText="1"/>
      <protection locked="0"/>
    </xf>
    <xf numFmtId="0" fontId="114" fillId="70" borderId="103" xfId="21412" applyFont="1" applyFill="1" applyBorder="1" applyAlignment="1" applyProtection="1">
      <alignment horizontal="left" vertical="center" wrapText="1"/>
      <protection locked="0"/>
    </xf>
    <xf numFmtId="0" fontId="114" fillId="0" borderId="103" xfId="21412" applyFont="1" applyFill="1" applyBorder="1" applyAlignment="1" applyProtection="1">
      <alignment vertical="center" wrapText="1"/>
      <protection locked="0"/>
    </xf>
    <xf numFmtId="0" fontId="114" fillId="3" borderId="103" xfId="21412" applyFont="1" applyFill="1" applyBorder="1" applyAlignment="1" applyProtection="1">
      <alignment horizontal="left" vertical="center" wrapText="1"/>
      <protection locked="0"/>
    </xf>
    <xf numFmtId="0" fontId="113" fillId="80" borderId="103" xfId="21412" applyFont="1" applyFill="1" applyBorder="1" applyAlignment="1" applyProtection="1">
      <alignment vertical="center" wrapText="1"/>
      <protection locked="0"/>
    </xf>
    <xf numFmtId="164" fontId="113" fillId="79" borderId="103" xfId="948" applyNumberFormat="1" applyFont="1" applyFill="1" applyBorder="1" applyAlignment="1" applyProtection="1">
      <alignment horizontal="right" vertical="center"/>
      <protection locked="0"/>
    </xf>
    <xf numFmtId="164" fontId="114" fillId="3" borderId="104" xfId="948" applyNumberFormat="1" applyFont="1" applyFill="1" applyBorder="1" applyAlignment="1" applyProtection="1">
      <alignment horizontal="right" vertical="center"/>
      <protection locked="0"/>
    </xf>
    <xf numFmtId="10" fontId="7" fillId="0" borderId="104" xfId="20961" applyNumberFormat="1" applyFont="1" applyFill="1" applyBorder="1" applyAlignment="1">
      <alignment horizontal="left" vertical="center" wrapText="1"/>
    </xf>
    <xf numFmtId="10" fontId="4" fillId="0" borderId="104" xfId="20961" applyNumberFormat="1" applyFont="1" applyFill="1" applyBorder="1" applyAlignment="1">
      <alignment horizontal="left" vertical="center" wrapText="1"/>
    </xf>
    <xf numFmtId="10" fontId="6" fillId="36" borderId="104" xfId="0" applyNumberFormat="1" applyFont="1" applyFill="1" applyBorder="1" applyAlignment="1">
      <alignment horizontal="left" vertical="center" wrapText="1"/>
    </xf>
    <xf numFmtId="10" fontId="110" fillId="0" borderId="104" xfId="20961" applyNumberFormat="1" applyFont="1" applyFill="1" applyBorder="1" applyAlignment="1">
      <alignment horizontal="left" vertical="center" wrapText="1"/>
    </xf>
    <xf numFmtId="10" fontId="6" fillId="36" borderId="104" xfId="20961" applyNumberFormat="1" applyFont="1" applyFill="1" applyBorder="1" applyAlignment="1">
      <alignment horizontal="left" vertical="center" wrapText="1"/>
    </xf>
    <xf numFmtId="10" fontId="6" fillId="36" borderId="104" xfId="0" applyNumberFormat="1" applyFont="1" applyFill="1" applyBorder="1" applyAlignment="1">
      <alignment horizontal="center" vertical="center" wrapText="1"/>
    </xf>
    <xf numFmtId="10" fontId="112" fillId="0" borderId="26" xfId="20961" applyNumberFormat="1" applyFont="1" applyFill="1" applyBorder="1" applyAlignment="1" applyProtection="1">
      <alignment horizontal="left" vertical="center"/>
    </xf>
    <xf numFmtId="43" fontId="7" fillId="0" borderId="0" xfId="7" applyFont="1"/>
    <xf numFmtId="0" fontId="108" fillId="0" borderId="0" xfId="0" applyFont="1" applyAlignment="1">
      <alignment wrapText="1"/>
    </xf>
    <xf numFmtId="0" fontId="10" fillId="0" borderId="30" xfId="0" applyFont="1" applyBorder="1" applyAlignment="1">
      <alignment horizontal="center" wrapText="1"/>
    </xf>
    <xf numFmtId="0" fontId="9" fillId="0" borderId="121" xfId="0" applyFont="1" applyBorder="1" applyAlignment="1">
      <alignment horizontal="right" vertical="center" wrapText="1"/>
    </xf>
    <xf numFmtId="0" fontId="9" fillId="0" borderId="121" xfId="0" applyFont="1" applyFill="1" applyBorder="1" applyAlignment="1">
      <alignment horizontal="right" vertical="center" wrapText="1"/>
    </xf>
    <xf numFmtId="0" fontId="7" fillId="0" borderId="104" xfId="0" applyFont="1" applyFill="1" applyBorder="1" applyAlignment="1">
      <alignment vertical="center" wrapText="1"/>
    </xf>
    <xf numFmtId="0" fontId="4" fillId="0" borderId="104" xfId="0" applyFont="1" applyBorder="1" applyAlignment="1">
      <alignment vertical="center" wrapText="1"/>
    </xf>
    <xf numFmtId="0" fontId="4" fillId="0" borderId="104" xfId="0" applyFont="1" applyFill="1" applyBorder="1" applyAlignment="1">
      <alignment horizontal="left" vertical="center" wrapText="1" indent="2"/>
    </xf>
    <xf numFmtId="0" fontId="4" fillId="0" borderId="104" xfId="0" applyFont="1" applyFill="1" applyBorder="1" applyAlignment="1">
      <alignment vertical="center" wrapText="1"/>
    </xf>
    <xf numFmtId="3" fontId="22" fillId="36" borderId="105" xfId="0" applyNumberFormat="1" applyFont="1" applyFill="1" applyBorder="1" applyAlignment="1">
      <alignment vertical="center" wrapText="1"/>
    </xf>
    <xf numFmtId="3" fontId="22" fillId="36" borderId="24" xfId="0" applyNumberFormat="1" applyFont="1" applyFill="1" applyBorder="1" applyAlignment="1">
      <alignment vertical="center" wrapText="1"/>
    </xf>
    <xf numFmtId="3" fontId="22" fillId="0" borderId="105" xfId="0" applyNumberFormat="1" applyFont="1" applyBorder="1" applyAlignment="1">
      <alignment vertical="center" wrapText="1"/>
    </xf>
    <xf numFmtId="3" fontId="22" fillId="0" borderId="24" xfId="0" applyNumberFormat="1" applyFont="1" applyBorder="1" applyAlignment="1">
      <alignment vertical="center" wrapText="1"/>
    </xf>
    <xf numFmtId="3" fontId="22" fillId="0" borderId="24" xfId="0" applyNumberFormat="1" applyFont="1" applyFill="1" applyBorder="1" applyAlignment="1">
      <alignment vertical="center" wrapText="1"/>
    </xf>
    <xf numFmtId="3" fontId="22" fillId="36" borderId="28" xfId="0" applyNumberFormat="1" applyFont="1" applyFill="1" applyBorder="1" applyAlignment="1">
      <alignment vertical="center" wrapText="1"/>
    </xf>
    <xf numFmtId="3" fontId="22" fillId="36" borderId="41" xfId="0" applyNumberFormat="1" applyFont="1" applyFill="1" applyBorder="1" applyAlignment="1">
      <alignment vertical="center" wrapText="1"/>
    </xf>
    <xf numFmtId="0" fontId="6" fillId="0" borderId="26" xfId="0" applyFont="1" applyBorder="1" applyAlignment="1">
      <alignment vertical="center" wrapText="1"/>
    </xf>
    <xf numFmtId="0" fontId="4" fillId="0" borderId="119" xfId="0" applyFont="1" applyBorder="1" applyAlignment="1"/>
    <xf numFmtId="0" fontId="4" fillId="0" borderId="27" xfId="0" applyFont="1" applyBorder="1" applyAlignment="1"/>
    <xf numFmtId="0" fontId="9" fillId="0" borderId="119" xfId="0" applyFont="1" applyBorder="1" applyAlignment="1"/>
    <xf numFmtId="0" fontId="10" fillId="0" borderId="21" xfId="0" applyFont="1" applyBorder="1" applyAlignment="1">
      <alignment horizontal="center"/>
    </xf>
    <xf numFmtId="0" fontId="10" fillId="0" borderId="119" xfId="0" applyFont="1" applyBorder="1" applyAlignment="1">
      <alignment horizontal="center" vertical="center" wrapText="1"/>
    </xf>
    <xf numFmtId="14" fontId="7" fillId="0" borderId="0" xfId="0" applyNumberFormat="1" applyFont="1"/>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9" fillId="0" borderId="121" xfId="0" applyFont="1" applyFill="1" applyBorder="1" applyAlignment="1">
      <alignment horizontal="center" vertical="center" wrapText="1"/>
    </xf>
    <xf numFmtId="0" fontId="15" fillId="0" borderId="104" xfId="0" applyFont="1" applyFill="1" applyBorder="1" applyAlignment="1">
      <alignment horizontal="center" vertical="center" wrapText="1"/>
    </xf>
    <xf numFmtId="0" fontId="16" fillId="0" borderId="104" xfId="0" applyFont="1" applyFill="1" applyBorder="1" applyAlignment="1">
      <alignment horizontal="left" vertical="center" wrapText="1"/>
    </xf>
    <xf numFmtId="193" fontId="7" fillId="0" borderId="104" xfId="0" applyNumberFormat="1" applyFont="1" applyFill="1" applyBorder="1" applyAlignment="1" applyProtection="1">
      <alignment vertical="center" wrapText="1"/>
      <protection locked="0"/>
    </xf>
    <xf numFmtId="193" fontId="7" fillId="0" borderId="104" xfId="0" applyNumberFormat="1" applyFont="1" applyFill="1" applyBorder="1" applyAlignment="1" applyProtection="1">
      <alignment horizontal="right" vertical="center" wrapText="1"/>
      <protection locked="0"/>
    </xf>
    <xf numFmtId="0" fontId="7" fillId="0" borderId="104" xfId="0" applyFont="1" applyBorder="1" applyAlignment="1">
      <alignment vertical="center" wrapText="1"/>
    </xf>
    <xf numFmtId="0" fontId="9" fillId="2" borderId="121" xfId="0" applyFont="1" applyFill="1" applyBorder="1" applyAlignment="1">
      <alignment horizontal="right" vertical="center"/>
    </xf>
    <xf numFmtId="0" fontId="9" fillId="2" borderId="104" xfId="0" applyFont="1" applyFill="1" applyBorder="1" applyAlignment="1">
      <alignment vertical="center"/>
    </xf>
    <xf numFmtId="193" fontId="9" fillId="2" borderId="104" xfId="0" applyNumberFormat="1" applyFont="1" applyFill="1" applyBorder="1" applyAlignment="1" applyProtection="1">
      <alignment vertical="center"/>
      <protection locked="0"/>
    </xf>
    <xf numFmtId="193" fontId="9" fillId="2" borderId="119" xfId="0" applyNumberFormat="1" applyFont="1" applyFill="1" applyBorder="1" applyAlignment="1" applyProtection="1">
      <alignment vertical="center"/>
      <protection locked="0"/>
    </xf>
    <xf numFmtId="0" fontId="15" fillId="0" borderId="121" xfId="0" applyFont="1" applyFill="1" applyBorder="1" applyAlignment="1">
      <alignment horizontal="center" vertical="center" wrapText="1"/>
    </xf>
    <xf numFmtId="14" fontId="4" fillId="0" borderId="0" xfId="0" applyNumberFormat="1" applyFont="1"/>
    <xf numFmtId="0" fontId="6" fillId="0" borderId="0" xfId="0" applyFont="1" applyAlignment="1">
      <alignment horizontal="center" wrapText="1"/>
    </xf>
    <xf numFmtId="0" fontId="4" fillId="3" borderId="58" xfId="0" applyFont="1" applyFill="1" applyBorder="1"/>
    <xf numFmtId="0" fontId="4" fillId="3" borderId="124" xfId="0" applyFont="1" applyFill="1" applyBorder="1" applyAlignment="1">
      <alignment wrapText="1"/>
    </xf>
    <xf numFmtId="0" fontId="4" fillId="3" borderId="125" xfId="0" applyFont="1" applyFill="1" applyBorder="1"/>
    <xf numFmtId="0" fontId="6" fillId="3" borderId="11" xfId="0" applyFont="1" applyFill="1" applyBorder="1" applyAlignment="1">
      <alignment horizontal="center" wrapText="1"/>
    </xf>
    <xf numFmtId="0" fontId="4" fillId="0" borderId="104" xfId="0" applyFont="1" applyFill="1" applyBorder="1" applyAlignment="1">
      <alignment horizontal="center"/>
    </xf>
    <xf numFmtId="0" fontId="4" fillId="0" borderId="104" xfId="0" applyFont="1" applyBorder="1" applyAlignment="1">
      <alignment horizontal="center"/>
    </xf>
    <xf numFmtId="0" fontId="4" fillId="3" borderId="68"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7" xfId="0" applyFont="1" applyFill="1" applyBorder="1" applyAlignment="1">
      <alignment horizontal="center" vertical="center" wrapText="1"/>
    </xf>
    <xf numFmtId="0" fontId="4" fillId="0" borderId="121" xfId="0" applyFont="1" applyBorder="1"/>
    <xf numFmtId="0" fontId="4" fillId="0" borderId="104" xfId="0" applyFont="1" applyBorder="1" applyAlignment="1">
      <alignment wrapText="1"/>
    </xf>
    <xf numFmtId="164" fontId="4" fillId="0" borderId="104" xfId="7" applyNumberFormat="1" applyFont="1" applyBorder="1"/>
    <xf numFmtId="164" fontId="4" fillId="0" borderId="119" xfId="7" applyNumberFormat="1" applyFont="1" applyBorder="1"/>
    <xf numFmtId="0" fontId="14" fillId="0" borderId="104" xfId="0" applyFont="1" applyBorder="1" applyAlignment="1">
      <alignment horizontal="left" wrapText="1" indent="2"/>
    </xf>
    <xf numFmtId="169" fontId="27" fillId="37" borderId="104" xfId="20" applyBorder="1"/>
    <xf numFmtId="164" fontId="4" fillId="0" borderId="104" xfId="7" applyNumberFormat="1" applyFont="1" applyBorder="1" applyAlignment="1">
      <alignment vertical="center"/>
    </xf>
    <xf numFmtId="0" fontId="6" fillId="0" borderId="121" xfId="0" applyFont="1" applyBorder="1"/>
    <xf numFmtId="0" fontId="6" fillId="0" borderId="104" xfId="0" applyFont="1" applyBorder="1" applyAlignment="1">
      <alignment wrapText="1"/>
    </xf>
    <xf numFmtId="0" fontId="3" fillId="3" borderId="68"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7" xfId="7" applyNumberFormat="1" applyFont="1" applyFill="1" applyBorder="1"/>
    <xf numFmtId="164" fontId="4" fillId="0" borderId="104" xfId="7" applyNumberFormat="1" applyFont="1" applyFill="1" applyBorder="1"/>
    <xf numFmtId="164" fontId="4" fillId="0" borderId="104" xfId="7" applyNumberFormat="1" applyFont="1" applyFill="1" applyBorder="1" applyAlignment="1">
      <alignment vertical="center"/>
    </xf>
    <xf numFmtId="0" fontId="14" fillId="0" borderId="104"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7" xfId="0" applyFont="1" applyFill="1" applyBorder="1"/>
    <xf numFmtId="0" fontId="6" fillId="0" borderId="25" xfId="0" applyFont="1" applyBorder="1"/>
    <xf numFmtId="0" fontId="6" fillId="0" borderId="26" xfId="0" applyFont="1" applyBorder="1" applyAlignment="1">
      <alignment wrapText="1"/>
    </xf>
    <xf numFmtId="169" fontId="27" fillId="37" borderId="122" xfId="20" applyBorder="1"/>
    <xf numFmtId="10" fontId="6" fillId="0" borderId="27" xfId="20961" applyNumberFormat="1" applyFont="1" applyBorder="1"/>
    <xf numFmtId="0" fontId="9" fillId="2" borderId="112" xfId="0" applyFont="1" applyFill="1" applyBorder="1" applyAlignment="1">
      <alignment horizontal="right" vertical="center"/>
    </xf>
    <xf numFmtId="0" fontId="9" fillId="2" borderId="99" xfId="0" applyFont="1" applyFill="1" applyBorder="1" applyAlignment="1">
      <alignment vertical="center"/>
    </xf>
    <xf numFmtId="193" fontId="9" fillId="2" borderId="99" xfId="0" applyNumberFormat="1" applyFont="1" applyFill="1" applyBorder="1" applyAlignment="1" applyProtection="1">
      <alignment vertical="center"/>
      <protection locked="0"/>
    </xf>
    <xf numFmtId="0" fontId="9" fillId="0" borderId="104" xfId="0" applyFont="1" applyFill="1" applyBorder="1" applyAlignment="1">
      <alignment horizontal="left" vertical="center" wrapText="1"/>
    </xf>
    <xf numFmtId="0" fontId="6" fillId="3" borderId="0" xfId="0" applyFont="1" applyFill="1" applyBorder="1" applyAlignment="1">
      <alignment horizontal="center"/>
    </xf>
    <xf numFmtId="0" fontId="107" fillId="0" borderId="91" xfId="0" applyFont="1" applyFill="1" applyBorder="1" applyAlignment="1">
      <alignment horizontal="left" vertical="center"/>
    </xf>
    <xf numFmtId="0" fontId="107" fillId="0" borderId="89" xfId="0" applyFont="1" applyFill="1" applyBorder="1" applyAlignment="1">
      <alignment vertical="center" wrapText="1"/>
    </xf>
    <xf numFmtId="0" fontId="107" fillId="0" borderId="89" xfId="0" applyFont="1" applyFill="1" applyBorder="1" applyAlignment="1">
      <alignment horizontal="left" vertical="center" wrapText="1"/>
    </xf>
    <xf numFmtId="0" fontId="117" fillId="0" borderId="0" xfId="11" applyFont="1" applyFill="1" applyBorder="1" applyProtection="1"/>
    <xf numFmtId="0" fontId="118" fillId="0" borderId="0" xfId="0" applyFont="1"/>
    <xf numFmtId="0" fontId="117" fillId="0" borderId="0" xfId="11" applyFont="1" applyFill="1" applyBorder="1" applyAlignment="1" applyProtection="1"/>
    <xf numFmtId="0" fontId="119" fillId="0" borderId="0" xfId="11" applyFont="1" applyFill="1" applyBorder="1" applyAlignment="1" applyProtection="1"/>
    <xf numFmtId="14" fontId="118" fillId="0" borderId="0" xfId="0" applyNumberFormat="1" applyFont="1"/>
    <xf numFmtId="0" fontId="121" fillId="0" borderId="104" xfId="0" applyFont="1" applyBorder="1" applyAlignment="1">
      <alignment horizontal="center" vertical="center" wrapText="1"/>
    </xf>
    <xf numFmtId="49" fontId="122" fillId="3" borderId="104" xfId="5" applyNumberFormat="1" applyFont="1" applyFill="1" applyBorder="1" applyAlignment="1" applyProtection="1">
      <alignment horizontal="right" vertical="center"/>
      <protection locked="0"/>
    </xf>
    <xf numFmtId="0" fontId="122" fillId="3" borderId="104" xfId="13" applyFont="1" applyFill="1" applyBorder="1" applyAlignment="1" applyProtection="1">
      <alignment horizontal="left" vertical="center" wrapText="1"/>
      <protection locked="0"/>
    </xf>
    <xf numFmtId="0" fontId="121" fillId="0" borderId="104" xfId="0" applyFont="1" applyBorder="1"/>
    <xf numFmtId="0" fontId="122" fillId="0" borderId="104" xfId="13" applyFont="1" applyFill="1" applyBorder="1" applyAlignment="1" applyProtection="1">
      <alignment horizontal="left" vertical="center" wrapText="1"/>
      <protection locked="0"/>
    </xf>
    <xf numFmtId="49" fontId="122" fillId="0" borderId="104" xfId="5" applyNumberFormat="1" applyFont="1" applyFill="1" applyBorder="1" applyAlignment="1" applyProtection="1">
      <alignment horizontal="right" vertical="center"/>
      <protection locked="0"/>
    </xf>
    <xf numFmtId="49" fontId="123" fillId="0" borderId="104" xfId="5" applyNumberFormat="1" applyFont="1" applyFill="1" applyBorder="1" applyAlignment="1" applyProtection="1">
      <alignment horizontal="right" vertical="center"/>
      <protection locked="0"/>
    </xf>
    <xf numFmtId="0" fontId="118" fillId="0" borderId="0" xfId="0" applyFont="1" applyAlignment="1">
      <alignment wrapText="1"/>
    </xf>
    <xf numFmtId="0" fontId="118" fillId="0" borderId="104" xfId="0" applyFont="1" applyBorder="1" applyAlignment="1">
      <alignment horizontal="center" vertical="center"/>
    </xf>
    <xf numFmtId="0" fontId="118" fillId="0" borderId="104" xfId="0" applyFont="1" applyBorder="1" applyAlignment="1">
      <alignment horizontal="center" vertical="center" wrapText="1"/>
    </xf>
    <xf numFmtId="49" fontId="122" fillId="3" borderId="104" xfId="5" applyNumberFormat="1" applyFont="1" applyFill="1" applyBorder="1" applyAlignment="1" applyProtection="1">
      <alignment horizontal="right" vertical="center" wrapText="1"/>
      <protection locked="0"/>
    </xf>
    <xf numFmtId="0" fontId="118" fillId="0" borderId="104" xfId="0" applyFont="1" applyBorder="1"/>
    <xf numFmtId="0" fontId="118" fillId="0" borderId="104" xfId="0" applyFont="1" applyFill="1" applyBorder="1"/>
    <xf numFmtId="166" fontId="117" fillId="36" borderId="104" xfId="21413" applyFont="1" applyFill="1" applyBorder="1"/>
    <xf numFmtId="49" fontId="122" fillId="0" borderId="104" xfId="5" applyNumberFormat="1" applyFont="1" applyFill="1" applyBorder="1" applyAlignment="1" applyProtection="1">
      <alignment horizontal="right" vertical="center" wrapText="1"/>
      <protection locked="0"/>
    </xf>
    <xf numFmtId="49" fontId="123" fillId="0" borderId="104" xfId="5" applyNumberFormat="1" applyFont="1" applyFill="1" applyBorder="1" applyAlignment="1" applyProtection="1">
      <alignment horizontal="right" vertical="center" wrapText="1"/>
      <protection locked="0"/>
    </xf>
    <xf numFmtId="0" fontId="121" fillId="0" borderId="0" xfId="0" applyFont="1"/>
    <xf numFmtId="0" fontId="118" fillId="0" borderId="104" xfId="0" applyFont="1" applyBorder="1" applyAlignment="1">
      <alignment wrapText="1"/>
    </xf>
    <xf numFmtId="0" fontId="118" fillId="0" borderId="104" xfId="0" applyFont="1" applyBorder="1" applyAlignment="1">
      <alignment horizontal="left" indent="8"/>
    </xf>
    <xf numFmtId="0" fontId="118" fillId="0" borderId="0" xfId="0" applyFont="1" applyFill="1"/>
    <xf numFmtId="0" fontId="117" fillId="0" borderId="104" xfId="0" applyNumberFormat="1" applyFont="1" applyFill="1" applyBorder="1" applyAlignment="1">
      <alignment horizontal="left" vertical="center" wrapText="1"/>
    </xf>
    <xf numFmtId="0" fontId="118" fillId="0" borderId="0" xfId="0" applyFont="1" applyBorder="1"/>
    <xf numFmtId="0" fontId="121" fillId="0" borderId="104" xfId="0" applyFont="1" applyFill="1" applyBorder="1"/>
    <xf numFmtId="0" fontId="118" fillId="0" borderId="0" xfId="0" applyFont="1" applyBorder="1" applyAlignment="1">
      <alignment horizontal="left"/>
    </xf>
    <xf numFmtId="0" fontId="121" fillId="0" borderId="0" xfId="0" applyFont="1" applyBorder="1"/>
    <xf numFmtId="0" fontId="118" fillId="0" borderId="0" xfId="0" applyFont="1" applyFill="1" applyBorder="1"/>
    <xf numFmtId="0" fontId="121" fillId="0" borderId="104" xfId="0" applyFont="1" applyFill="1" applyBorder="1" applyAlignment="1">
      <alignment horizontal="center" vertical="center" wrapText="1"/>
    </xf>
    <xf numFmtId="0" fontId="120" fillId="0" borderId="104" xfId="0" applyFont="1" applyFill="1" applyBorder="1" applyAlignment="1">
      <alignment horizontal="left" indent="1"/>
    </xf>
    <xf numFmtId="0" fontId="120" fillId="0" borderId="104" xfId="0" applyFont="1" applyFill="1" applyBorder="1" applyAlignment="1">
      <alignment horizontal="left" wrapText="1" indent="1"/>
    </xf>
    <xf numFmtId="0" fontId="117" fillId="0" borderId="104" xfId="0" applyFont="1" applyFill="1" applyBorder="1" applyAlignment="1">
      <alignment horizontal="left" indent="1"/>
    </xf>
    <xf numFmtId="0" fontId="117" fillId="0" borderId="104" xfId="0" applyNumberFormat="1" applyFont="1" applyFill="1" applyBorder="1" applyAlignment="1">
      <alignment horizontal="left" indent="1"/>
    </xf>
    <xf numFmtId="0" fontId="117" fillId="0" borderId="104" xfId="0" applyFont="1" applyFill="1" applyBorder="1" applyAlignment="1">
      <alignment horizontal="left" wrapText="1" indent="2"/>
    </xf>
    <xf numFmtId="0" fontId="120" fillId="0" borderId="104" xfId="0" applyFont="1" applyFill="1" applyBorder="1" applyAlignment="1">
      <alignment horizontal="left" vertical="center" indent="1"/>
    </xf>
    <xf numFmtId="0" fontId="118" fillId="0" borderId="104" xfId="0" applyFont="1" applyFill="1" applyBorder="1" applyAlignment="1">
      <alignment horizontal="left" wrapText="1"/>
    </xf>
    <xf numFmtId="0" fontId="118" fillId="0" borderId="104" xfId="0" applyFont="1" applyFill="1" applyBorder="1" applyAlignment="1">
      <alignment horizontal="left" wrapText="1" indent="2"/>
    </xf>
    <xf numFmtId="0" fontId="121" fillId="0" borderId="7" xfId="0" applyFont="1" applyBorder="1"/>
    <xf numFmtId="0" fontId="118" fillId="0" borderId="0" xfId="0" applyFont="1" applyBorder="1" applyAlignment="1">
      <alignment horizontal="center" vertical="center"/>
    </xf>
    <xf numFmtId="0" fontId="118" fillId="0" borderId="0" xfId="0" applyFont="1" applyFill="1" applyBorder="1" applyAlignment="1">
      <alignment horizontal="center" vertical="center" wrapText="1"/>
    </xf>
    <xf numFmtId="0" fontId="118" fillId="0" borderId="0" xfId="0" applyFont="1" applyBorder="1" applyAlignment="1">
      <alignment horizontal="center" vertical="center" wrapText="1"/>
    </xf>
    <xf numFmtId="0" fontId="118" fillId="0" borderId="7" xfId="0" applyFont="1" applyBorder="1" applyAlignment="1">
      <alignment wrapText="1"/>
    </xf>
    <xf numFmtId="0" fontId="118" fillId="0" borderId="7" xfId="0" applyFont="1" applyBorder="1" applyAlignment="1">
      <alignment horizontal="center" vertical="center" wrapText="1"/>
    </xf>
    <xf numFmtId="49" fontId="118" fillId="0" borderId="104" xfId="0" applyNumberFormat="1" applyFont="1" applyBorder="1" applyAlignment="1">
      <alignment horizontal="center" vertical="center" wrapText="1"/>
    </xf>
    <xf numFmtId="0" fontId="118" fillId="0" borderId="104" xfId="0" applyFont="1" applyBorder="1" applyAlignment="1">
      <alignment horizontal="center"/>
    </xf>
    <xf numFmtId="0" fontId="118" fillId="0" borderId="104" xfId="0" applyFont="1" applyBorder="1" applyAlignment="1">
      <alignment horizontal="left" indent="1"/>
    </xf>
    <xf numFmtId="0" fontId="118" fillId="0" borderId="7" xfId="0" applyFont="1" applyBorder="1"/>
    <xf numFmtId="0" fontId="118" fillId="0" borderId="104" xfId="0" applyFont="1" applyBorder="1" applyAlignment="1">
      <alignment horizontal="left" indent="2"/>
    </xf>
    <xf numFmtId="49" fontId="118" fillId="0" borderId="104" xfId="0" applyNumberFormat="1" applyFont="1" applyBorder="1" applyAlignment="1">
      <alignment horizontal="left" indent="3"/>
    </xf>
    <xf numFmtId="49" fontId="118" fillId="0" borderId="104" xfId="0" applyNumberFormat="1" applyFont="1" applyFill="1" applyBorder="1" applyAlignment="1">
      <alignment horizontal="left" indent="3"/>
    </xf>
    <xf numFmtId="49" fontId="118" fillId="0" borderId="104" xfId="0" applyNumberFormat="1" applyFont="1" applyBorder="1" applyAlignment="1">
      <alignment horizontal="left" indent="1"/>
    </xf>
    <xf numFmtId="49" fontId="118" fillId="0" borderId="104" xfId="0" applyNumberFormat="1" applyFont="1" applyFill="1" applyBorder="1" applyAlignment="1">
      <alignment horizontal="left" indent="1"/>
    </xf>
    <xf numFmtId="0" fontId="118" fillId="0" borderId="104" xfId="0" applyNumberFormat="1" applyFont="1" applyBorder="1" applyAlignment="1">
      <alignment horizontal="left" indent="1"/>
    </xf>
    <xf numFmtId="49" fontId="118" fillId="0" borderId="104" xfId="0" applyNumberFormat="1" applyFont="1" applyBorder="1" applyAlignment="1">
      <alignment horizontal="left" wrapText="1" indent="2"/>
    </xf>
    <xf numFmtId="49" fontId="118" fillId="0" borderId="104" xfId="0" applyNumberFormat="1" applyFont="1" applyFill="1" applyBorder="1" applyAlignment="1">
      <alignment horizontal="left" vertical="top" wrapText="1" indent="2"/>
    </xf>
    <xf numFmtId="49" fontId="118" fillId="0" borderId="104" xfId="0" applyNumberFormat="1" applyFont="1" applyFill="1" applyBorder="1" applyAlignment="1">
      <alignment horizontal="left" wrapText="1" indent="3"/>
    </xf>
    <xf numFmtId="49" fontId="118" fillId="0" borderId="104" xfId="0" applyNumberFormat="1" applyFont="1" applyFill="1" applyBorder="1" applyAlignment="1">
      <alignment horizontal="left" wrapText="1" indent="2"/>
    </xf>
    <xf numFmtId="0" fontId="118" fillId="0" borderId="104" xfId="0" applyNumberFormat="1" applyFont="1" applyFill="1" applyBorder="1" applyAlignment="1">
      <alignment horizontal="left" wrapText="1" indent="1"/>
    </xf>
    <xf numFmtId="0" fontId="120" fillId="0" borderId="135" xfId="0" applyNumberFormat="1" applyFont="1" applyFill="1" applyBorder="1" applyAlignment="1">
      <alignment horizontal="left" vertical="center" wrapText="1"/>
    </xf>
    <xf numFmtId="0" fontId="118" fillId="0" borderId="99"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20" fillId="0" borderId="104" xfId="0" applyNumberFormat="1" applyFont="1" applyFill="1" applyBorder="1" applyAlignment="1">
      <alignment horizontal="left" vertical="center" wrapText="1"/>
    </xf>
    <xf numFmtId="0" fontId="118" fillId="0" borderId="0" xfId="0" applyFont="1" applyAlignment="1">
      <alignment horizontal="center" vertical="center"/>
    </xf>
    <xf numFmtId="0" fontId="126" fillId="0" borderId="0" xfId="0" applyFont="1"/>
    <xf numFmtId="0" fontId="126" fillId="0" borderId="0" xfId="0" applyFont="1" applyAlignment="1">
      <alignment horizontal="center" vertical="center"/>
    </xf>
    <xf numFmtId="0" fontId="118" fillId="0" borderId="104" xfId="0" applyFont="1" applyFill="1" applyBorder="1" applyAlignment="1">
      <alignment horizontal="left" indent="1"/>
    </xf>
    <xf numFmtId="49" fontId="107" fillId="0" borderId="104" xfId="0" applyNumberFormat="1" applyFont="1" applyFill="1" applyBorder="1" applyAlignment="1">
      <alignment horizontal="right" vertical="center"/>
    </xf>
    <xf numFmtId="0" fontId="107" fillId="3" borderId="104" xfId="5" applyNumberFormat="1" applyFont="1" applyFill="1" applyBorder="1" applyAlignment="1" applyProtection="1">
      <alignment horizontal="right" vertical="center"/>
      <protection locked="0"/>
    </xf>
    <xf numFmtId="0" fontId="107" fillId="0" borderId="104" xfId="0" applyNumberFormat="1" applyFont="1" applyFill="1" applyBorder="1" applyAlignment="1">
      <alignment vertical="center" wrapText="1"/>
    </xf>
    <xf numFmtId="0" fontId="127" fillId="0" borderId="104" xfId="0" applyNumberFormat="1" applyFont="1" applyFill="1" applyBorder="1" applyAlignment="1">
      <alignment horizontal="left" vertical="center" wrapText="1"/>
    </xf>
    <xf numFmtId="0" fontId="107" fillId="0" borderId="104" xfId="0" applyNumberFormat="1" applyFont="1" applyFill="1" applyBorder="1" applyAlignment="1">
      <alignment vertical="center"/>
    </xf>
    <xf numFmtId="0" fontId="127" fillId="0" borderId="104" xfId="0" applyNumberFormat="1" applyFont="1" applyFill="1" applyBorder="1" applyAlignment="1">
      <alignment vertical="center" wrapText="1"/>
    </xf>
    <xf numFmtId="2" fontId="107" fillId="3" borderId="104" xfId="5" applyNumberFormat="1" applyFont="1" applyFill="1" applyBorder="1" applyAlignment="1" applyProtection="1">
      <alignment horizontal="right" vertical="center"/>
      <protection locked="0"/>
    </xf>
    <xf numFmtId="0" fontId="107" fillId="0" borderId="104" xfId="0" applyNumberFormat="1" applyFont="1" applyFill="1" applyBorder="1" applyAlignment="1">
      <alignment horizontal="left" vertical="center" wrapText="1"/>
    </xf>
    <xf numFmtId="0" fontId="107" fillId="0" borderId="104" xfId="0" applyNumberFormat="1" applyFont="1" applyFill="1" applyBorder="1" applyAlignment="1">
      <alignment horizontal="right" vertical="center"/>
    </xf>
    <xf numFmtId="0" fontId="128" fillId="0" borderId="0" xfId="0" applyFont="1" applyFill="1" applyBorder="1" applyAlignment="1"/>
    <xf numFmtId="0" fontId="107" fillId="0" borderId="104" xfId="12672" applyFont="1" applyFill="1" applyBorder="1" applyAlignment="1">
      <alignment horizontal="left" vertical="center" wrapText="1"/>
    </xf>
    <xf numFmtId="0" fontId="107" fillId="0" borderId="99" xfId="0" applyNumberFormat="1" applyFont="1" applyFill="1" applyBorder="1" applyAlignment="1">
      <alignment horizontal="left" vertical="top" wrapText="1"/>
    </xf>
    <xf numFmtId="0" fontId="129" fillId="0" borderId="104" xfId="0" applyFont="1" applyBorder="1"/>
    <xf numFmtId="0" fontId="127" fillId="0" borderId="104" xfId="0" applyFont="1" applyBorder="1" applyAlignment="1">
      <alignment horizontal="left" vertical="top" wrapText="1"/>
    </xf>
    <xf numFmtId="0" fontId="127" fillId="0" borderId="104" xfId="0" applyFont="1" applyBorder="1"/>
    <xf numFmtId="0" fontId="127" fillId="0" borderId="104" xfId="0" applyFont="1" applyBorder="1" applyAlignment="1">
      <alignment horizontal="left" wrapText="1" indent="2"/>
    </xf>
    <xf numFmtId="0" fontId="107" fillId="0" borderId="104" xfId="12672" applyFont="1" applyFill="1" applyBorder="1" applyAlignment="1">
      <alignment horizontal="left" vertical="center" wrapText="1" indent="2"/>
    </xf>
    <xf numFmtId="0" fontId="127" fillId="0" borderId="104" xfId="0" applyFont="1" applyBorder="1" applyAlignment="1">
      <alignment horizontal="left" vertical="top" wrapText="1" indent="2"/>
    </xf>
    <xf numFmtId="0" fontId="129" fillId="0" borderId="7" xfId="0" applyFont="1" applyBorder="1"/>
    <xf numFmtId="0" fontId="127" fillId="0" borderId="104" xfId="0" applyFont="1" applyFill="1" applyBorder="1" applyAlignment="1">
      <alignment horizontal="left" wrapText="1" indent="2"/>
    </xf>
    <xf numFmtId="0" fontId="127" fillId="0" borderId="104" xfId="0" applyFont="1" applyBorder="1" applyAlignment="1">
      <alignment horizontal="left" indent="1"/>
    </xf>
    <xf numFmtId="0" fontId="127" fillId="0" borderId="104" xfId="0" applyFont="1" applyBorder="1" applyAlignment="1">
      <alignment horizontal="left" indent="2"/>
    </xf>
    <xf numFmtId="49" fontId="127" fillId="0" borderId="104" xfId="0" applyNumberFormat="1" applyFont="1" applyFill="1" applyBorder="1" applyAlignment="1">
      <alignment horizontal="left" indent="3"/>
    </xf>
    <xf numFmtId="49" fontId="127" fillId="0" borderId="104" xfId="0" applyNumberFormat="1" applyFont="1" applyFill="1" applyBorder="1" applyAlignment="1">
      <alignment horizontal="left" vertical="center" indent="1"/>
    </xf>
    <xf numFmtId="0" fontId="107" fillId="0" borderId="104" xfId="0" applyFont="1" applyFill="1" applyBorder="1" applyAlignment="1">
      <alignment vertical="center" wrapText="1"/>
    </xf>
    <xf numFmtId="49" fontId="127" fillId="0" borderId="104" xfId="0" applyNumberFormat="1" applyFont="1" applyFill="1" applyBorder="1" applyAlignment="1">
      <alignment horizontal="left" vertical="top" wrapText="1" indent="2"/>
    </xf>
    <xf numFmtId="49" fontId="127" fillId="0" borderId="104" xfId="0" applyNumberFormat="1" applyFont="1" applyFill="1" applyBorder="1" applyAlignment="1">
      <alignment horizontal="left" vertical="top" wrapText="1"/>
    </xf>
    <xf numFmtId="49" fontId="127" fillId="0" borderId="104" xfId="0" applyNumberFormat="1" applyFont="1" applyFill="1" applyBorder="1" applyAlignment="1">
      <alignment horizontal="left" wrapText="1" indent="3"/>
    </xf>
    <xf numFmtId="49" fontId="127" fillId="0" borderId="104" xfId="0" applyNumberFormat="1" applyFont="1" applyFill="1" applyBorder="1" applyAlignment="1">
      <alignment horizontal="left" wrapText="1" indent="2"/>
    </xf>
    <xf numFmtId="49" fontId="127" fillId="0" borderId="104" xfId="0" applyNumberFormat="1" applyFont="1" applyFill="1" applyBorder="1" applyAlignment="1">
      <alignment vertical="top" wrapText="1"/>
    </xf>
    <xf numFmtId="0" fontId="11" fillId="0" borderId="104" xfId="17" applyFill="1" applyBorder="1" applyAlignment="1" applyProtection="1">
      <alignment wrapText="1"/>
    </xf>
    <xf numFmtId="49" fontId="127" fillId="0" borderId="104" xfId="0" applyNumberFormat="1" applyFont="1" applyFill="1" applyBorder="1" applyAlignment="1">
      <alignment horizontal="left" vertical="center" wrapText="1" indent="3"/>
    </xf>
    <xf numFmtId="49" fontId="118" fillId="0" borderId="104" xfId="0" applyNumberFormat="1" applyFont="1" applyFill="1" applyBorder="1" applyAlignment="1">
      <alignment horizontal="left" wrapText="1" indent="1"/>
    </xf>
    <xf numFmtId="0" fontId="127" fillId="0" borderId="104" xfId="0" applyFont="1" applyBorder="1" applyAlignment="1">
      <alignment horizontal="left" vertical="center" wrapText="1" indent="2"/>
    </xf>
    <xf numFmtId="0" fontId="107" fillId="0" borderId="104" xfId="0" applyFont="1" applyFill="1" applyBorder="1" applyAlignment="1">
      <alignment horizontal="left" vertical="center" wrapText="1"/>
    </xf>
    <xf numFmtId="0" fontId="118" fillId="0" borderId="0" xfId="0" applyFont="1" applyBorder="1" applyAlignment="1">
      <alignment horizontal="left" indent="1"/>
    </xf>
    <xf numFmtId="0" fontId="118" fillId="0" borderId="0" xfId="0" applyFont="1" applyBorder="1" applyAlignment="1">
      <alignment horizontal="left" indent="2"/>
    </xf>
    <xf numFmtId="49" fontId="118" fillId="0" borderId="0" xfId="0" applyNumberFormat="1" applyFont="1" applyBorder="1" applyAlignment="1">
      <alignment horizontal="left" indent="3"/>
    </xf>
    <xf numFmtId="49" fontId="118" fillId="0" borderId="0" xfId="0" applyNumberFormat="1" applyFont="1" applyBorder="1" applyAlignment="1">
      <alignment horizontal="left" indent="1"/>
    </xf>
    <xf numFmtId="49" fontId="118" fillId="0" borderId="0" xfId="0" applyNumberFormat="1" applyFont="1" applyBorder="1" applyAlignment="1">
      <alignment horizontal="left" wrapText="1" indent="2"/>
    </xf>
    <xf numFmtId="49" fontId="118" fillId="0" borderId="0" xfId="0" applyNumberFormat="1" applyFont="1" applyFill="1" applyBorder="1" applyAlignment="1">
      <alignment horizontal="left" wrapText="1" indent="3"/>
    </xf>
    <xf numFmtId="0" fontId="118" fillId="0" borderId="0" xfId="0" applyNumberFormat="1" applyFont="1" applyFill="1" applyBorder="1" applyAlignment="1">
      <alignment horizontal="left" wrapText="1" indent="1"/>
    </xf>
    <xf numFmtId="49" fontId="106" fillId="0" borderId="104" xfId="0" applyNumberFormat="1" applyFont="1" applyFill="1" applyBorder="1" applyAlignment="1">
      <alignment horizontal="right" vertical="center"/>
    </xf>
    <xf numFmtId="0" fontId="107" fillId="0" borderId="104" xfId="0" applyFont="1" applyFill="1" applyBorder="1" applyAlignment="1">
      <alignment horizontal="left" vertical="center" wrapText="1"/>
    </xf>
    <xf numFmtId="0" fontId="121" fillId="0" borderId="104"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07" fillId="0" borderId="103" xfId="0" applyNumberFormat="1" applyFont="1" applyFill="1" applyBorder="1" applyAlignment="1">
      <alignment horizontal="left" vertical="center" wrapText="1"/>
    </xf>
    <xf numFmtId="0" fontId="118" fillId="0" borderId="0" xfId="0" applyFont="1" applyFill="1" applyAlignment="1">
      <alignment horizontal="left" vertical="top" wrapText="1"/>
    </xf>
    <xf numFmtId="0" fontId="124" fillId="0" borderId="104" xfId="13" applyFont="1" applyFill="1" applyBorder="1" applyAlignment="1" applyProtection="1">
      <alignment horizontal="left" vertical="center" wrapText="1"/>
      <protection locked="0"/>
    </xf>
    <xf numFmtId="0" fontId="118" fillId="0" borderId="104" xfId="0" applyFont="1" applyFill="1" applyBorder="1" applyAlignment="1">
      <alignment horizontal="center" vertical="center" wrapText="1"/>
    </xf>
    <xf numFmtId="0" fontId="118" fillId="0" borderId="0" xfId="0" applyFont="1" applyFill="1" applyBorder="1" applyAlignment="1">
      <alignment horizontal="center" vertical="center"/>
    </xf>
    <xf numFmtId="0" fontId="118" fillId="0" borderId="7" xfId="0" applyFont="1" applyFill="1" applyBorder="1"/>
    <xf numFmtId="49" fontId="118" fillId="0" borderId="104" xfId="0" applyNumberFormat="1" applyFont="1" applyFill="1" applyBorder="1" applyAlignment="1">
      <alignment horizontal="center" vertical="center" wrapText="1"/>
    </xf>
    <xf numFmtId="0" fontId="107" fillId="0" borderId="104" xfId="0" applyFont="1" applyFill="1" applyBorder="1" applyAlignment="1">
      <alignment horizontal="left" vertical="center" wrapText="1"/>
    </xf>
    <xf numFmtId="0" fontId="24" fillId="0" borderId="121" xfId="0" applyFont="1" applyBorder="1" applyAlignment="1">
      <alignment horizontal="center"/>
    </xf>
    <xf numFmtId="0" fontId="117" fillId="0" borderId="104" xfId="0" applyNumberFormat="1" applyFont="1" applyFill="1" applyBorder="1" applyAlignment="1">
      <alignment vertical="center" wrapText="1"/>
    </xf>
    <xf numFmtId="0" fontId="117" fillId="0" borderId="104" xfId="0" applyFont="1" applyFill="1" applyBorder="1" applyAlignment="1">
      <alignment vertical="center" wrapText="1"/>
    </xf>
    <xf numFmtId="0" fontId="117" fillId="0" borderId="104" xfId="0" applyNumberFormat="1" applyFont="1" applyFill="1" applyBorder="1" applyAlignment="1">
      <alignment horizontal="left" vertical="center" wrapText="1" indent="1"/>
    </xf>
    <xf numFmtId="0" fontId="117" fillId="0" borderId="104" xfId="0" applyNumberFormat="1" applyFont="1" applyFill="1" applyBorder="1" applyAlignment="1">
      <alignment horizontal="left" vertical="center" indent="1"/>
    </xf>
    <xf numFmtId="0" fontId="126" fillId="0" borderId="104" xfId="0" applyFont="1" applyBorder="1" applyAlignment="1">
      <alignment horizontal="left" indent="2"/>
    </xf>
    <xf numFmtId="0" fontId="132" fillId="0" borderId="139" xfId="0" applyNumberFormat="1" applyFont="1" applyFill="1" applyBorder="1" applyAlignment="1">
      <alignment vertical="center" wrapText="1" readingOrder="1"/>
    </xf>
    <xf numFmtId="0" fontId="126" fillId="0" borderId="104" xfId="0" applyFont="1" applyBorder="1"/>
    <xf numFmtId="0" fontId="132" fillId="0" borderId="140" xfId="0" applyNumberFormat="1" applyFont="1" applyFill="1" applyBorder="1" applyAlignment="1">
      <alignment vertical="center" wrapText="1" readingOrder="1"/>
    </xf>
    <xf numFmtId="0" fontId="132" fillId="0" borderId="140" xfId="0" applyNumberFormat="1" applyFont="1" applyFill="1" applyBorder="1" applyAlignment="1">
      <alignment horizontal="left" vertical="center" wrapText="1" indent="1" readingOrder="1"/>
    </xf>
    <xf numFmtId="0" fontId="126" fillId="0" borderId="99" xfId="0" applyFont="1" applyBorder="1" applyAlignment="1">
      <alignment horizontal="left" indent="2"/>
    </xf>
    <xf numFmtId="0" fontId="132" fillId="0" borderId="141" xfId="0" applyNumberFormat="1" applyFont="1" applyFill="1" applyBorder="1" applyAlignment="1">
      <alignment vertical="center" wrapText="1" readingOrder="1"/>
    </xf>
    <xf numFmtId="0" fontId="126" fillId="0" borderId="99" xfId="0" applyFont="1" applyBorder="1"/>
    <xf numFmtId="0" fontId="126" fillId="0" borderId="104" xfId="0" applyFont="1" applyFill="1" applyBorder="1" applyAlignment="1">
      <alignment horizontal="left" indent="2"/>
    </xf>
    <xf numFmtId="0" fontId="133" fillId="0" borderId="104" xfId="0" applyNumberFormat="1" applyFont="1" applyFill="1" applyBorder="1" applyAlignment="1">
      <alignment vertical="center" wrapText="1" readingOrder="1"/>
    </xf>
    <xf numFmtId="0" fontId="126" fillId="0" borderId="104" xfId="0" applyFont="1" applyBorder="1" applyAlignment="1">
      <alignment horizontal="left" vertical="center" wrapText="1"/>
    </xf>
    <xf numFmtId="0" fontId="117" fillId="0" borderId="104" xfId="0" applyFont="1" applyFill="1" applyBorder="1" applyAlignment="1">
      <alignment horizontal="left" vertical="center" wrapText="1"/>
    </xf>
    <xf numFmtId="0" fontId="0" fillId="0" borderId="7" xfId="0" applyBorder="1"/>
    <xf numFmtId="0" fontId="132" fillId="0" borderId="140" xfId="0" applyNumberFormat="1" applyFont="1" applyFill="1" applyBorder="1" applyAlignment="1">
      <alignment horizontal="left" vertical="center" wrapText="1" readingOrder="1"/>
    </xf>
    <xf numFmtId="0" fontId="126" fillId="0" borderId="104" xfId="0" applyFont="1" applyBorder="1" applyAlignment="1">
      <alignment horizontal="left" indent="3"/>
    </xf>
    <xf numFmtId="164" fontId="27" fillId="37" borderId="0" xfId="7" applyNumberFormat="1" applyFont="1" applyFill="1" applyBorder="1"/>
    <xf numFmtId="164" fontId="4" fillId="0" borderId="57" xfId="7" applyNumberFormat="1" applyFont="1" applyFill="1" applyBorder="1" applyAlignment="1">
      <alignment vertical="center"/>
    </xf>
    <xf numFmtId="164" fontId="4" fillId="0" borderId="69" xfId="7" applyNumberFormat="1" applyFont="1" applyFill="1" applyBorder="1" applyAlignment="1">
      <alignment vertical="center"/>
    </xf>
    <xf numFmtId="164" fontId="4" fillId="3" borderId="102"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105" xfId="7" applyNumberFormat="1" applyFont="1" applyFill="1" applyBorder="1" applyAlignment="1">
      <alignment vertical="center"/>
    </xf>
    <xf numFmtId="164" fontId="4" fillId="0" borderId="119"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4" fontId="27" fillId="37" borderId="59" xfId="7" applyNumberFormat="1" applyFont="1" applyFill="1" applyBorder="1"/>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27" fillId="37" borderId="28" xfId="7" applyNumberFormat="1" applyFont="1" applyFill="1" applyBorder="1"/>
    <xf numFmtId="164" fontId="27" fillId="37" borderId="116" xfId="7" applyNumberFormat="1" applyFont="1" applyFill="1" applyBorder="1"/>
    <xf numFmtId="164" fontId="27" fillId="37" borderId="106" xfId="7" applyNumberFormat="1" applyFont="1" applyFill="1" applyBorder="1"/>
    <xf numFmtId="164" fontId="4" fillId="0" borderId="100" xfId="7" applyNumberFormat="1" applyFont="1" applyFill="1" applyBorder="1" applyAlignment="1">
      <alignment vertical="center"/>
    </xf>
    <xf numFmtId="164" fontId="4" fillId="0" borderId="113" xfId="7" applyNumberFormat="1" applyFont="1" applyFill="1" applyBorder="1" applyAlignment="1">
      <alignment vertical="center"/>
    </xf>
    <xf numFmtId="164" fontId="27" fillId="37" borderId="34" xfId="7" applyNumberFormat="1" applyFont="1" applyFill="1" applyBorder="1"/>
    <xf numFmtId="9" fontId="4" fillId="0" borderId="98" xfId="20961" applyFont="1" applyFill="1" applyBorder="1" applyAlignment="1">
      <alignment vertical="center"/>
    </xf>
    <xf numFmtId="9" fontId="4" fillId="0" borderId="115" xfId="20961" applyFont="1" applyFill="1" applyBorder="1" applyAlignment="1">
      <alignment vertical="center"/>
    </xf>
    <xf numFmtId="0" fontId="103" fillId="0" borderId="104" xfId="0" applyFont="1" applyBorder="1"/>
    <xf numFmtId="14" fontId="1" fillId="0" borderId="0" xfId="0" applyNumberFormat="1" applyFont="1"/>
    <xf numFmtId="169" fontId="27" fillId="37" borderId="0" xfId="20" applyFont="1" applyBorder="1"/>
    <xf numFmtId="169" fontId="27" fillId="37" borderId="97" xfId="20" applyFont="1" applyBorder="1"/>
    <xf numFmtId="10" fontId="7" fillId="0" borderId="104" xfId="20961" applyNumberFormat="1" applyFont="1" applyBorder="1" applyAlignment="1" applyProtection="1">
      <alignment vertical="center" wrapText="1"/>
      <protection locked="0"/>
    </xf>
    <xf numFmtId="10" fontId="7" fillId="0" borderId="119" xfId="20961" applyNumberFormat="1" applyFont="1" applyBorder="1" applyAlignment="1" applyProtection="1">
      <alignment vertical="center" wrapText="1"/>
      <protection locked="0"/>
    </xf>
    <xf numFmtId="10" fontId="9" fillId="2" borderId="104" xfId="20961" applyNumberFormat="1" applyFont="1" applyFill="1" applyBorder="1" applyAlignment="1" applyProtection="1">
      <alignment vertical="center"/>
      <protection locked="0"/>
    </xf>
    <xf numFmtId="10" fontId="9" fillId="2" borderId="119" xfId="20961" applyNumberFormat="1" applyFont="1" applyFill="1" applyBorder="1" applyAlignment="1" applyProtection="1">
      <alignment vertical="center"/>
      <protection locked="0"/>
    </xf>
    <xf numFmtId="193" fontId="9" fillId="2" borderId="113" xfId="0"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9" fillId="2" borderId="27" xfId="20961" applyNumberFormat="1" applyFont="1" applyFill="1" applyBorder="1" applyAlignment="1" applyProtection="1">
      <alignment vertical="center"/>
      <protection locked="0"/>
    </xf>
    <xf numFmtId="0" fontId="9" fillId="0" borderId="121" xfId="0" applyFont="1" applyBorder="1" applyAlignment="1">
      <alignment vertical="center"/>
    </xf>
    <xf numFmtId="0" fontId="13" fillId="0" borderId="105" xfId="0" applyFont="1" applyBorder="1" applyAlignment="1">
      <alignment wrapText="1"/>
    </xf>
    <xf numFmtId="0" fontId="10" fillId="0" borderId="105" xfId="0" applyFont="1" applyBorder="1" applyAlignment="1">
      <alignment horizontal="center" vertical="center" wrapText="1"/>
    </xf>
    <xf numFmtId="0" fontId="9" fillId="0" borderId="105" xfId="0" applyFont="1" applyBorder="1" applyAlignment="1">
      <alignment wrapText="1"/>
    </xf>
    <xf numFmtId="10" fontId="4" fillId="0" borderId="24" xfId="20961" applyNumberFormat="1" applyFont="1" applyBorder="1" applyAlignment="1"/>
    <xf numFmtId="10" fontId="4" fillId="0" borderId="119" xfId="20961" applyNumberFormat="1" applyFont="1" applyBorder="1" applyAlignment="1"/>
    <xf numFmtId="167" fontId="134" fillId="0" borderId="104" xfId="0" applyNumberFormat="1" applyFont="1" applyBorder="1" applyAlignment="1">
      <alignment horizontal="center" vertical="center"/>
    </xf>
    <xf numFmtId="167" fontId="25" fillId="0" borderId="104" xfId="0" applyNumberFormat="1" applyFont="1" applyBorder="1" applyAlignment="1">
      <alignment horizontal="center" vertical="center"/>
    </xf>
    <xf numFmtId="167" fontId="25" fillId="0" borderId="119" xfId="0" applyNumberFormat="1" applyFont="1" applyBorder="1" applyAlignment="1">
      <alignment horizontal="center" vertical="center"/>
    </xf>
    <xf numFmtId="164" fontId="4" fillId="0" borderId="119" xfId="7" applyNumberFormat="1" applyFont="1" applyFill="1" applyBorder="1" applyAlignment="1">
      <alignment horizontal="right" vertical="center" wrapText="1"/>
    </xf>
    <xf numFmtId="164" fontId="6" fillId="36" borderId="119" xfId="7" applyNumberFormat="1" applyFont="1" applyFill="1" applyBorder="1" applyAlignment="1">
      <alignment horizontal="right" vertical="center" wrapText="1"/>
    </xf>
    <xf numFmtId="164" fontId="110" fillId="0" borderId="119" xfId="7" applyNumberFormat="1" applyFont="1" applyFill="1" applyBorder="1" applyAlignment="1">
      <alignment horizontal="right" vertical="center" wrapText="1"/>
    </xf>
    <xf numFmtId="164" fontId="6" fillId="36" borderId="119" xfId="7" applyNumberFormat="1" applyFont="1" applyFill="1" applyBorder="1" applyAlignment="1">
      <alignment horizontal="center" vertical="center" wrapText="1"/>
    </xf>
    <xf numFmtId="164" fontId="7" fillId="0" borderId="27" xfId="7" applyNumberFormat="1" applyFont="1" applyFill="1" applyBorder="1" applyAlignment="1" applyProtection="1">
      <alignment horizontal="right" vertical="center"/>
    </xf>
    <xf numFmtId="193" fontId="24" fillId="0" borderId="142" xfId="0" applyNumberFormat="1" applyFont="1" applyBorder="1" applyAlignment="1">
      <alignment vertical="center"/>
    </xf>
    <xf numFmtId="167" fontId="135" fillId="0" borderId="143" xfId="0" applyNumberFormat="1" applyFont="1" applyBorder="1" applyAlignment="1">
      <alignment horizontal="center"/>
    </xf>
    <xf numFmtId="167" fontId="135" fillId="0" borderId="65" xfId="0" applyNumberFormat="1" applyFont="1" applyBorder="1" applyAlignment="1">
      <alignment horizontal="center"/>
    </xf>
    <xf numFmtId="167" fontId="64" fillId="77" borderId="65" xfId="0" applyNumberFormat="1" applyFont="1" applyFill="1" applyBorder="1" applyAlignment="1">
      <alignment horizontal="center"/>
    </xf>
    <xf numFmtId="167" fontId="136" fillId="0" borderId="65" xfId="0" applyNumberFormat="1" applyFont="1" applyBorder="1" applyAlignment="1">
      <alignment horizontal="center"/>
    </xf>
    <xf numFmtId="193" fontId="23" fillId="36" borderId="14" xfId="0" applyNumberFormat="1" applyFont="1" applyFill="1" applyBorder="1" applyAlignment="1">
      <alignment vertical="center"/>
    </xf>
    <xf numFmtId="167" fontId="135" fillId="0" borderId="67" xfId="0" applyNumberFormat="1" applyFont="1" applyBorder="1" applyAlignment="1">
      <alignment horizontal="center"/>
    </xf>
    <xf numFmtId="167" fontId="137" fillId="36" borderId="60" xfId="0" applyNumberFormat="1" applyFont="1" applyFill="1" applyBorder="1" applyAlignment="1">
      <alignment horizontal="center"/>
    </xf>
    <xf numFmtId="167" fontId="135" fillId="0" borderId="64" xfId="0" applyNumberFormat="1" applyFont="1" applyBorder="1" applyAlignment="1">
      <alignment horizontal="center"/>
    </xf>
    <xf numFmtId="193" fontId="24" fillId="0" borderId="144" xfId="0" applyNumberFormat="1" applyFont="1" applyBorder="1" applyAlignment="1">
      <alignment vertical="center"/>
    </xf>
    <xf numFmtId="193" fontId="137" fillId="36" borderId="62" xfId="0" applyNumberFormat="1" applyFont="1" applyFill="1" applyBorder="1" applyAlignment="1">
      <alignment vertical="center"/>
    </xf>
    <xf numFmtId="167" fontId="137" fillId="36" borderId="63" xfId="0" applyNumberFormat="1" applyFont="1" applyFill="1" applyBorder="1" applyAlignment="1">
      <alignment horizontal="center"/>
    </xf>
    <xf numFmtId="0" fontId="24" fillId="0" borderId="145" xfId="0" applyFont="1" applyBorder="1" applyAlignment="1">
      <alignment wrapText="1"/>
    </xf>
    <xf numFmtId="0" fontId="24" fillId="0" borderId="12" xfId="0" applyFont="1" applyBorder="1" applyAlignment="1">
      <alignment horizontal="right" wrapText="1"/>
    </xf>
    <xf numFmtId="0" fontId="18" fillId="0" borderId="12" xfId="0" applyFont="1" applyBorder="1" applyAlignment="1">
      <alignment horizontal="center" wrapText="1"/>
    </xf>
    <xf numFmtId="0" fontId="24" fillId="0" borderId="112" xfId="0" applyFont="1" applyBorder="1" applyAlignment="1">
      <alignment horizontal="center"/>
    </xf>
    <xf numFmtId="164" fontId="4" fillId="0" borderId="23" xfId="7" applyNumberFormat="1" applyFont="1" applyBorder="1" applyAlignment="1"/>
    <xf numFmtId="164" fontId="4" fillId="36" borderId="27" xfId="7" applyNumberFormat="1" applyFont="1" applyFill="1" applyBorder="1"/>
    <xf numFmtId="10" fontId="114" fillId="80" borderId="104" xfId="20961" applyNumberFormat="1" applyFont="1" applyFill="1" applyBorder="1" applyAlignment="1" applyProtection="1">
      <alignment horizontal="right" vertical="center"/>
    </xf>
    <xf numFmtId="164" fontId="121" fillId="0" borderId="104" xfId="7" applyNumberFormat="1" applyFont="1" applyBorder="1"/>
    <xf numFmtId="164" fontId="118" fillId="0" borderId="104" xfId="7" applyNumberFormat="1" applyFont="1" applyBorder="1"/>
    <xf numFmtId="164" fontId="118" fillId="0" borderId="104" xfId="7" applyNumberFormat="1" applyFont="1" applyFill="1" applyBorder="1"/>
    <xf numFmtId="164" fontId="117" fillId="36" borderId="104" xfId="7" applyNumberFormat="1" applyFont="1" applyFill="1" applyBorder="1"/>
    <xf numFmtId="164" fontId="118" fillId="0" borderId="0" xfId="7" applyNumberFormat="1" applyFont="1"/>
    <xf numFmtId="164" fontId="118" fillId="0" borderId="0" xfId="7" applyNumberFormat="1" applyFont="1" applyFill="1"/>
    <xf numFmtId="164" fontId="118" fillId="0" borderId="0" xfId="7" applyNumberFormat="1" applyFont="1" applyBorder="1"/>
    <xf numFmtId="164" fontId="118" fillId="81" borderId="104" xfId="7" applyNumberFormat="1" applyFont="1" applyFill="1" applyBorder="1"/>
    <xf numFmtId="164" fontId="121" fillId="81" borderId="104" xfId="7" applyNumberFormat="1" applyFont="1" applyFill="1" applyBorder="1"/>
    <xf numFmtId="164" fontId="118" fillId="0" borderId="104" xfId="7" applyNumberFormat="1" applyFont="1" applyBorder="1" applyAlignment="1">
      <alignment horizontal="left" indent="1"/>
    </xf>
    <xf numFmtId="164" fontId="118" fillId="82" borderId="104" xfId="7" applyNumberFormat="1" applyFont="1" applyFill="1" applyBorder="1"/>
    <xf numFmtId="164" fontId="121" fillId="84" borderId="104" xfId="7" applyNumberFormat="1" applyFont="1" applyFill="1" applyBorder="1"/>
    <xf numFmtId="164" fontId="118" fillId="0" borderId="104" xfId="7" applyNumberFormat="1" applyFont="1" applyFill="1" applyBorder="1" applyAlignment="1">
      <alignment horizontal="left" indent="1"/>
    </xf>
    <xf numFmtId="164" fontId="121" fillId="0" borderId="7" xfId="7" applyNumberFormat="1" applyFont="1" applyBorder="1"/>
    <xf numFmtId="164" fontId="118" fillId="0" borderId="104" xfId="7" applyNumberFormat="1" applyFont="1" applyBorder="1" applyAlignment="1">
      <alignment horizontal="left" indent="2"/>
    </xf>
    <xf numFmtId="164" fontId="118" fillId="0" borderId="104" xfId="7" applyNumberFormat="1" applyFont="1" applyFill="1" applyBorder="1" applyAlignment="1">
      <alignment horizontal="left" indent="3"/>
    </xf>
    <xf numFmtId="164" fontId="118" fillId="83" borderId="104" xfId="7" applyNumberFormat="1" applyFont="1" applyFill="1" applyBorder="1"/>
    <xf numFmtId="164" fontId="118" fillId="0" borderId="104" xfId="7" applyNumberFormat="1" applyFont="1" applyFill="1" applyBorder="1" applyAlignment="1">
      <alignment horizontal="left" vertical="top" wrapText="1" indent="2"/>
    </xf>
    <xf numFmtId="164" fontId="118" fillId="0" borderId="104" xfId="7" applyNumberFormat="1" applyFont="1" applyFill="1" applyBorder="1" applyAlignment="1">
      <alignment horizontal="left" wrapText="1" indent="3"/>
    </xf>
    <xf numFmtId="164" fontId="118" fillId="0" borderId="104" xfId="7" applyNumberFormat="1" applyFont="1" applyFill="1" applyBorder="1" applyAlignment="1">
      <alignment horizontal="left" wrapText="1" indent="2"/>
    </xf>
    <xf numFmtId="164" fontId="118" fillId="0" borderId="104" xfId="7" applyNumberFormat="1" applyFont="1" applyFill="1" applyBorder="1" applyAlignment="1">
      <alignment horizontal="left" wrapText="1" indent="1"/>
    </xf>
    <xf numFmtId="164" fontId="117" fillId="0" borderId="104" xfId="7" applyNumberFormat="1" applyFont="1" applyFill="1" applyBorder="1" applyAlignment="1">
      <alignment horizontal="left" vertical="center" wrapText="1"/>
    </xf>
    <xf numFmtId="164" fontId="118" fillId="0" borderId="104" xfId="7" applyNumberFormat="1" applyFont="1" applyBorder="1" applyAlignment="1">
      <alignment wrapText="1"/>
    </xf>
    <xf numFmtId="164" fontId="118" fillId="0" borderId="104" xfId="7" applyNumberFormat="1" applyFont="1" applyBorder="1" applyAlignment="1">
      <alignment horizontal="center" vertical="center" wrapText="1"/>
    </xf>
    <xf numFmtId="164" fontId="120" fillId="0" borderId="104" xfId="7" applyNumberFormat="1" applyFont="1" applyFill="1" applyBorder="1" applyAlignment="1">
      <alignment horizontal="left" vertical="center" wrapText="1"/>
    </xf>
    <xf numFmtId="164" fontId="118" fillId="0" borderId="104" xfId="7" applyNumberFormat="1" applyFont="1" applyFill="1" applyBorder="1" applyAlignment="1">
      <alignment wrapText="1"/>
    </xf>
    <xf numFmtId="164" fontId="6" fillId="0" borderId="119" xfId="21414" applyNumberFormat="1" applyFont="1" applyBorder="1"/>
    <xf numFmtId="43" fontId="118" fillId="0" borderId="104" xfId="7" applyFont="1" applyBorder="1"/>
    <xf numFmtId="169" fontId="27" fillId="37" borderId="73" xfId="20" applyBorder="1"/>
    <xf numFmtId="193" fontId="4" fillId="0" borderId="104" xfId="0" applyNumberFormat="1" applyFont="1" applyFill="1" applyBorder="1" applyAlignment="1" applyProtection="1">
      <alignment vertical="center" wrapText="1"/>
      <protection locked="0"/>
    </xf>
    <xf numFmtId="193" fontId="4" fillId="0" borderId="119" xfId="0" applyNumberFormat="1" applyFont="1" applyFill="1" applyBorder="1" applyAlignment="1" applyProtection="1">
      <alignment vertical="center" wrapText="1"/>
      <protection locked="0"/>
    </xf>
    <xf numFmtId="14" fontId="118" fillId="0" borderId="0" xfId="0" applyNumberFormat="1" applyFont="1" applyAlignment="1">
      <alignment horizontal="left"/>
    </xf>
    <xf numFmtId="43" fontId="118" fillId="0" borderId="0" xfId="7" applyNumberFormat="1" applyFont="1"/>
    <xf numFmtId="164" fontId="118" fillId="0" borderId="0" xfId="0" applyNumberFormat="1" applyFont="1"/>
    <xf numFmtId="43" fontId="118" fillId="0" borderId="0" xfId="0" applyNumberFormat="1" applyFont="1"/>
    <xf numFmtId="164" fontId="118" fillId="0" borderId="0" xfId="0" applyNumberFormat="1" applyFont="1" applyFill="1"/>
    <xf numFmtId="0" fontId="105" fillId="0" borderId="71" xfId="0" applyFont="1" applyBorder="1" applyAlignment="1">
      <alignment horizontal="left" vertical="center" wrapText="1"/>
    </xf>
    <xf numFmtId="0" fontId="105" fillId="0" borderId="70"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4"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3" fillId="0" borderId="104" xfId="0" applyFont="1" applyBorder="1" applyAlignment="1">
      <alignment wrapText="1"/>
    </xf>
    <xf numFmtId="0" fontId="4" fillId="0" borderId="119" xfId="0" applyFont="1" applyBorder="1" applyAlignment="1"/>
    <xf numFmtId="0" fontId="10" fillId="0" borderId="105"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4" xfId="0" applyFont="1" applyFill="1" applyBorder="1" applyAlignment="1">
      <alignment horizontal="center" vertical="center" wrapText="1"/>
    </xf>
    <xf numFmtId="0" fontId="4" fillId="0" borderId="105" xfId="0" applyFont="1" applyFill="1" applyBorder="1" applyAlignment="1">
      <alignment horizontal="center"/>
    </xf>
    <xf numFmtId="0" fontId="4" fillId="0" borderId="24" xfId="0" applyFont="1" applyFill="1" applyBorder="1" applyAlignment="1">
      <alignment horizontal="center"/>
    </xf>
    <xf numFmtId="0" fontId="6" fillId="36" borderId="123"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0" xfId="0" applyFont="1" applyFill="1" applyBorder="1" applyAlignment="1">
      <alignment horizontal="center" vertical="center" wrapText="1"/>
    </xf>
    <xf numFmtId="0" fontId="6" fillId="36" borderId="103" xfId="0" applyFont="1" applyFill="1" applyBorder="1" applyAlignment="1">
      <alignment horizontal="center" vertical="center" wrapText="1"/>
    </xf>
    <xf numFmtId="0" fontId="102" fillId="3" borderId="72" xfId="13" applyFont="1" applyFill="1" applyBorder="1" applyAlignment="1" applyProtection="1">
      <alignment horizontal="center" vertical="center" wrapText="1"/>
      <protection locked="0"/>
    </xf>
    <xf numFmtId="0" fontId="102" fillId="3" borderId="69"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164" fontId="15" fillId="0" borderId="95" xfId="1" applyNumberFormat="1" applyFont="1" applyFill="1" applyBorder="1" applyAlignment="1" applyProtection="1">
      <alignment horizontal="center" vertical="center" wrapText="1"/>
      <protection locked="0"/>
    </xf>
    <xf numFmtId="164" fontId="15" fillId="0" borderId="96"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164" fontId="4" fillId="0" borderId="66" xfId="7" applyNumberFormat="1" applyFont="1" applyFill="1" applyBorder="1" applyAlignment="1">
      <alignment horizontal="center" vertical="center" wrapText="1"/>
    </xf>
    <xf numFmtId="164" fontId="4" fillId="0" borderId="59" xfId="7" applyNumberFormat="1" applyFont="1" applyFill="1" applyBorder="1" applyAlignment="1">
      <alignment horizontal="center" vertical="center" wrapText="1"/>
    </xf>
    <xf numFmtId="164" fontId="4" fillId="0" borderId="111" xfId="7" applyNumberFormat="1" applyFont="1" applyFill="1" applyBorder="1" applyAlignment="1">
      <alignment horizontal="center" vertical="center" wrapText="1"/>
    </xf>
    <xf numFmtId="0" fontId="14" fillId="0" borderId="58" xfId="0" applyFont="1" applyFill="1" applyBorder="1" applyAlignment="1">
      <alignment horizontal="left" vertical="center"/>
    </xf>
    <xf numFmtId="0" fontId="14" fillId="0" borderId="59" xfId="0" applyFont="1" applyFill="1" applyBorder="1" applyAlignment="1">
      <alignment horizontal="left" vertical="center"/>
    </xf>
    <xf numFmtId="0" fontId="4" fillId="0" borderId="59"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19" xfId="0" applyFont="1" applyBorder="1" applyAlignment="1">
      <alignment horizontal="center" vertical="center" wrapText="1"/>
    </xf>
    <xf numFmtId="0" fontId="120" fillId="0" borderId="126" xfId="0" applyNumberFormat="1" applyFont="1" applyFill="1" applyBorder="1" applyAlignment="1">
      <alignment horizontal="left" vertical="center" wrapText="1"/>
    </xf>
    <xf numFmtId="0" fontId="120" fillId="0" borderId="127" xfId="0" applyNumberFormat="1" applyFont="1" applyFill="1" applyBorder="1" applyAlignment="1">
      <alignment horizontal="left" vertical="center" wrapText="1"/>
    </xf>
    <xf numFmtId="0" fontId="120" fillId="0" borderId="129" xfId="0" applyNumberFormat="1" applyFont="1" applyFill="1" applyBorder="1" applyAlignment="1">
      <alignment horizontal="left" vertical="center" wrapText="1"/>
    </xf>
    <xf numFmtId="0" fontId="120" fillId="0" borderId="130" xfId="0" applyNumberFormat="1" applyFont="1" applyFill="1" applyBorder="1" applyAlignment="1">
      <alignment horizontal="left" vertical="center" wrapText="1"/>
    </xf>
    <xf numFmtId="0" fontId="120" fillId="0" borderId="132" xfId="0" applyNumberFormat="1" applyFont="1" applyFill="1" applyBorder="1" applyAlignment="1">
      <alignment horizontal="left" vertical="center" wrapText="1"/>
    </xf>
    <xf numFmtId="0" fontId="120" fillId="0" borderId="133" xfId="0" applyNumberFormat="1" applyFont="1" applyFill="1" applyBorder="1" applyAlignment="1">
      <alignment horizontal="left" vertical="center" wrapText="1"/>
    </xf>
    <xf numFmtId="0" fontId="121" fillId="0" borderId="100" xfId="0" applyFont="1" applyFill="1" applyBorder="1" applyAlignment="1">
      <alignment horizontal="center" vertical="center" wrapText="1"/>
    </xf>
    <xf numFmtId="0" fontId="121" fillId="0" borderId="118" xfId="0" applyFont="1" applyFill="1" applyBorder="1" applyAlignment="1">
      <alignment horizontal="center" vertical="center" wrapText="1"/>
    </xf>
    <xf numFmtId="0" fontId="121" fillId="0" borderId="128" xfId="0" applyFont="1" applyFill="1" applyBorder="1" applyAlignment="1">
      <alignment horizontal="center" vertical="center" wrapText="1"/>
    </xf>
    <xf numFmtId="0" fontId="121" fillId="0" borderId="57" xfId="0" applyFont="1" applyFill="1" applyBorder="1" applyAlignment="1">
      <alignment horizontal="center" vertical="center" wrapText="1"/>
    </xf>
    <xf numFmtId="0" fontId="121" fillId="0" borderId="131" xfId="0" applyFont="1" applyFill="1" applyBorder="1" applyAlignment="1">
      <alignment horizontal="center" vertical="center" wrapText="1"/>
    </xf>
    <xf numFmtId="0" fontId="121" fillId="0" borderId="11" xfId="0" applyFont="1" applyFill="1" applyBorder="1" applyAlignment="1">
      <alignment horizontal="center" vertical="center" wrapText="1"/>
    </xf>
    <xf numFmtId="0" fontId="118" fillId="0" borderId="99" xfId="0" applyFont="1" applyBorder="1" applyAlignment="1">
      <alignment horizontal="center" vertical="center" wrapText="1"/>
    </xf>
    <xf numFmtId="0" fontId="118" fillId="0" borderId="7" xfId="0" applyFont="1" applyBorder="1" applyAlignment="1">
      <alignment horizontal="center" vertical="center" wrapText="1"/>
    </xf>
    <xf numFmtId="0" fontId="118" fillId="0" borderId="104" xfId="0" applyFont="1" applyBorder="1" applyAlignment="1">
      <alignment horizontal="center" vertical="center" wrapText="1"/>
    </xf>
    <xf numFmtId="0" fontId="125" fillId="0" borderId="104" xfId="0" applyFont="1" applyFill="1" applyBorder="1" applyAlignment="1">
      <alignment horizontal="center" vertical="center"/>
    </xf>
    <xf numFmtId="0" fontId="125" fillId="0" borderId="100" xfId="0" applyFont="1" applyFill="1" applyBorder="1" applyAlignment="1">
      <alignment horizontal="center" vertical="center"/>
    </xf>
    <xf numFmtId="0" fontId="125" fillId="0" borderId="128" xfId="0" applyFont="1" applyFill="1" applyBorder="1" applyAlignment="1">
      <alignment horizontal="center" vertical="center"/>
    </xf>
    <xf numFmtId="0" fontId="125" fillId="0" borderId="57" xfId="0" applyFont="1" applyFill="1" applyBorder="1" applyAlignment="1">
      <alignment horizontal="center" vertical="center"/>
    </xf>
    <xf numFmtId="0" fontId="125" fillId="0" borderId="11" xfId="0" applyFont="1" applyFill="1" applyBorder="1" applyAlignment="1">
      <alignment horizontal="center" vertical="center"/>
    </xf>
    <xf numFmtId="0" fontId="121" fillId="0" borderId="104" xfId="0" applyFont="1" applyFill="1" applyBorder="1" applyAlignment="1">
      <alignment horizontal="center" vertical="center" wrapText="1"/>
    </xf>
    <xf numFmtId="0" fontId="121" fillId="0" borderId="134" xfId="0" applyFont="1" applyFill="1" applyBorder="1" applyAlignment="1">
      <alignment horizontal="center" vertical="center" wrapText="1"/>
    </xf>
    <xf numFmtId="0" fontId="121" fillId="0" borderId="135" xfId="0" applyFont="1" applyFill="1" applyBorder="1" applyAlignment="1">
      <alignment horizontal="center" vertical="center" wrapText="1"/>
    </xf>
    <xf numFmtId="0" fontId="118" fillId="0" borderId="105" xfId="0" applyFont="1" applyFill="1" applyBorder="1" applyAlignment="1">
      <alignment horizontal="center" vertical="center" wrapText="1"/>
    </xf>
    <xf numFmtId="0" fontId="118" fillId="0" borderId="102" xfId="0" applyFont="1" applyFill="1" applyBorder="1" applyAlignment="1">
      <alignment horizontal="center" vertical="center" wrapText="1"/>
    </xf>
    <xf numFmtId="0" fontId="118" fillId="0" borderId="103" xfId="0" applyFont="1" applyFill="1" applyBorder="1" applyAlignment="1">
      <alignment horizontal="center" vertical="center" wrapText="1"/>
    </xf>
    <xf numFmtId="0" fontId="121" fillId="0" borderId="136" xfId="0" applyFont="1" applyFill="1" applyBorder="1" applyAlignment="1">
      <alignment horizontal="center" vertical="center" wrapText="1"/>
    </xf>
    <xf numFmtId="0" fontId="121" fillId="0" borderId="7" xfId="0" applyFont="1" applyFill="1" applyBorder="1" applyAlignment="1">
      <alignment horizontal="center" vertical="center" wrapText="1"/>
    </xf>
    <xf numFmtId="0" fontId="118" fillId="0" borderId="136"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8" fillId="0" borderId="134"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18" fillId="0" borderId="135" xfId="0" applyFont="1" applyFill="1" applyBorder="1" applyAlignment="1">
      <alignment horizontal="center" vertical="center" wrapText="1"/>
    </xf>
    <xf numFmtId="0" fontId="118" fillId="0" borderId="11" xfId="0" applyFont="1" applyBorder="1" applyAlignment="1">
      <alignment horizontal="center" vertical="center" wrapText="1"/>
    </xf>
    <xf numFmtId="0" fontId="120" fillId="0" borderId="100" xfId="0" applyNumberFormat="1" applyFont="1" applyFill="1" applyBorder="1" applyAlignment="1">
      <alignment horizontal="left" vertical="top" wrapText="1"/>
    </xf>
    <xf numFmtId="0" fontId="120" fillId="0" borderId="128" xfId="0" applyNumberFormat="1" applyFont="1" applyFill="1" applyBorder="1" applyAlignment="1">
      <alignment horizontal="left" vertical="top" wrapText="1"/>
    </xf>
    <xf numFmtId="0" fontId="120" fillId="0" borderId="134" xfId="0" applyNumberFormat="1" applyFont="1" applyFill="1" applyBorder="1" applyAlignment="1">
      <alignment horizontal="left" vertical="top" wrapText="1"/>
    </xf>
    <xf numFmtId="0" fontId="120" fillId="0" borderId="135" xfId="0" applyNumberFormat="1" applyFont="1" applyFill="1" applyBorder="1" applyAlignment="1">
      <alignment horizontal="left" vertical="top" wrapText="1"/>
    </xf>
    <xf numFmtId="0" fontId="120" fillId="0" borderId="57" xfId="0" applyNumberFormat="1" applyFont="1" applyFill="1" applyBorder="1" applyAlignment="1">
      <alignment horizontal="left" vertical="top" wrapText="1"/>
    </xf>
    <xf numFmtId="0" fontId="120" fillId="0" borderId="11" xfId="0" applyNumberFormat="1" applyFont="1" applyFill="1" applyBorder="1" applyAlignment="1">
      <alignment horizontal="left" vertical="top" wrapText="1"/>
    </xf>
    <xf numFmtId="0" fontId="118" fillId="0" borderId="100" xfId="0" applyFont="1" applyFill="1" applyBorder="1" applyAlignment="1">
      <alignment horizontal="center" vertical="center"/>
    </xf>
    <xf numFmtId="0" fontId="118" fillId="0" borderId="118" xfId="0" applyFont="1" applyFill="1" applyBorder="1" applyAlignment="1">
      <alignment horizontal="center" vertical="center"/>
    </xf>
    <xf numFmtId="0" fontId="118" fillId="0" borderId="128" xfId="0" applyFont="1" applyFill="1" applyBorder="1" applyAlignment="1">
      <alignment horizontal="center" vertical="center"/>
    </xf>
    <xf numFmtId="0" fontId="118" fillId="0" borderId="100" xfId="0" applyFont="1" applyFill="1" applyBorder="1" applyAlignment="1">
      <alignment horizontal="center" vertical="center" wrapText="1"/>
    </xf>
    <xf numFmtId="0" fontId="118" fillId="0" borderId="118" xfId="0" applyFont="1" applyFill="1" applyBorder="1" applyAlignment="1">
      <alignment horizontal="center" vertical="center" wrapText="1"/>
    </xf>
    <xf numFmtId="0" fontId="118" fillId="0" borderId="128" xfId="0" applyFont="1" applyFill="1" applyBorder="1" applyAlignment="1">
      <alignment horizontal="center" vertical="center" wrapText="1"/>
    </xf>
    <xf numFmtId="0" fontId="118" fillId="0" borderId="100" xfId="0" applyFont="1" applyBorder="1" applyAlignment="1">
      <alignment horizontal="center" vertical="top" wrapText="1"/>
    </xf>
    <xf numFmtId="0" fontId="118" fillId="0" borderId="118" xfId="0" applyFont="1" applyBorder="1" applyAlignment="1">
      <alignment horizontal="center" vertical="top" wrapText="1"/>
    </xf>
    <xf numFmtId="0" fontId="118" fillId="0" borderId="128" xfId="0" applyFont="1" applyBorder="1" applyAlignment="1">
      <alignment horizontal="center" vertical="top" wrapText="1"/>
    </xf>
    <xf numFmtId="0" fontId="118" fillId="0" borderId="100" xfId="0" applyFont="1" applyFill="1" applyBorder="1" applyAlignment="1">
      <alignment horizontal="center" vertical="top" wrapText="1"/>
    </xf>
    <xf numFmtId="0" fontId="118" fillId="0" borderId="102" xfId="0" applyFont="1" applyFill="1" applyBorder="1" applyAlignment="1">
      <alignment horizontal="center" vertical="top" wrapText="1"/>
    </xf>
    <xf numFmtId="0" fontId="118" fillId="0" borderId="103" xfId="0" applyFont="1" applyFill="1" applyBorder="1" applyAlignment="1">
      <alignment horizontal="center" vertical="top" wrapText="1"/>
    </xf>
    <xf numFmtId="0" fontId="118" fillId="0" borderId="99" xfId="0" applyFont="1" applyBorder="1" applyAlignment="1">
      <alignment horizontal="center" vertical="top" wrapText="1"/>
    </xf>
    <xf numFmtId="0" fontId="118" fillId="0" borderId="7" xfId="0" applyFont="1" applyBorder="1" applyAlignment="1">
      <alignment horizontal="center" vertical="top" wrapText="1"/>
    </xf>
    <xf numFmtId="0" fontId="120" fillId="0" borderId="137" xfId="0" applyNumberFormat="1" applyFont="1" applyFill="1" applyBorder="1" applyAlignment="1">
      <alignment horizontal="left" vertical="top" wrapText="1"/>
    </xf>
    <xf numFmtId="0" fontId="120" fillId="0" borderId="138" xfId="0" applyNumberFormat="1" applyFont="1" applyFill="1" applyBorder="1" applyAlignment="1">
      <alignment horizontal="left" vertical="top" wrapText="1"/>
    </xf>
    <xf numFmtId="0" fontId="131" fillId="0" borderId="104" xfId="0" applyFont="1" applyBorder="1" applyAlignment="1">
      <alignment horizontal="center" vertical="center"/>
    </xf>
    <xf numFmtId="0" fontId="126" fillId="0" borderId="104" xfId="0" applyFont="1" applyBorder="1" applyAlignment="1">
      <alignment horizontal="center" vertical="center" wrapText="1"/>
    </xf>
    <xf numFmtId="0" fontId="126" fillId="0" borderId="99" xfId="0" applyFont="1" applyBorder="1" applyAlignment="1">
      <alignment horizontal="center" vertical="center" wrapText="1"/>
    </xf>
    <xf numFmtId="0" fontId="107" fillId="0" borderId="105" xfId="0" applyFont="1" applyFill="1" applyBorder="1" applyAlignment="1">
      <alignment horizontal="left" vertical="center" wrapText="1"/>
    </xf>
    <xf numFmtId="0" fontId="107" fillId="0" borderId="103" xfId="0" applyFont="1" applyFill="1" applyBorder="1" applyAlignment="1">
      <alignment horizontal="left" vertical="center" wrapText="1"/>
    </xf>
    <xf numFmtId="0" fontId="107" fillId="0" borderId="105" xfId="0" applyFont="1" applyFill="1" applyBorder="1" applyAlignment="1">
      <alignment horizontal="left"/>
    </xf>
    <xf numFmtId="0" fontId="107" fillId="0" borderId="103" xfId="0" applyFont="1" applyFill="1" applyBorder="1" applyAlignment="1">
      <alignment horizontal="left"/>
    </xf>
    <xf numFmtId="0" fontId="107" fillId="3" borderId="105" xfId="0" applyFont="1" applyFill="1" applyBorder="1" applyAlignment="1">
      <alignment vertical="center" wrapText="1"/>
    </xf>
    <xf numFmtId="0" fontId="107" fillId="3" borderId="103" xfId="0" applyFont="1" applyFill="1" applyBorder="1" applyAlignment="1">
      <alignment vertical="center" wrapText="1"/>
    </xf>
    <xf numFmtId="0" fontId="106" fillId="0" borderId="75" xfId="0" applyFont="1" applyFill="1" applyBorder="1" applyAlignment="1">
      <alignment horizontal="center" vertical="center"/>
    </xf>
    <xf numFmtId="0" fontId="106" fillId="0" borderId="76" xfId="0" applyFont="1" applyFill="1" applyBorder="1" applyAlignment="1">
      <alignment horizontal="center" vertical="center"/>
    </xf>
    <xf numFmtId="0" fontId="106" fillId="0" borderId="77" xfId="0" applyFont="1" applyFill="1" applyBorder="1" applyAlignment="1">
      <alignment horizontal="center" vertical="center"/>
    </xf>
    <xf numFmtId="0" fontId="107" fillId="0" borderId="104" xfId="0" applyFont="1" applyFill="1" applyBorder="1" applyAlignment="1">
      <alignment horizontal="left" vertical="center" wrapText="1"/>
    </xf>
    <xf numFmtId="0" fontId="106" fillId="76" borderId="78" xfId="0" applyFont="1" applyFill="1" applyBorder="1" applyAlignment="1">
      <alignment horizontal="center" vertical="center" wrapText="1"/>
    </xf>
    <xf numFmtId="0" fontId="106" fillId="76" borderId="79" xfId="0" applyFont="1" applyFill="1" applyBorder="1" applyAlignment="1">
      <alignment horizontal="center" vertical="center" wrapText="1"/>
    </xf>
    <xf numFmtId="0" fontId="106" fillId="76" borderId="80" xfId="0" applyFont="1" applyFill="1" applyBorder="1" applyAlignment="1">
      <alignment horizontal="center" vertical="center" wrapText="1"/>
    </xf>
    <xf numFmtId="0" fontId="107" fillId="0" borderId="57" xfId="0" applyFont="1" applyFill="1" applyBorder="1" applyAlignment="1">
      <alignment horizontal="left" vertical="center" wrapText="1"/>
    </xf>
    <xf numFmtId="0" fontId="107" fillId="0" borderId="11" xfId="0" applyFont="1" applyFill="1" applyBorder="1" applyAlignment="1">
      <alignment horizontal="left" vertical="center" wrapText="1"/>
    </xf>
    <xf numFmtId="0" fontId="107" fillId="0" borderId="105" xfId="0" applyFont="1" applyFill="1" applyBorder="1" applyAlignment="1">
      <alignment vertical="center" wrapText="1"/>
    </xf>
    <xf numFmtId="0" fontId="107" fillId="0" borderId="103" xfId="0" applyFont="1" applyFill="1" applyBorder="1" applyAlignment="1">
      <alignment vertical="center" wrapText="1"/>
    </xf>
    <xf numFmtId="0" fontId="107" fillId="3" borderId="82" xfId="0" applyFont="1" applyFill="1" applyBorder="1" applyAlignment="1">
      <alignment horizontal="left" vertical="center" wrapText="1"/>
    </xf>
    <xf numFmtId="0" fontId="107" fillId="3" borderId="83" xfId="0" applyFont="1" applyFill="1" applyBorder="1" applyAlignment="1">
      <alignment horizontal="left" vertical="center" wrapText="1"/>
    </xf>
    <xf numFmtId="0" fontId="107" fillId="0" borderId="85" xfId="0" applyFont="1" applyFill="1" applyBorder="1" applyAlignment="1">
      <alignment horizontal="left" vertical="center" wrapText="1"/>
    </xf>
    <xf numFmtId="0" fontId="107" fillId="0" borderId="86" xfId="0" applyFont="1" applyFill="1" applyBorder="1" applyAlignment="1">
      <alignment horizontal="left" vertical="center" wrapText="1"/>
    </xf>
    <xf numFmtId="0" fontId="107" fillId="0" borderId="57" xfId="0" applyFont="1" applyFill="1" applyBorder="1" applyAlignment="1">
      <alignment vertical="center" wrapText="1"/>
    </xf>
    <xf numFmtId="0" fontId="107" fillId="0" borderId="11" xfId="0" applyFont="1" applyFill="1" applyBorder="1" applyAlignment="1">
      <alignment vertical="center" wrapText="1"/>
    </xf>
    <xf numFmtId="0" fontId="107" fillId="0" borderId="82" xfId="0" applyFont="1" applyFill="1" applyBorder="1" applyAlignment="1">
      <alignment horizontal="left" vertical="center" wrapText="1"/>
    </xf>
    <xf numFmtId="0" fontId="107" fillId="0" borderId="83" xfId="0" applyFont="1" applyFill="1" applyBorder="1" applyAlignment="1">
      <alignment horizontal="left" vertical="center" wrapText="1"/>
    </xf>
    <xf numFmtId="0" fontId="107" fillId="0" borderId="82" xfId="0" applyFont="1" applyFill="1" applyBorder="1" applyAlignment="1">
      <alignment vertical="center" wrapText="1"/>
    </xf>
    <xf numFmtId="0" fontId="107" fillId="0" borderId="83" xfId="0" applyFont="1" applyFill="1" applyBorder="1" applyAlignment="1">
      <alignment vertical="center" wrapText="1"/>
    </xf>
    <xf numFmtId="0" fontId="107" fillId="3" borderId="105" xfId="0" applyFont="1" applyFill="1" applyBorder="1" applyAlignment="1">
      <alignment horizontal="left" vertical="center" wrapText="1"/>
    </xf>
    <xf numFmtId="0" fontId="107" fillId="3" borderId="103" xfId="0" applyFont="1" applyFill="1" applyBorder="1" applyAlignment="1">
      <alignment horizontal="left" vertical="center" wrapText="1"/>
    </xf>
    <xf numFmtId="0" fontId="106" fillId="76" borderId="87" xfId="0" applyFont="1" applyFill="1" applyBorder="1" applyAlignment="1">
      <alignment horizontal="center" vertical="center" wrapText="1"/>
    </xf>
    <xf numFmtId="0" fontId="106" fillId="76" borderId="0" xfId="0" applyFont="1" applyFill="1" applyBorder="1" applyAlignment="1">
      <alignment horizontal="center" vertical="center" wrapText="1"/>
    </xf>
    <xf numFmtId="0" fontId="106" fillId="76" borderId="88" xfId="0" applyFont="1" applyFill="1" applyBorder="1" applyAlignment="1">
      <alignment horizontal="center" vertical="center" wrapText="1"/>
    </xf>
    <xf numFmtId="0" fontId="107" fillId="78" borderId="105" xfId="0" applyFont="1" applyFill="1" applyBorder="1" applyAlignment="1">
      <alignment vertical="center" wrapText="1"/>
    </xf>
    <xf numFmtId="0" fontId="107" fillId="78" borderId="103" xfId="0" applyFont="1" applyFill="1" applyBorder="1" applyAlignment="1">
      <alignment vertical="center" wrapText="1"/>
    </xf>
    <xf numFmtId="0" fontId="106" fillId="76" borderId="92" xfId="0" applyFont="1" applyFill="1" applyBorder="1" applyAlignment="1">
      <alignment horizontal="center" vertical="center"/>
    </xf>
    <xf numFmtId="0" fontId="106" fillId="76" borderId="93" xfId="0" applyFont="1" applyFill="1" applyBorder="1" applyAlignment="1">
      <alignment horizontal="center" vertical="center"/>
    </xf>
    <xf numFmtId="0" fontId="106" fillId="76" borderId="94" xfId="0" applyFont="1" applyFill="1" applyBorder="1" applyAlignment="1">
      <alignment horizontal="center" vertical="center"/>
    </xf>
    <xf numFmtId="0" fontId="106" fillId="76" borderId="104" xfId="0" applyFont="1" applyFill="1" applyBorder="1" applyAlignment="1">
      <alignment horizontal="center" vertical="center" wrapText="1"/>
    </xf>
    <xf numFmtId="0" fontId="106" fillId="0" borderId="104" xfId="0" applyFont="1" applyFill="1" applyBorder="1" applyAlignment="1">
      <alignment horizontal="center" vertical="center"/>
    </xf>
    <xf numFmtId="0" fontId="107" fillId="0" borderId="105" xfId="13" applyFont="1" applyFill="1" applyBorder="1" applyAlignment="1" applyProtection="1">
      <alignment horizontal="left" vertical="top" wrapText="1"/>
      <protection locked="0"/>
    </xf>
    <xf numFmtId="0" fontId="107" fillId="0" borderId="103" xfId="13" applyFont="1" applyFill="1" applyBorder="1" applyAlignment="1" applyProtection="1">
      <alignment horizontal="left" vertical="top" wrapText="1"/>
      <protection locked="0"/>
    </xf>
    <xf numFmtId="0" fontId="107" fillId="3" borderId="105" xfId="13" applyFont="1" applyFill="1" applyBorder="1" applyAlignment="1" applyProtection="1">
      <alignment horizontal="left" vertical="top" wrapText="1"/>
      <protection locked="0"/>
    </xf>
    <xf numFmtId="0" fontId="107" fillId="3" borderId="103" xfId="13" applyFont="1" applyFill="1" applyBorder="1" applyAlignment="1" applyProtection="1">
      <alignment horizontal="left" vertical="top" wrapText="1"/>
      <protection locked="0"/>
    </xf>
    <xf numFmtId="0" fontId="106" fillId="0" borderId="90" xfId="0" applyFont="1" applyFill="1" applyBorder="1" applyAlignment="1">
      <alignment horizontal="center" vertical="center"/>
    </xf>
    <xf numFmtId="0" fontId="107" fillId="0" borderId="105" xfId="0" applyNumberFormat="1" applyFont="1" applyFill="1" applyBorder="1" applyAlignment="1">
      <alignment horizontal="left" vertical="center" wrapText="1"/>
    </xf>
    <xf numFmtId="0" fontId="107" fillId="0" borderId="103" xfId="0" applyNumberFormat="1" applyFont="1" applyFill="1" applyBorder="1" applyAlignment="1">
      <alignment horizontal="left" vertical="center" wrapText="1"/>
    </xf>
    <xf numFmtId="0" fontId="106" fillId="76" borderId="105" xfId="0" applyFont="1" applyFill="1" applyBorder="1" applyAlignment="1">
      <alignment horizontal="center" vertical="center" wrapText="1"/>
    </xf>
    <xf numFmtId="0" fontId="106" fillId="76" borderId="103" xfId="0" applyFont="1" applyFill="1" applyBorder="1" applyAlignment="1">
      <alignment horizontal="center" vertical="center" wrapText="1"/>
    </xf>
    <xf numFmtId="0" fontId="107" fillId="0" borderId="105" xfId="0" applyNumberFormat="1" applyFont="1" applyFill="1" applyBorder="1" applyAlignment="1">
      <alignment horizontal="left" vertical="top" wrapText="1"/>
    </xf>
    <xf numFmtId="0" fontId="107" fillId="0" borderId="103" xfId="0" applyNumberFormat="1" applyFont="1" applyFill="1" applyBorder="1" applyAlignment="1">
      <alignment horizontal="left" vertical="top" wrapText="1"/>
    </xf>
    <xf numFmtId="0" fontId="107" fillId="0" borderId="99" xfId="12672" applyFont="1" applyFill="1" applyBorder="1" applyAlignment="1">
      <alignment horizontal="left" vertical="center" wrapText="1"/>
    </xf>
    <xf numFmtId="0" fontId="107" fillId="0" borderId="136" xfId="12672" applyFont="1" applyFill="1" applyBorder="1" applyAlignment="1">
      <alignment horizontal="left" vertical="center" wrapText="1"/>
    </xf>
    <xf numFmtId="0" fontId="107" fillId="0" borderId="7" xfId="12672" applyFont="1" applyFill="1" applyBorder="1" applyAlignment="1">
      <alignment horizontal="left" vertical="center" wrapText="1"/>
    </xf>
    <xf numFmtId="49" fontId="107" fillId="0" borderId="99" xfId="0" applyNumberFormat="1" applyFont="1" applyFill="1" applyBorder="1" applyAlignment="1">
      <alignment horizontal="center" vertical="center"/>
    </xf>
    <xf numFmtId="49" fontId="107" fillId="0" borderId="136" xfId="0" applyNumberFormat="1" applyFont="1" applyFill="1" applyBorder="1" applyAlignment="1">
      <alignment horizontal="center" vertical="center"/>
    </xf>
    <xf numFmtId="49" fontId="107" fillId="0" borderId="7" xfId="0" applyNumberFormat="1" applyFont="1" applyFill="1" applyBorder="1" applyAlignment="1">
      <alignment horizontal="center" vertical="center"/>
    </xf>
    <xf numFmtId="0" fontId="107" fillId="0" borderId="104" xfId="0" applyFont="1" applyFill="1" applyBorder="1" applyAlignment="1">
      <alignment horizontal="left" vertical="top" wrapText="1"/>
    </xf>
    <xf numFmtId="0" fontId="107" fillId="0" borderId="104" xfId="0" applyNumberFormat="1" applyFont="1" applyFill="1" applyBorder="1" applyAlignment="1">
      <alignment horizontal="left" vertical="top" wrapText="1"/>
    </xf>
    <xf numFmtId="0" fontId="107" fillId="0" borderId="105" xfId="0" applyFont="1" applyFill="1" applyBorder="1" applyAlignment="1">
      <alignment horizontal="left" vertical="top" wrapText="1"/>
    </xf>
  </cellXfs>
  <cellStyles count="21415">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2 8" xfId="21414"/>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D35"/>
  <sheetViews>
    <sheetView zoomScale="70" zoomScaleNormal="70" workbookViewId="0">
      <pane xSplit="1" ySplit="7" topLeftCell="B8" activePane="bottomRight" state="frozen"/>
      <selection pane="topRight" activeCell="B1" sqref="B1"/>
      <selection pane="bottomLeft" activeCell="A8" sqref="A8"/>
      <selection pane="bottomRight" activeCell="D3" sqref="D3"/>
    </sheetView>
  </sheetViews>
  <sheetFormatPr defaultRowHeight="14.4"/>
  <cols>
    <col min="1" max="1" width="10.33203125" style="2" customWidth="1"/>
    <col min="2" max="2" width="153" bestFit="1" customWidth="1"/>
    <col min="3" max="3" width="39.44140625" customWidth="1"/>
    <col min="4" max="4" width="11.5546875" bestFit="1" customWidth="1"/>
    <col min="7" max="7" width="25" customWidth="1"/>
  </cols>
  <sheetData>
    <row r="1" spans="1:4">
      <c r="A1" s="10"/>
      <c r="B1" s="173" t="s">
        <v>253</v>
      </c>
      <c r="C1" s="89"/>
    </row>
    <row r="2" spans="1:4" s="170" customFormat="1">
      <c r="A2" s="226">
        <v>1</v>
      </c>
      <c r="B2" s="171" t="s">
        <v>254</v>
      </c>
      <c r="C2" s="665" t="s">
        <v>1007</v>
      </c>
      <c r="D2" s="666">
        <v>44651</v>
      </c>
    </row>
    <row r="3" spans="1:4" s="170" customFormat="1">
      <c r="A3" s="226">
        <v>2</v>
      </c>
      <c r="B3" s="172" t="s">
        <v>255</v>
      </c>
      <c r="C3" s="665" t="s">
        <v>1008</v>
      </c>
    </row>
    <row r="4" spans="1:4" s="170" customFormat="1">
      <c r="A4" s="226">
        <v>3</v>
      </c>
      <c r="B4" s="172" t="s">
        <v>256</v>
      </c>
      <c r="C4" s="665" t="s">
        <v>1009</v>
      </c>
    </row>
    <row r="5" spans="1:4" s="170" customFormat="1">
      <c r="A5" s="227">
        <v>4</v>
      </c>
      <c r="B5" s="175" t="s">
        <v>257</v>
      </c>
      <c r="C5" s="665" t="s">
        <v>1010</v>
      </c>
    </row>
    <row r="6" spans="1:4" s="174" customFormat="1" ht="65.25" customHeight="1">
      <c r="A6" s="745" t="s">
        <v>487</v>
      </c>
      <c r="B6" s="746"/>
      <c r="C6" s="746"/>
    </row>
    <row r="7" spans="1:4">
      <c r="A7" s="381" t="s">
        <v>403</v>
      </c>
      <c r="B7" s="382" t="s">
        <v>258</v>
      </c>
    </row>
    <row r="8" spans="1:4">
      <c r="A8" s="383">
        <v>1</v>
      </c>
      <c r="B8" s="379" t="s">
        <v>223</v>
      </c>
    </row>
    <row r="9" spans="1:4">
      <c r="A9" s="383">
        <v>2</v>
      </c>
      <c r="B9" s="379" t="s">
        <v>259</v>
      </c>
    </row>
    <row r="10" spans="1:4">
      <c r="A10" s="383">
        <v>3</v>
      </c>
      <c r="B10" s="379" t="s">
        <v>260</v>
      </c>
    </row>
    <row r="11" spans="1:4">
      <c r="A11" s="383">
        <v>4</v>
      </c>
      <c r="B11" s="379" t="s">
        <v>261</v>
      </c>
      <c r="C11" s="169"/>
    </row>
    <row r="12" spans="1:4">
      <c r="A12" s="383">
        <v>5</v>
      </c>
      <c r="B12" s="379" t="s">
        <v>187</v>
      </c>
    </row>
    <row r="13" spans="1:4">
      <c r="A13" s="383">
        <v>6</v>
      </c>
      <c r="B13" s="384" t="s">
        <v>149</v>
      </c>
    </row>
    <row r="14" spans="1:4">
      <c r="A14" s="383">
        <v>7</v>
      </c>
      <c r="B14" s="379" t="s">
        <v>262</v>
      </c>
    </row>
    <row r="15" spans="1:4">
      <c r="A15" s="383">
        <v>8</v>
      </c>
      <c r="B15" s="379" t="s">
        <v>265</v>
      </c>
    </row>
    <row r="16" spans="1:4">
      <c r="A16" s="383">
        <v>9</v>
      </c>
      <c r="B16" s="379" t="s">
        <v>88</v>
      </c>
    </row>
    <row r="17" spans="1:2">
      <c r="A17" s="385" t="s">
        <v>544</v>
      </c>
      <c r="B17" s="379" t="s">
        <v>524</v>
      </c>
    </row>
    <row r="18" spans="1:2">
      <c r="A18" s="383">
        <v>10</v>
      </c>
      <c r="B18" s="379" t="s">
        <v>268</v>
      </c>
    </row>
    <row r="19" spans="1:2">
      <c r="A19" s="383">
        <v>11</v>
      </c>
      <c r="B19" s="384" t="s">
        <v>249</v>
      </c>
    </row>
    <row r="20" spans="1:2">
      <c r="A20" s="383">
        <v>12</v>
      </c>
      <c r="B20" s="384" t="s">
        <v>246</v>
      </c>
    </row>
    <row r="21" spans="1:2">
      <c r="A21" s="383">
        <v>13</v>
      </c>
      <c r="B21" s="386" t="s">
        <v>458</v>
      </c>
    </row>
    <row r="22" spans="1:2">
      <c r="A22" s="383">
        <v>14</v>
      </c>
      <c r="B22" s="387" t="s">
        <v>517</v>
      </c>
    </row>
    <row r="23" spans="1:2">
      <c r="A23" s="388">
        <v>15</v>
      </c>
      <c r="B23" s="384" t="s">
        <v>77</v>
      </c>
    </row>
    <row r="24" spans="1:2">
      <c r="A24" s="388">
        <v>15.1</v>
      </c>
      <c r="B24" s="379" t="s">
        <v>553</v>
      </c>
    </row>
    <row r="25" spans="1:2">
      <c r="A25" s="388">
        <v>16</v>
      </c>
      <c r="B25" s="379" t="s">
        <v>620</v>
      </c>
    </row>
    <row r="26" spans="1:2">
      <c r="A26" s="388">
        <v>17</v>
      </c>
      <c r="B26" s="379" t="s">
        <v>932</v>
      </c>
    </row>
    <row r="27" spans="1:2">
      <c r="A27" s="388">
        <v>18</v>
      </c>
      <c r="B27" s="379" t="s">
        <v>950</v>
      </c>
    </row>
    <row r="28" spans="1:2">
      <c r="A28" s="388">
        <v>19</v>
      </c>
      <c r="B28" s="379" t="s">
        <v>951</v>
      </c>
    </row>
    <row r="29" spans="1:2">
      <c r="A29" s="388">
        <v>20</v>
      </c>
      <c r="B29" s="387" t="s">
        <v>719</v>
      </c>
    </row>
    <row r="30" spans="1:2">
      <c r="A30" s="388">
        <v>21</v>
      </c>
      <c r="B30" s="379" t="s">
        <v>737</v>
      </c>
    </row>
    <row r="31" spans="1:2">
      <c r="A31" s="388">
        <v>22</v>
      </c>
      <c r="B31" s="600" t="s">
        <v>754</v>
      </c>
    </row>
    <row r="32" spans="1:2" ht="27">
      <c r="A32" s="388">
        <v>23</v>
      </c>
      <c r="B32" s="600" t="s">
        <v>933</v>
      </c>
    </row>
    <row r="33" spans="1:2">
      <c r="A33" s="388">
        <v>24</v>
      </c>
      <c r="B33" s="379" t="s">
        <v>934</v>
      </c>
    </row>
    <row r="34" spans="1:2">
      <c r="A34" s="388">
        <v>25</v>
      </c>
      <c r="B34" s="379" t="s">
        <v>935</v>
      </c>
    </row>
    <row r="35" spans="1:2">
      <c r="A35" s="383">
        <v>26</v>
      </c>
      <c r="B35" s="387" t="s">
        <v>1002</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F55"/>
  <sheetViews>
    <sheetView zoomScale="70" zoomScaleNormal="70" workbookViewId="0">
      <pane xSplit="1" ySplit="5" topLeftCell="B50" activePane="bottomRight" state="frozen"/>
      <selection pane="topRight" activeCell="B1" sqref="B1"/>
      <selection pane="bottomLeft" activeCell="A5" sqref="A5"/>
      <selection pane="bottomRight" activeCell="C6" sqref="C6:C115"/>
    </sheetView>
  </sheetViews>
  <sheetFormatPr defaultRowHeight="14.4"/>
  <cols>
    <col min="1" max="1" width="9.5546875" style="5" bestFit="1" customWidth="1"/>
    <col min="2" max="2" width="132.44140625" style="2" customWidth="1"/>
    <col min="3" max="3" width="18.44140625" style="2" customWidth="1"/>
  </cols>
  <sheetData>
    <row r="1" spans="1:6">
      <c r="A1" s="17" t="s">
        <v>188</v>
      </c>
      <c r="B1" s="16" t="str">
        <f>Info!C2</f>
        <v>სს "ვითიბი ბანკი ჯორჯია"</v>
      </c>
      <c r="D1" s="2"/>
      <c r="E1" s="2"/>
      <c r="F1" s="2"/>
    </row>
    <row r="2" spans="1:6" s="21" customFormat="1" ht="15.75" customHeight="1">
      <c r="A2" s="21" t="s">
        <v>189</v>
      </c>
      <c r="B2" s="458">
        <f>'1. key ratios'!B2</f>
        <v>44651</v>
      </c>
    </row>
    <row r="3" spans="1:6" s="21" customFormat="1" ht="15.75" customHeight="1"/>
    <row r="4" spans="1:6" ht="15" thickBot="1">
      <c r="A4" s="5" t="s">
        <v>412</v>
      </c>
      <c r="B4" s="59" t="s">
        <v>88</v>
      </c>
    </row>
    <row r="5" spans="1:6">
      <c r="A5" s="130" t="s">
        <v>26</v>
      </c>
      <c r="B5" s="131"/>
      <c r="C5" s="132" t="s">
        <v>27</v>
      </c>
    </row>
    <row r="6" spans="1:6">
      <c r="A6" s="133">
        <v>1</v>
      </c>
      <c r="B6" s="79" t="s">
        <v>28</v>
      </c>
      <c r="C6" s="265">
        <v>231932660</v>
      </c>
    </row>
    <row r="7" spans="1:6">
      <c r="A7" s="133">
        <v>2</v>
      </c>
      <c r="B7" s="76" t="s">
        <v>29</v>
      </c>
      <c r="C7" s="266">
        <v>209008277</v>
      </c>
    </row>
    <row r="8" spans="1:6">
      <c r="A8" s="133">
        <v>3</v>
      </c>
      <c r="B8" s="70" t="s">
        <v>30</v>
      </c>
      <c r="C8" s="266"/>
    </row>
    <row r="9" spans="1:6">
      <c r="A9" s="133">
        <v>4</v>
      </c>
      <c r="B9" s="70" t="s">
        <v>31</v>
      </c>
      <c r="C9" s="266">
        <v>11908203</v>
      </c>
    </row>
    <row r="10" spans="1:6">
      <c r="A10" s="133">
        <v>5</v>
      </c>
      <c r="B10" s="70" t="s">
        <v>32</v>
      </c>
      <c r="C10" s="266"/>
    </row>
    <row r="11" spans="1:6">
      <c r="A11" s="133">
        <v>6</v>
      </c>
      <c r="B11" s="77" t="s">
        <v>33</v>
      </c>
      <c r="C11" s="266">
        <v>11016180</v>
      </c>
    </row>
    <row r="12" spans="1:6" s="4" customFormat="1">
      <c r="A12" s="133">
        <v>7</v>
      </c>
      <c r="B12" s="79" t="s">
        <v>34</v>
      </c>
      <c r="C12" s="267">
        <v>34174088.789999999</v>
      </c>
    </row>
    <row r="13" spans="1:6" s="4" customFormat="1">
      <c r="A13" s="133">
        <v>8</v>
      </c>
      <c r="B13" s="78" t="s">
        <v>35</v>
      </c>
      <c r="C13" s="268">
        <v>11908203</v>
      </c>
    </row>
    <row r="14" spans="1:6" s="4" customFormat="1" ht="27.6">
      <c r="A14" s="133">
        <v>9</v>
      </c>
      <c r="B14" s="71" t="s">
        <v>36</v>
      </c>
      <c r="C14" s="268"/>
    </row>
    <row r="15" spans="1:6" s="4" customFormat="1">
      <c r="A15" s="133">
        <v>10</v>
      </c>
      <c r="B15" s="72" t="s">
        <v>37</v>
      </c>
      <c r="C15" s="268">
        <v>22265885.789999999</v>
      </c>
    </row>
    <row r="16" spans="1:6" s="4" customFormat="1">
      <c r="A16" s="133">
        <v>11</v>
      </c>
      <c r="B16" s="73" t="s">
        <v>38</v>
      </c>
      <c r="C16" s="268"/>
    </row>
    <row r="17" spans="1:3" s="4" customFormat="1">
      <c r="A17" s="133">
        <v>12</v>
      </c>
      <c r="B17" s="72" t="s">
        <v>39</v>
      </c>
      <c r="C17" s="268"/>
    </row>
    <row r="18" spans="1:3" s="4" customFormat="1">
      <c r="A18" s="133">
        <v>13</v>
      </c>
      <c r="B18" s="72" t="s">
        <v>40</v>
      </c>
      <c r="C18" s="268"/>
    </row>
    <row r="19" spans="1:3" s="4" customFormat="1">
      <c r="A19" s="133">
        <v>14</v>
      </c>
      <c r="B19" s="72" t="s">
        <v>41</v>
      </c>
      <c r="C19" s="268"/>
    </row>
    <row r="20" spans="1:3" s="4" customFormat="1" ht="27.6">
      <c r="A20" s="133">
        <v>15</v>
      </c>
      <c r="B20" s="72" t="s">
        <v>42</v>
      </c>
      <c r="C20" s="268"/>
    </row>
    <row r="21" spans="1:3" s="4" customFormat="1" ht="27.6">
      <c r="A21" s="133">
        <v>16</v>
      </c>
      <c r="B21" s="71" t="s">
        <v>43</v>
      </c>
      <c r="C21" s="268"/>
    </row>
    <row r="22" spans="1:3" s="4" customFormat="1">
      <c r="A22" s="133">
        <v>17</v>
      </c>
      <c r="B22" s="134" t="s">
        <v>44</v>
      </c>
      <c r="C22" s="268"/>
    </row>
    <row r="23" spans="1:3" s="4" customFormat="1" ht="27.6">
      <c r="A23" s="133">
        <v>18</v>
      </c>
      <c r="B23" s="71" t="s">
        <v>45</v>
      </c>
      <c r="C23" s="268"/>
    </row>
    <row r="24" spans="1:3" s="4" customFormat="1" ht="27.6">
      <c r="A24" s="133">
        <v>19</v>
      </c>
      <c r="B24" s="71" t="s">
        <v>46</v>
      </c>
      <c r="C24" s="268"/>
    </row>
    <row r="25" spans="1:3" s="4" customFormat="1" ht="27.6">
      <c r="A25" s="133">
        <v>20</v>
      </c>
      <c r="B25" s="74" t="s">
        <v>47</v>
      </c>
      <c r="C25" s="268"/>
    </row>
    <row r="26" spans="1:3" s="4" customFormat="1">
      <c r="A26" s="133">
        <v>21</v>
      </c>
      <c r="B26" s="74" t="s">
        <v>48</v>
      </c>
      <c r="C26" s="268"/>
    </row>
    <row r="27" spans="1:3" s="4" customFormat="1" ht="27.6">
      <c r="A27" s="133">
        <v>22</v>
      </c>
      <c r="B27" s="74" t="s">
        <v>49</v>
      </c>
      <c r="C27" s="268"/>
    </row>
    <row r="28" spans="1:3" s="4" customFormat="1">
      <c r="A28" s="133">
        <v>23</v>
      </c>
      <c r="B28" s="80" t="s">
        <v>23</v>
      </c>
      <c r="C28" s="267">
        <v>197758571.21000001</v>
      </c>
    </row>
    <row r="29" spans="1:3" s="4" customFormat="1">
      <c r="A29" s="135"/>
      <c r="B29" s="75"/>
      <c r="C29" s="268"/>
    </row>
    <row r="30" spans="1:3" s="4" customFormat="1">
      <c r="A30" s="135">
        <v>24</v>
      </c>
      <c r="B30" s="80" t="s">
        <v>50</v>
      </c>
      <c r="C30" s="267">
        <v>62514100</v>
      </c>
    </row>
    <row r="31" spans="1:3" s="4" customFormat="1">
      <c r="A31" s="135">
        <v>25</v>
      </c>
      <c r="B31" s="70" t="s">
        <v>51</v>
      </c>
      <c r="C31" s="269">
        <v>62514100</v>
      </c>
    </row>
    <row r="32" spans="1:3" s="4" customFormat="1">
      <c r="A32" s="135">
        <v>26</v>
      </c>
      <c r="B32" s="167" t="s">
        <v>52</v>
      </c>
      <c r="C32" s="268">
        <v>62514100</v>
      </c>
    </row>
    <row r="33" spans="1:3" s="4" customFormat="1">
      <c r="A33" s="135">
        <v>27</v>
      </c>
      <c r="B33" s="167" t="s">
        <v>53</v>
      </c>
      <c r="C33" s="268">
        <v>0</v>
      </c>
    </row>
    <row r="34" spans="1:3" s="4" customFormat="1">
      <c r="A34" s="135">
        <v>28</v>
      </c>
      <c r="B34" s="70" t="s">
        <v>54</v>
      </c>
      <c r="C34" s="268"/>
    </row>
    <row r="35" spans="1:3" s="4" customFormat="1">
      <c r="A35" s="135">
        <v>29</v>
      </c>
      <c r="B35" s="80" t="s">
        <v>55</v>
      </c>
      <c r="C35" s="267">
        <v>0</v>
      </c>
    </row>
    <row r="36" spans="1:3" s="4" customFormat="1">
      <c r="A36" s="135">
        <v>30</v>
      </c>
      <c r="B36" s="71" t="s">
        <v>56</v>
      </c>
      <c r="C36" s="268"/>
    </row>
    <row r="37" spans="1:3" s="4" customFormat="1">
      <c r="A37" s="135">
        <v>31</v>
      </c>
      <c r="B37" s="72" t="s">
        <v>57</v>
      </c>
      <c r="C37" s="268"/>
    </row>
    <row r="38" spans="1:3" s="4" customFormat="1" ht="27.6">
      <c r="A38" s="135">
        <v>32</v>
      </c>
      <c r="B38" s="71" t="s">
        <v>58</v>
      </c>
      <c r="C38" s="268"/>
    </row>
    <row r="39" spans="1:3" s="4" customFormat="1" ht="27.6">
      <c r="A39" s="135">
        <v>33</v>
      </c>
      <c r="B39" s="71" t="s">
        <v>46</v>
      </c>
      <c r="C39" s="268"/>
    </row>
    <row r="40" spans="1:3" s="4" customFormat="1" ht="27.6">
      <c r="A40" s="135">
        <v>34</v>
      </c>
      <c r="B40" s="74" t="s">
        <v>59</v>
      </c>
      <c r="C40" s="268"/>
    </row>
    <row r="41" spans="1:3" s="4" customFormat="1">
      <c r="A41" s="135">
        <v>35</v>
      </c>
      <c r="B41" s="80" t="s">
        <v>24</v>
      </c>
      <c r="C41" s="267">
        <v>62514100</v>
      </c>
    </row>
    <row r="42" spans="1:3" s="4" customFormat="1">
      <c r="A42" s="135"/>
      <c r="B42" s="75"/>
      <c r="C42" s="268"/>
    </row>
    <row r="43" spans="1:3" s="4" customFormat="1">
      <c r="A43" s="135">
        <v>36</v>
      </c>
      <c r="B43" s="81" t="s">
        <v>60</v>
      </c>
      <c r="C43" s="267">
        <v>105428400.41050078</v>
      </c>
    </row>
    <row r="44" spans="1:3" s="4" customFormat="1">
      <c r="A44" s="135">
        <v>37</v>
      </c>
      <c r="B44" s="70" t="s">
        <v>61</v>
      </c>
      <c r="C44" s="268">
        <v>99757029.520000011</v>
      </c>
    </row>
    <row r="45" spans="1:3" s="4" customFormat="1">
      <c r="A45" s="135">
        <v>38</v>
      </c>
      <c r="B45" s="70" t="s">
        <v>62</v>
      </c>
      <c r="C45" s="268"/>
    </row>
    <row r="46" spans="1:3" s="4" customFormat="1">
      <c r="A46" s="135">
        <v>39</v>
      </c>
      <c r="B46" s="70" t="s">
        <v>63</v>
      </c>
      <c r="C46" s="268">
        <v>5671370.8905007755</v>
      </c>
    </row>
    <row r="47" spans="1:3" s="4" customFormat="1">
      <c r="A47" s="135">
        <v>40</v>
      </c>
      <c r="B47" s="81" t="s">
        <v>64</v>
      </c>
      <c r="C47" s="267">
        <v>0</v>
      </c>
    </row>
    <row r="48" spans="1:3" s="4" customFormat="1">
      <c r="A48" s="135">
        <v>41</v>
      </c>
      <c r="B48" s="71" t="s">
        <v>65</v>
      </c>
      <c r="C48" s="268"/>
    </row>
    <row r="49" spans="1:3" s="4" customFormat="1">
      <c r="A49" s="135">
        <v>42</v>
      </c>
      <c r="B49" s="72" t="s">
        <v>66</v>
      </c>
      <c r="C49" s="268"/>
    </row>
    <row r="50" spans="1:3" s="4" customFormat="1" ht="27.6">
      <c r="A50" s="135">
        <v>43</v>
      </c>
      <c r="B50" s="71" t="s">
        <v>67</v>
      </c>
      <c r="C50" s="268"/>
    </row>
    <row r="51" spans="1:3" s="4" customFormat="1" ht="27.6">
      <c r="A51" s="135">
        <v>44</v>
      </c>
      <c r="B51" s="71" t="s">
        <v>46</v>
      </c>
      <c r="C51" s="268"/>
    </row>
    <row r="52" spans="1:3" s="4" customFormat="1" ht="15" thickBot="1">
      <c r="A52" s="136">
        <v>45</v>
      </c>
      <c r="B52" s="137" t="s">
        <v>25</v>
      </c>
      <c r="C52" s="270">
        <v>105428400.41050078</v>
      </c>
    </row>
    <row r="55" spans="1:3">
      <c r="B55" s="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scale="56"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F23"/>
  <sheetViews>
    <sheetView zoomScale="90" zoomScaleNormal="90" workbookViewId="0">
      <selection activeCell="C15" sqref="C15:C17"/>
    </sheetView>
  </sheetViews>
  <sheetFormatPr defaultColWidth="9.109375" defaultRowHeight="13.8"/>
  <cols>
    <col min="1" max="1" width="10.88671875" style="328" bestFit="1" customWidth="1"/>
    <col min="2" max="2" width="59" style="328" customWidth="1"/>
    <col min="3" max="3" width="18" style="328" customWidth="1"/>
    <col min="4" max="4" width="22.109375" style="328" customWidth="1"/>
    <col min="5" max="16384" width="9.109375" style="328"/>
  </cols>
  <sheetData>
    <row r="1" spans="1:4">
      <c r="A1" s="17" t="s">
        <v>188</v>
      </c>
      <c r="B1" s="16" t="str">
        <f>Info!C2</f>
        <v>სს "ვითიბი ბანკი ჯორჯია"</v>
      </c>
    </row>
    <row r="2" spans="1:4" s="21" customFormat="1" ht="15.75" customHeight="1">
      <c r="A2" s="21" t="s">
        <v>189</v>
      </c>
      <c r="B2" s="458">
        <f>'1. key ratios'!B2</f>
        <v>44651</v>
      </c>
    </row>
    <row r="3" spans="1:4" s="21" customFormat="1" ht="15.75" customHeight="1"/>
    <row r="4" spans="1:4" ht="14.4" thickBot="1">
      <c r="A4" s="329" t="s">
        <v>523</v>
      </c>
      <c r="B4" s="366" t="s">
        <v>524</v>
      </c>
    </row>
    <row r="5" spans="1:4" s="367" customFormat="1">
      <c r="A5" s="764" t="s">
        <v>525</v>
      </c>
      <c r="B5" s="765"/>
      <c r="C5" s="356" t="s">
        <v>526</v>
      </c>
      <c r="D5" s="357" t="s">
        <v>527</v>
      </c>
    </row>
    <row r="6" spans="1:4" s="368" customFormat="1">
      <c r="A6" s="358">
        <v>1</v>
      </c>
      <c r="B6" s="359" t="s">
        <v>528</v>
      </c>
      <c r="C6" s="359"/>
      <c r="D6" s="360"/>
    </row>
    <row r="7" spans="1:4" s="368" customFormat="1">
      <c r="A7" s="361" t="s">
        <v>529</v>
      </c>
      <c r="B7" s="362" t="s">
        <v>530</v>
      </c>
      <c r="C7" s="415">
        <v>4.4999999999999998E-2</v>
      </c>
      <c r="D7" s="685">
        <f>C7*'5. RWA'!$C$13</f>
        <v>37396254.130208507</v>
      </c>
    </row>
    <row r="8" spans="1:4" s="368" customFormat="1">
      <c r="A8" s="361" t="s">
        <v>531</v>
      </c>
      <c r="B8" s="362" t="s">
        <v>532</v>
      </c>
      <c r="C8" s="416">
        <v>0.06</v>
      </c>
      <c r="D8" s="685">
        <f>C8*'5. RWA'!$C$13</f>
        <v>49861672.173611335</v>
      </c>
    </row>
    <row r="9" spans="1:4" s="368" customFormat="1">
      <c r="A9" s="361" t="s">
        <v>533</v>
      </c>
      <c r="B9" s="362" t="s">
        <v>534</v>
      </c>
      <c r="C9" s="416">
        <v>0.08</v>
      </c>
      <c r="D9" s="685">
        <f>C9*'5. RWA'!$C$13</f>
        <v>66482229.564815119</v>
      </c>
    </row>
    <row r="10" spans="1:4" s="368" customFormat="1">
      <c r="A10" s="358" t="s">
        <v>535</v>
      </c>
      <c r="B10" s="359" t="s">
        <v>536</v>
      </c>
      <c r="C10" s="417"/>
      <c r="D10" s="686"/>
    </row>
    <row r="11" spans="1:4" s="369" customFormat="1">
      <c r="A11" s="363" t="s">
        <v>537</v>
      </c>
      <c r="B11" s="364" t="s">
        <v>599</v>
      </c>
      <c r="C11" s="418">
        <v>2.5000000000000001E-2</v>
      </c>
      <c r="D11" s="687">
        <f>C11*'5. RWA'!$C$13</f>
        <v>20775696.739004727</v>
      </c>
    </row>
    <row r="12" spans="1:4" s="369" customFormat="1">
      <c r="A12" s="363" t="s">
        <v>538</v>
      </c>
      <c r="B12" s="364" t="s">
        <v>539</v>
      </c>
      <c r="C12" s="418">
        <v>0</v>
      </c>
      <c r="D12" s="687">
        <f>C12*'5. RWA'!$C$13</f>
        <v>0</v>
      </c>
    </row>
    <row r="13" spans="1:4" s="369" customFormat="1">
      <c r="A13" s="363" t="s">
        <v>540</v>
      </c>
      <c r="B13" s="364" t="s">
        <v>541</v>
      </c>
      <c r="C13" s="418"/>
      <c r="D13" s="687">
        <f>C13*'5. RWA'!$C$13</f>
        <v>0</v>
      </c>
    </row>
    <row r="14" spans="1:4" s="368" customFormat="1">
      <c r="A14" s="358" t="s">
        <v>542</v>
      </c>
      <c r="B14" s="359" t="s">
        <v>597</v>
      </c>
      <c r="C14" s="419"/>
      <c r="D14" s="686"/>
    </row>
    <row r="15" spans="1:4" s="368" customFormat="1">
      <c r="A15" s="380" t="s">
        <v>545</v>
      </c>
      <c r="B15" s="364" t="s">
        <v>598</v>
      </c>
      <c r="C15" s="418">
        <v>4.0639551056217416E-2</v>
      </c>
      <c r="D15" s="687">
        <f>C15*'5. RWA'!$C$13</f>
        <v>33772599.534130886</v>
      </c>
    </row>
    <row r="16" spans="1:4" s="368" customFormat="1">
      <c r="A16" s="380" t="s">
        <v>546</v>
      </c>
      <c r="B16" s="364" t="s">
        <v>548</v>
      </c>
      <c r="C16" s="418">
        <v>5.4233620429743237E-2</v>
      </c>
      <c r="D16" s="687">
        <f>C16*'5. RWA'!$C$13</f>
        <v>45069650.044265464</v>
      </c>
    </row>
    <row r="17" spans="1:6" s="368" customFormat="1">
      <c r="A17" s="380" t="s">
        <v>547</v>
      </c>
      <c r="B17" s="364" t="s">
        <v>595</v>
      </c>
      <c r="C17" s="418">
        <v>8.6822940773903429E-2</v>
      </c>
      <c r="D17" s="687">
        <f>C17*'5. RWA'!$C$13</f>
        <v>72152283.500287428</v>
      </c>
    </row>
    <row r="18" spans="1:6" s="367" customFormat="1">
      <c r="A18" s="766" t="s">
        <v>596</v>
      </c>
      <c r="B18" s="767"/>
      <c r="C18" s="420" t="s">
        <v>526</v>
      </c>
      <c r="D18" s="688" t="s">
        <v>527</v>
      </c>
    </row>
    <row r="19" spans="1:6" s="368" customFormat="1">
      <c r="A19" s="365">
        <v>4</v>
      </c>
      <c r="B19" s="364" t="s">
        <v>23</v>
      </c>
      <c r="C19" s="418">
        <f>C7+C11+C12+C13+C15</f>
        <v>0.11063955105621742</v>
      </c>
      <c r="D19" s="685">
        <f>C19*'5. RWA'!$C$13</f>
        <v>91944550.403344125</v>
      </c>
    </row>
    <row r="20" spans="1:6" s="368" customFormat="1">
      <c r="A20" s="365">
        <v>5</v>
      </c>
      <c r="B20" s="364" t="s">
        <v>89</v>
      </c>
      <c r="C20" s="418">
        <f>C8+C11+C12+C13+C16</f>
        <v>0.13923362042974324</v>
      </c>
      <c r="D20" s="685">
        <f>C20*'5. RWA'!$C$13</f>
        <v>115707018.95688154</v>
      </c>
    </row>
    <row r="21" spans="1:6" s="368" customFormat="1" ht="14.4" thickBot="1">
      <c r="A21" s="370" t="s">
        <v>543</v>
      </c>
      <c r="B21" s="371" t="s">
        <v>88</v>
      </c>
      <c r="C21" s="421">
        <f>C9+C11+C12+C13+C17+2%</f>
        <v>0.21182294077390343</v>
      </c>
      <c r="D21" s="689">
        <f>C21*'5. RWA'!$C$13</f>
        <v>176030767.19531107</v>
      </c>
    </row>
    <row r="22" spans="1:6">
      <c r="F22" s="329"/>
    </row>
    <row r="23" spans="1:6" ht="69">
      <c r="B23" s="23" t="s">
        <v>600</v>
      </c>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F52"/>
  <sheetViews>
    <sheetView zoomScale="70" zoomScaleNormal="70" workbookViewId="0">
      <pane xSplit="1" ySplit="5" topLeftCell="B49" activePane="bottomRight" state="frozen"/>
      <selection pane="topRight" activeCell="B1" sqref="B1"/>
      <selection pane="bottomLeft" activeCell="A5" sqref="A5"/>
      <selection pane="bottomRight" activeCell="C6" sqref="C6:C52"/>
    </sheetView>
  </sheetViews>
  <sheetFormatPr defaultRowHeight="14.4"/>
  <cols>
    <col min="1" max="1" width="10.6640625" style="66" customWidth="1"/>
    <col min="2" max="2" width="91.88671875" style="66" customWidth="1"/>
    <col min="3" max="3" width="53.109375" style="66" customWidth="1"/>
    <col min="4" max="4" width="32.33203125" style="66" customWidth="1"/>
    <col min="5" max="5" width="9.44140625" customWidth="1"/>
  </cols>
  <sheetData>
    <row r="1" spans="1:6">
      <c r="A1" s="17" t="s">
        <v>188</v>
      </c>
      <c r="B1" s="19" t="str">
        <f>Info!C2</f>
        <v>სს "ვითიბი ბანკი ჯორჯია"</v>
      </c>
      <c r="E1" s="2"/>
      <c r="F1" s="2"/>
    </row>
    <row r="2" spans="1:6" s="21" customFormat="1" ht="15.75" customHeight="1">
      <c r="A2" s="21" t="s">
        <v>189</v>
      </c>
      <c r="B2" s="458">
        <f>'1. key ratios'!B2</f>
        <v>44651</v>
      </c>
    </row>
    <row r="3" spans="1:6" s="21" customFormat="1" ht="15.75" customHeight="1">
      <c r="A3" s="26"/>
    </row>
    <row r="4" spans="1:6" s="21" customFormat="1" ht="15.75" customHeight="1" thickBot="1">
      <c r="A4" s="21" t="s">
        <v>413</v>
      </c>
      <c r="B4" s="190" t="s">
        <v>268</v>
      </c>
      <c r="D4" s="192" t="s">
        <v>93</v>
      </c>
    </row>
    <row r="5" spans="1:6" ht="41.4">
      <c r="A5" s="140" t="s">
        <v>26</v>
      </c>
      <c r="B5" s="141" t="s">
        <v>231</v>
      </c>
      <c r="C5" s="142" t="s">
        <v>236</v>
      </c>
      <c r="D5" s="191" t="s">
        <v>269</v>
      </c>
    </row>
    <row r="6" spans="1:6">
      <c r="A6" s="624">
        <v>1</v>
      </c>
      <c r="B6" s="702" t="s">
        <v>154</v>
      </c>
      <c r="C6" s="690">
        <v>60529331</v>
      </c>
      <c r="D6" s="691"/>
      <c r="E6" s="8"/>
    </row>
    <row r="7" spans="1:6">
      <c r="A7" s="624">
        <v>2</v>
      </c>
      <c r="B7" s="82" t="s">
        <v>155</v>
      </c>
      <c r="C7" s="271">
        <v>351</v>
      </c>
      <c r="D7" s="692"/>
      <c r="E7" s="8"/>
    </row>
    <row r="8" spans="1:6">
      <c r="A8" s="624">
        <v>3</v>
      </c>
      <c r="B8" s="82" t="s">
        <v>156</v>
      </c>
      <c r="C8" s="271">
        <v>6084930</v>
      </c>
      <c r="D8" s="692"/>
      <c r="E8" s="8"/>
    </row>
    <row r="9" spans="1:6">
      <c r="A9" s="624">
        <v>4</v>
      </c>
      <c r="B9" s="82" t="s">
        <v>185</v>
      </c>
      <c r="C9" s="271"/>
      <c r="D9" s="692"/>
      <c r="E9" s="8"/>
    </row>
    <row r="10" spans="1:6">
      <c r="A10" s="624">
        <v>5.0999999999999996</v>
      </c>
      <c r="B10" s="82" t="s">
        <v>157</v>
      </c>
      <c r="C10" s="271">
        <v>4957000</v>
      </c>
      <c r="D10" s="692"/>
      <c r="E10" s="8"/>
    </row>
    <row r="11" spans="1:6">
      <c r="A11" s="624">
        <v>5.2</v>
      </c>
      <c r="B11" s="82" t="s">
        <v>1044</v>
      </c>
      <c r="C11" s="271">
        <v>-99140</v>
      </c>
      <c r="D11" s="692"/>
      <c r="E11" s="9"/>
    </row>
    <row r="12" spans="1:6">
      <c r="A12" s="624" t="s">
        <v>1045</v>
      </c>
      <c r="B12" s="703" t="s">
        <v>1046</v>
      </c>
      <c r="C12" s="271">
        <v>99140</v>
      </c>
      <c r="D12" s="693" t="s">
        <v>1035</v>
      </c>
      <c r="E12" s="9"/>
    </row>
    <row r="13" spans="1:6">
      <c r="A13" s="624">
        <v>5</v>
      </c>
      <c r="B13" s="82" t="s">
        <v>1047</v>
      </c>
      <c r="C13" s="271">
        <v>4857860</v>
      </c>
      <c r="D13" s="692"/>
      <c r="E13" s="9"/>
    </row>
    <row r="14" spans="1:6">
      <c r="A14" s="624">
        <v>6.1</v>
      </c>
      <c r="B14" s="82" t="s">
        <v>158</v>
      </c>
      <c r="C14" s="272">
        <v>346616572.99992645</v>
      </c>
      <c r="D14" s="694"/>
      <c r="E14" s="9"/>
    </row>
    <row r="15" spans="1:6">
      <c r="A15" s="624">
        <v>6.2</v>
      </c>
      <c r="B15" s="83" t="s">
        <v>159</v>
      </c>
      <c r="C15" s="272">
        <v>-21962843.555320539</v>
      </c>
      <c r="D15" s="694"/>
      <c r="E15" s="8"/>
    </row>
    <row r="16" spans="1:6">
      <c r="A16" s="624" t="s">
        <v>484</v>
      </c>
      <c r="B16" s="84" t="s">
        <v>485</v>
      </c>
      <c r="C16" s="272">
        <v>5130702.5108205294</v>
      </c>
      <c r="D16" s="693" t="s">
        <v>1035</v>
      </c>
      <c r="E16" s="8"/>
    </row>
    <row r="17" spans="1:5">
      <c r="A17" s="624" t="s">
        <v>484</v>
      </c>
      <c r="B17" s="84" t="s">
        <v>608</v>
      </c>
      <c r="C17" s="272">
        <v>0</v>
      </c>
      <c r="D17" s="692"/>
      <c r="E17" s="8"/>
    </row>
    <row r="18" spans="1:5">
      <c r="A18" s="624">
        <v>6</v>
      </c>
      <c r="B18" s="82" t="s">
        <v>160</v>
      </c>
      <c r="C18" s="695">
        <v>324653729.44460589</v>
      </c>
      <c r="D18" s="694"/>
      <c r="E18" s="8"/>
    </row>
    <row r="19" spans="1:5">
      <c r="A19" s="624">
        <v>7</v>
      </c>
      <c r="B19" s="82" t="s">
        <v>161</v>
      </c>
      <c r="C19" s="271">
        <v>2907348</v>
      </c>
      <c r="D19" s="692"/>
      <c r="E19" s="8"/>
    </row>
    <row r="20" spans="1:5">
      <c r="A20" s="624">
        <v>8</v>
      </c>
      <c r="B20" s="82" t="s">
        <v>162</v>
      </c>
      <c r="C20" s="271">
        <v>19261987.449999999</v>
      </c>
      <c r="D20" s="692"/>
      <c r="E20" s="8"/>
    </row>
    <row r="21" spans="1:5">
      <c r="A21" s="624">
        <v>9</v>
      </c>
      <c r="B21" s="82" t="s">
        <v>163</v>
      </c>
      <c r="C21" s="271">
        <v>54000</v>
      </c>
      <c r="D21" s="692"/>
      <c r="E21" s="8"/>
    </row>
    <row r="22" spans="1:5">
      <c r="A22" s="624">
        <v>9.1</v>
      </c>
      <c r="B22" s="84" t="s">
        <v>245</v>
      </c>
      <c r="C22" s="272"/>
      <c r="D22" s="692"/>
      <c r="E22" s="8"/>
    </row>
    <row r="23" spans="1:5">
      <c r="A23" s="624">
        <v>9.1999999999999993</v>
      </c>
      <c r="B23" s="84" t="s">
        <v>235</v>
      </c>
      <c r="C23" s="272"/>
      <c r="D23" s="692"/>
      <c r="E23" s="8"/>
    </row>
    <row r="24" spans="1:5">
      <c r="A24" s="624">
        <v>9.3000000000000007</v>
      </c>
      <c r="B24" s="84" t="s">
        <v>234</v>
      </c>
      <c r="C24" s="272"/>
      <c r="D24" s="692"/>
      <c r="E24" s="8"/>
    </row>
    <row r="25" spans="1:5">
      <c r="A25" s="624">
        <v>10</v>
      </c>
      <c r="B25" s="82" t="s">
        <v>164</v>
      </c>
      <c r="C25" s="271">
        <v>62373792</v>
      </c>
      <c r="D25" s="692"/>
      <c r="E25" s="7"/>
    </row>
    <row r="26" spans="1:5">
      <c r="A26" s="624">
        <v>10.1</v>
      </c>
      <c r="B26" s="84" t="s">
        <v>233</v>
      </c>
      <c r="C26" s="271">
        <v>22291935.789999999</v>
      </c>
      <c r="D26" s="693" t="s">
        <v>1036</v>
      </c>
      <c r="E26" s="8"/>
    </row>
    <row r="27" spans="1:5">
      <c r="A27" s="624">
        <v>11</v>
      </c>
      <c r="B27" s="85" t="s">
        <v>165</v>
      </c>
      <c r="C27" s="271">
        <v>21235967.719999999</v>
      </c>
      <c r="D27" s="696"/>
      <c r="E27" s="8"/>
    </row>
    <row r="28" spans="1:5">
      <c r="A28" s="624">
        <v>11.1</v>
      </c>
      <c r="B28" s="84" t="s">
        <v>1048</v>
      </c>
      <c r="C28" s="271">
        <v>-26050</v>
      </c>
      <c r="D28" s="693" t="s">
        <v>1036</v>
      </c>
      <c r="E28" s="8"/>
    </row>
    <row r="29" spans="1:5">
      <c r="A29" s="624">
        <v>12</v>
      </c>
      <c r="B29" s="87" t="s">
        <v>166</v>
      </c>
      <c r="C29" s="274">
        <v>501959296.6146059</v>
      </c>
      <c r="D29" s="697"/>
      <c r="E29" s="8"/>
    </row>
    <row r="30" spans="1:5">
      <c r="A30" s="624">
        <v>13</v>
      </c>
      <c r="B30" s="82" t="s">
        <v>167</v>
      </c>
      <c r="C30" s="275">
        <v>12653607</v>
      </c>
      <c r="D30" s="698"/>
      <c r="E30" s="8"/>
    </row>
    <row r="31" spans="1:5">
      <c r="A31" s="624">
        <v>14</v>
      </c>
      <c r="B31" s="82" t="s">
        <v>168</v>
      </c>
      <c r="C31" s="275">
        <v>11534065</v>
      </c>
      <c r="D31" s="692"/>
      <c r="E31" s="8"/>
    </row>
    <row r="32" spans="1:5">
      <c r="A32" s="624">
        <v>15</v>
      </c>
      <c r="B32" s="82" t="s">
        <v>169</v>
      </c>
      <c r="C32" s="275">
        <v>3446546</v>
      </c>
      <c r="D32" s="692"/>
      <c r="E32" s="8"/>
    </row>
    <row r="33" spans="1:5">
      <c r="A33" s="624">
        <v>16</v>
      </c>
      <c r="B33" s="82" t="s">
        <v>170</v>
      </c>
      <c r="C33" s="275">
        <v>37804526</v>
      </c>
      <c r="D33" s="692"/>
      <c r="E33" s="8"/>
    </row>
    <row r="34" spans="1:5">
      <c r="A34" s="624">
        <v>17</v>
      </c>
      <c r="B34" s="82" t="s">
        <v>171</v>
      </c>
      <c r="C34" s="275">
        <v>0</v>
      </c>
      <c r="D34" s="692"/>
      <c r="E34" s="8"/>
    </row>
    <row r="35" spans="1:5">
      <c r="A35" s="624">
        <v>18</v>
      </c>
      <c r="B35" s="82" t="s">
        <v>172</v>
      </c>
      <c r="C35" s="275">
        <v>4365286.9400000004</v>
      </c>
      <c r="D35" s="692"/>
      <c r="E35" s="8"/>
    </row>
    <row r="36" spans="1:5">
      <c r="A36" s="624">
        <v>19</v>
      </c>
      <c r="B36" s="82" t="s">
        <v>173</v>
      </c>
      <c r="C36" s="275">
        <v>1432922</v>
      </c>
      <c r="D36" s="692"/>
      <c r="E36" s="8"/>
    </row>
    <row r="37" spans="1:5">
      <c r="A37" s="624">
        <v>20</v>
      </c>
      <c r="B37" s="82" t="s">
        <v>95</v>
      </c>
      <c r="C37" s="275">
        <v>36518554.111000001</v>
      </c>
      <c r="D37" s="692"/>
      <c r="E37" s="7"/>
    </row>
    <row r="38" spans="1:5">
      <c r="A38" s="624">
        <v>20.100000000000001</v>
      </c>
      <c r="B38" s="86" t="s">
        <v>1049</v>
      </c>
      <c r="C38" s="699">
        <v>441528.37968024611</v>
      </c>
      <c r="D38" s="693" t="s">
        <v>1035</v>
      </c>
      <c r="E38" s="8"/>
    </row>
    <row r="39" spans="1:5">
      <c r="A39" s="624">
        <v>21</v>
      </c>
      <c r="B39" s="85" t="s">
        <v>174</v>
      </c>
      <c r="C39" s="273">
        <v>99757029.520000011</v>
      </c>
      <c r="D39" s="696"/>
      <c r="E39" s="8"/>
    </row>
    <row r="40" spans="1:5">
      <c r="A40" s="624">
        <v>21.1</v>
      </c>
      <c r="B40" s="86" t="s">
        <v>1050</v>
      </c>
      <c r="C40" s="275">
        <v>99757029.520000011</v>
      </c>
      <c r="D40" s="693" t="s">
        <v>1037</v>
      </c>
      <c r="E40" s="8"/>
    </row>
    <row r="41" spans="1:5" ht="27.6">
      <c r="A41" s="624">
        <v>21.2</v>
      </c>
      <c r="B41" s="704" t="s">
        <v>53</v>
      </c>
      <c r="C41" s="275">
        <v>0</v>
      </c>
      <c r="D41" s="693" t="s">
        <v>1038</v>
      </c>
      <c r="E41" s="8"/>
    </row>
    <row r="42" spans="1:5">
      <c r="A42" s="624">
        <v>22</v>
      </c>
      <c r="B42" s="87" t="s">
        <v>175</v>
      </c>
      <c r="C42" s="274">
        <v>207512536.57100001</v>
      </c>
      <c r="D42" s="697"/>
      <c r="E42" s="8"/>
    </row>
    <row r="43" spans="1:5">
      <c r="A43" s="624">
        <v>23</v>
      </c>
      <c r="B43" s="85" t="s">
        <v>176</v>
      </c>
      <c r="C43" s="271">
        <v>209008277</v>
      </c>
      <c r="D43" s="693" t="s">
        <v>1039</v>
      </c>
      <c r="E43" s="8"/>
    </row>
    <row r="44" spans="1:5">
      <c r="A44" s="624">
        <v>24</v>
      </c>
      <c r="B44" s="85" t="s">
        <v>177</v>
      </c>
      <c r="C44" s="271">
        <v>62514100</v>
      </c>
      <c r="D44" s="693" t="s">
        <v>1040</v>
      </c>
      <c r="E44" s="8"/>
    </row>
    <row r="45" spans="1:5">
      <c r="A45" s="624">
        <v>25</v>
      </c>
      <c r="B45" s="85" t="s">
        <v>232</v>
      </c>
      <c r="C45" s="271"/>
      <c r="D45" s="692"/>
      <c r="E45" s="7"/>
    </row>
    <row r="46" spans="1:5">
      <c r="A46" s="624">
        <v>26</v>
      </c>
      <c r="B46" s="85" t="s">
        <v>179</v>
      </c>
      <c r="C46" s="271"/>
      <c r="D46" s="692"/>
    </row>
    <row r="47" spans="1:5">
      <c r="A47" s="624">
        <v>27</v>
      </c>
      <c r="B47" s="85" t="s">
        <v>180</v>
      </c>
      <c r="C47" s="271">
        <v>0</v>
      </c>
      <c r="D47" s="692"/>
    </row>
    <row r="48" spans="1:5">
      <c r="A48" s="624">
        <v>28</v>
      </c>
      <c r="B48" s="85" t="s">
        <v>181</v>
      </c>
      <c r="C48" s="271">
        <v>11016180</v>
      </c>
      <c r="D48" s="693" t="s">
        <v>1041</v>
      </c>
    </row>
    <row r="49" spans="1:4">
      <c r="A49" s="624">
        <v>29</v>
      </c>
      <c r="B49" s="85" t="s">
        <v>35</v>
      </c>
      <c r="C49" s="271">
        <v>11908203</v>
      </c>
      <c r="D49" s="692"/>
    </row>
    <row r="50" spans="1:4">
      <c r="A50" s="705">
        <v>29.1</v>
      </c>
      <c r="B50" s="85" t="s">
        <v>31</v>
      </c>
      <c r="C50" s="699">
        <v>11908203</v>
      </c>
      <c r="D50" s="693" t="s">
        <v>1042</v>
      </c>
    </row>
    <row r="51" spans="1:4">
      <c r="A51" s="705">
        <v>29.2</v>
      </c>
      <c r="B51" s="85" t="s">
        <v>35</v>
      </c>
      <c r="C51" s="699">
        <v>-11908203</v>
      </c>
      <c r="D51" s="693" t="s">
        <v>1043</v>
      </c>
    </row>
    <row r="52" spans="1:4" ht="15" thickBot="1">
      <c r="A52" s="138">
        <v>30</v>
      </c>
      <c r="B52" s="139" t="s">
        <v>182</v>
      </c>
      <c r="C52" s="700">
        <v>294446760</v>
      </c>
      <c r="D52" s="701"/>
    </row>
  </sheetData>
  <pageMargins left="0.7" right="0.7" top="0.75" bottom="0.75" header="0.3" footer="0.3"/>
  <pageSetup paperSize="9" scale="58"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S22"/>
  <sheetViews>
    <sheetView zoomScale="50" zoomScaleNormal="50" workbookViewId="0">
      <pane xSplit="2" ySplit="7" topLeftCell="C8" activePane="bottomRight" state="frozen"/>
      <selection pane="topRight" activeCell="C1" sqref="C1"/>
      <selection pane="bottomLeft" activeCell="A8" sqref="A8"/>
      <selection pane="bottomRight" activeCell="C8" sqref="C8:R21"/>
    </sheetView>
  </sheetViews>
  <sheetFormatPr defaultColWidth="9.109375" defaultRowHeight="13.8"/>
  <cols>
    <col min="1" max="1" width="10.5546875" style="2" bestFit="1" customWidth="1"/>
    <col min="2" max="2" width="95" style="2" customWidth="1"/>
    <col min="3" max="3" width="12.33203125" style="2" bestFit="1" customWidth="1"/>
    <col min="4" max="4" width="13.44140625" style="2" bestFit="1" customWidth="1"/>
    <col min="5" max="5" width="10.88671875" style="2" bestFit="1" customWidth="1"/>
    <col min="6" max="6" width="13.44140625" style="2" bestFit="1" customWidth="1"/>
    <col min="7" max="7" width="11.5546875" style="2" bestFit="1" customWidth="1"/>
    <col min="8" max="8" width="13.44140625" style="2" bestFit="1" customWidth="1"/>
    <col min="9" max="9" width="9.5546875" style="2" bestFit="1" customWidth="1"/>
    <col min="10" max="10" width="13.44140625" style="2" bestFit="1" customWidth="1"/>
    <col min="11" max="11" width="9.5546875" style="2" bestFit="1" customWidth="1"/>
    <col min="12" max="14" width="13.44140625" style="2" bestFit="1" customWidth="1"/>
    <col min="15" max="15" width="9.5546875" style="2" bestFit="1" customWidth="1"/>
    <col min="16" max="16" width="13.44140625" style="2" bestFit="1" customWidth="1"/>
    <col min="17" max="17" width="9.6640625" style="2" bestFit="1" customWidth="1"/>
    <col min="18" max="18" width="13.44140625" style="2" bestFit="1" customWidth="1"/>
    <col min="19" max="19" width="31.6640625" style="2" bestFit="1" customWidth="1"/>
    <col min="20" max="16384" width="9.109375" style="13"/>
  </cols>
  <sheetData>
    <row r="1" spans="1:19">
      <c r="A1" s="2" t="s">
        <v>188</v>
      </c>
      <c r="B1" s="328" t="str">
        <f>Info!C2</f>
        <v>სს "ვითიბი ბანკი ჯორჯია"</v>
      </c>
    </row>
    <row r="2" spans="1:19">
      <c r="A2" s="2" t="s">
        <v>189</v>
      </c>
      <c r="B2" s="458">
        <f>'1. key ratios'!B2</f>
        <v>44651</v>
      </c>
    </row>
    <row r="4" spans="1:19" ht="28.2" thickBot="1">
      <c r="A4" s="65" t="s">
        <v>414</v>
      </c>
      <c r="B4" s="303" t="s">
        <v>455</v>
      </c>
    </row>
    <row r="5" spans="1:19">
      <c r="A5" s="127"/>
      <c r="B5" s="129"/>
      <c r="C5" s="113" t="s">
        <v>0</v>
      </c>
      <c r="D5" s="113" t="s">
        <v>1</v>
      </c>
      <c r="E5" s="113" t="s">
        <v>2</v>
      </c>
      <c r="F5" s="113" t="s">
        <v>3</v>
      </c>
      <c r="G5" s="113" t="s">
        <v>4</v>
      </c>
      <c r="H5" s="113" t="s">
        <v>5</v>
      </c>
      <c r="I5" s="113" t="s">
        <v>237</v>
      </c>
      <c r="J5" s="113" t="s">
        <v>238</v>
      </c>
      <c r="K5" s="113" t="s">
        <v>239</v>
      </c>
      <c r="L5" s="113" t="s">
        <v>240</v>
      </c>
      <c r="M5" s="113" t="s">
        <v>241</v>
      </c>
      <c r="N5" s="113" t="s">
        <v>242</v>
      </c>
      <c r="O5" s="113" t="s">
        <v>442</v>
      </c>
      <c r="P5" s="113" t="s">
        <v>443</v>
      </c>
      <c r="Q5" s="113" t="s">
        <v>444</v>
      </c>
      <c r="R5" s="294" t="s">
        <v>445</v>
      </c>
      <c r="S5" s="114" t="s">
        <v>446</v>
      </c>
    </row>
    <row r="6" spans="1:19" ht="46.5" customHeight="1">
      <c r="A6" s="144"/>
      <c r="B6" s="772" t="s">
        <v>447</v>
      </c>
      <c r="C6" s="770">
        <v>0</v>
      </c>
      <c r="D6" s="771"/>
      <c r="E6" s="770">
        <v>0.2</v>
      </c>
      <c r="F6" s="771"/>
      <c r="G6" s="770">
        <v>0.35</v>
      </c>
      <c r="H6" s="771"/>
      <c r="I6" s="770">
        <v>0.5</v>
      </c>
      <c r="J6" s="771"/>
      <c r="K6" s="770">
        <v>0.75</v>
      </c>
      <c r="L6" s="771"/>
      <c r="M6" s="770">
        <v>1</v>
      </c>
      <c r="N6" s="771"/>
      <c r="O6" s="770">
        <v>1.5</v>
      </c>
      <c r="P6" s="771"/>
      <c r="Q6" s="770">
        <v>2.5</v>
      </c>
      <c r="R6" s="771"/>
      <c r="S6" s="768" t="s">
        <v>250</v>
      </c>
    </row>
    <row r="7" spans="1:19">
      <c r="A7" s="144"/>
      <c r="B7" s="773"/>
      <c r="C7" s="302" t="s">
        <v>440</v>
      </c>
      <c r="D7" s="302" t="s">
        <v>441</v>
      </c>
      <c r="E7" s="302" t="s">
        <v>440</v>
      </c>
      <c r="F7" s="302" t="s">
        <v>441</v>
      </c>
      <c r="G7" s="302" t="s">
        <v>440</v>
      </c>
      <c r="H7" s="302" t="s">
        <v>441</v>
      </c>
      <c r="I7" s="302" t="s">
        <v>440</v>
      </c>
      <c r="J7" s="302" t="s">
        <v>441</v>
      </c>
      <c r="K7" s="302" t="s">
        <v>440</v>
      </c>
      <c r="L7" s="302" t="s">
        <v>441</v>
      </c>
      <c r="M7" s="302" t="s">
        <v>440</v>
      </c>
      <c r="N7" s="302" t="s">
        <v>441</v>
      </c>
      <c r="O7" s="302" t="s">
        <v>440</v>
      </c>
      <c r="P7" s="302" t="s">
        <v>441</v>
      </c>
      <c r="Q7" s="302" t="s">
        <v>440</v>
      </c>
      <c r="R7" s="302" t="s">
        <v>441</v>
      </c>
      <c r="S7" s="769"/>
    </row>
    <row r="8" spans="1:19" s="148" customFormat="1">
      <c r="A8" s="117">
        <v>1</v>
      </c>
      <c r="B8" s="166" t="s">
        <v>216</v>
      </c>
      <c r="C8" s="276">
        <v>351</v>
      </c>
      <c r="D8" s="276"/>
      <c r="E8" s="276">
        <v>0</v>
      </c>
      <c r="F8" s="295"/>
      <c r="G8" s="276">
        <v>0</v>
      </c>
      <c r="H8" s="276"/>
      <c r="I8" s="276">
        <v>0</v>
      </c>
      <c r="J8" s="276"/>
      <c r="K8" s="276">
        <v>0</v>
      </c>
      <c r="L8" s="276"/>
      <c r="M8" s="276">
        <v>0</v>
      </c>
      <c r="N8" s="276"/>
      <c r="O8" s="276">
        <v>0</v>
      </c>
      <c r="P8" s="276"/>
      <c r="Q8" s="276">
        <v>0</v>
      </c>
      <c r="R8" s="295"/>
      <c r="S8" s="706">
        <f>$C$6*SUM(C8:D8)+$E$6*SUM(E8:F8)+$G$6*SUM(G8:H8)+$I$6*SUM(I8:J8)+$K$6*SUM(K8:L8)+$M$6*SUM(M8:N8)+$O$6*SUM(O8:P8)+$Q$6*SUM(Q8:R8)</f>
        <v>0</v>
      </c>
    </row>
    <row r="9" spans="1:19" s="148" customFormat="1">
      <c r="A9" s="117">
        <v>2</v>
      </c>
      <c r="B9" s="166" t="s">
        <v>217</v>
      </c>
      <c r="C9" s="276">
        <v>0</v>
      </c>
      <c r="D9" s="276"/>
      <c r="E9" s="276">
        <v>0</v>
      </c>
      <c r="F9" s="276"/>
      <c r="G9" s="276">
        <v>0</v>
      </c>
      <c r="H9" s="276"/>
      <c r="I9" s="276">
        <v>0</v>
      </c>
      <c r="J9" s="276"/>
      <c r="K9" s="276">
        <v>0</v>
      </c>
      <c r="L9" s="276"/>
      <c r="M9" s="276">
        <v>0</v>
      </c>
      <c r="N9" s="276"/>
      <c r="O9" s="276">
        <v>0</v>
      </c>
      <c r="P9" s="276"/>
      <c r="Q9" s="276">
        <v>0</v>
      </c>
      <c r="R9" s="295"/>
      <c r="S9" s="706">
        <f t="shared" ref="S9:S21" si="0">$C$6*SUM(C9:D9)+$E$6*SUM(E9:F9)+$G$6*SUM(G9:H9)+$I$6*SUM(I9:J9)+$K$6*SUM(K9:L9)+$M$6*SUM(M9:N9)+$O$6*SUM(O9:P9)+$Q$6*SUM(Q9:R9)</f>
        <v>0</v>
      </c>
    </row>
    <row r="10" spans="1:19" s="148" customFormat="1">
      <c r="A10" s="117">
        <v>3</v>
      </c>
      <c r="B10" s="166" t="s">
        <v>218</v>
      </c>
      <c r="C10" s="276">
        <v>0</v>
      </c>
      <c r="D10" s="276"/>
      <c r="E10" s="276">
        <v>0</v>
      </c>
      <c r="F10" s="276"/>
      <c r="G10" s="276">
        <v>0</v>
      </c>
      <c r="H10" s="276"/>
      <c r="I10" s="276">
        <v>0</v>
      </c>
      <c r="J10" s="276"/>
      <c r="K10" s="276">
        <v>0</v>
      </c>
      <c r="L10" s="276"/>
      <c r="M10" s="276">
        <v>0</v>
      </c>
      <c r="N10" s="276"/>
      <c r="O10" s="276">
        <v>0</v>
      </c>
      <c r="P10" s="276"/>
      <c r="Q10" s="276">
        <v>0</v>
      </c>
      <c r="R10" s="295"/>
      <c r="S10" s="706">
        <f t="shared" si="0"/>
        <v>0</v>
      </c>
    </row>
    <row r="11" spans="1:19" s="148" customFormat="1">
      <c r="A11" s="117">
        <v>4</v>
      </c>
      <c r="B11" s="166" t="s">
        <v>219</v>
      </c>
      <c r="C11" s="276">
        <v>0</v>
      </c>
      <c r="D11" s="276"/>
      <c r="E11" s="276">
        <v>0</v>
      </c>
      <c r="F11" s="276"/>
      <c r="G11" s="276">
        <v>0</v>
      </c>
      <c r="H11" s="276"/>
      <c r="I11" s="276">
        <v>0</v>
      </c>
      <c r="J11" s="276"/>
      <c r="K11" s="276">
        <v>0</v>
      </c>
      <c r="L11" s="276"/>
      <c r="M11" s="276">
        <v>0</v>
      </c>
      <c r="N11" s="276"/>
      <c r="O11" s="276">
        <v>0</v>
      </c>
      <c r="P11" s="276"/>
      <c r="Q11" s="276">
        <v>0</v>
      </c>
      <c r="R11" s="295"/>
      <c r="S11" s="706">
        <f t="shared" si="0"/>
        <v>0</v>
      </c>
    </row>
    <row r="12" spans="1:19" s="148" customFormat="1">
      <c r="A12" s="117">
        <v>5</v>
      </c>
      <c r="B12" s="166" t="s">
        <v>220</v>
      </c>
      <c r="C12" s="276">
        <v>0</v>
      </c>
      <c r="D12" s="276"/>
      <c r="E12" s="276">
        <v>0</v>
      </c>
      <c r="F12" s="276"/>
      <c r="G12" s="276">
        <v>0</v>
      </c>
      <c r="H12" s="276"/>
      <c r="I12" s="276">
        <v>0</v>
      </c>
      <c r="J12" s="276"/>
      <c r="K12" s="276">
        <v>0</v>
      </c>
      <c r="L12" s="276"/>
      <c r="M12" s="276">
        <v>0</v>
      </c>
      <c r="N12" s="276"/>
      <c r="O12" s="276">
        <v>0</v>
      </c>
      <c r="P12" s="276"/>
      <c r="Q12" s="276">
        <v>0</v>
      </c>
      <c r="R12" s="295"/>
      <c r="S12" s="706">
        <f t="shared" si="0"/>
        <v>0</v>
      </c>
    </row>
    <row r="13" spans="1:19" s="148" customFormat="1">
      <c r="A13" s="117">
        <v>6</v>
      </c>
      <c r="B13" s="166" t="s">
        <v>221</v>
      </c>
      <c r="C13" s="276">
        <v>0</v>
      </c>
      <c r="D13" s="276"/>
      <c r="E13" s="276">
        <v>5699786.3519000001</v>
      </c>
      <c r="F13" s="276"/>
      <c r="G13" s="276">
        <v>0</v>
      </c>
      <c r="H13" s="276"/>
      <c r="I13" s="276">
        <v>807.33999999985099</v>
      </c>
      <c r="J13" s="276"/>
      <c r="K13" s="276">
        <v>0</v>
      </c>
      <c r="L13" s="276"/>
      <c r="M13" s="276">
        <v>384336.30810000002</v>
      </c>
      <c r="N13" s="276">
        <v>0</v>
      </c>
      <c r="O13" s="276">
        <v>0</v>
      </c>
      <c r="P13" s="276"/>
      <c r="Q13" s="276">
        <v>0</v>
      </c>
      <c r="R13" s="295"/>
      <c r="S13" s="706">
        <f t="shared" si="0"/>
        <v>1524697.2484800001</v>
      </c>
    </row>
    <row r="14" spans="1:19" s="148" customFormat="1">
      <c r="A14" s="117">
        <v>7</v>
      </c>
      <c r="B14" s="166" t="s">
        <v>73</v>
      </c>
      <c r="C14" s="276">
        <v>0</v>
      </c>
      <c r="D14" s="276">
        <v>0</v>
      </c>
      <c r="E14" s="276">
        <v>0</v>
      </c>
      <c r="F14" s="276">
        <v>0</v>
      </c>
      <c r="G14" s="276">
        <v>0</v>
      </c>
      <c r="H14" s="276"/>
      <c r="I14" s="276">
        <v>0</v>
      </c>
      <c r="J14" s="276">
        <v>0</v>
      </c>
      <c r="K14" s="276">
        <v>0</v>
      </c>
      <c r="L14" s="276"/>
      <c r="M14" s="276">
        <v>315195474.75211006</v>
      </c>
      <c r="N14" s="276">
        <v>64548260.15525002</v>
      </c>
      <c r="O14" s="276">
        <v>0</v>
      </c>
      <c r="P14" s="276">
        <v>0</v>
      </c>
      <c r="Q14" s="276">
        <v>0</v>
      </c>
      <c r="R14" s="295">
        <v>0</v>
      </c>
      <c r="S14" s="706">
        <f t="shared" si="0"/>
        <v>379743734.90736008</v>
      </c>
    </row>
    <row r="15" spans="1:19" s="148" customFormat="1">
      <c r="A15" s="117">
        <v>8</v>
      </c>
      <c r="B15" s="166" t="s">
        <v>74</v>
      </c>
      <c r="C15" s="276">
        <v>0</v>
      </c>
      <c r="D15" s="276"/>
      <c r="E15" s="276">
        <v>0</v>
      </c>
      <c r="F15" s="276"/>
      <c r="G15" s="276">
        <v>0</v>
      </c>
      <c r="H15" s="276"/>
      <c r="I15" s="276">
        <v>0</v>
      </c>
      <c r="J15" s="276"/>
      <c r="K15" s="276">
        <v>0</v>
      </c>
      <c r="L15" s="276">
        <v>0</v>
      </c>
      <c r="M15" s="276">
        <v>0</v>
      </c>
      <c r="N15" s="276">
        <v>0</v>
      </c>
      <c r="O15" s="276">
        <v>0</v>
      </c>
      <c r="P15" s="276">
        <v>0</v>
      </c>
      <c r="Q15" s="276">
        <v>0</v>
      </c>
      <c r="R15" s="295"/>
      <c r="S15" s="706">
        <f t="shared" si="0"/>
        <v>0</v>
      </c>
    </row>
    <row r="16" spans="1:19" s="148" customFormat="1">
      <c r="A16" s="117">
        <v>9</v>
      </c>
      <c r="B16" s="166" t="s">
        <v>75</v>
      </c>
      <c r="C16" s="276">
        <v>0</v>
      </c>
      <c r="D16" s="276"/>
      <c r="E16" s="276">
        <v>0</v>
      </c>
      <c r="F16" s="276"/>
      <c r="G16" s="276">
        <v>15796087.671820002</v>
      </c>
      <c r="H16" s="276">
        <v>1836055.4691000001</v>
      </c>
      <c r="I16" s="276">
        <v>0</v>
      </c>
      <c r="J16" s="276"/>
      <c r="K16" s="276">
        <v>0</v>
      </c>
      <c r="L16" s="276"/>
      <c r="M16" s="276">
        <v>0</v>
      </c>
      <c r="N16" s="276"/>
      <c r="O16" s="276">
        <v>0</v>
      </c>
      <c r="P16" s="276"/>
      <c r="Q16" s="276">
        <v>0</v>
      </c>
      <c r="R16" s="295"/>
      <c r="S16" s="706">
        <f t="shared" si="0"/>
        <v>6171250.0993220005</v>
      </c>
    </row>
    <row r="17" spans="1:19" s="148" customFormat="1">
      <c r="A17" s="117">
        <v>10</v>
      </c>
      <c r="B17" s="166" t="s">
        <v>69</v>
      </c>
      <c r="C17" s="276">
        <v>0</v>
      </c>
      <c r="D17" s="276"/>
      <c r="E17" s="276">
        <v>0</v>
      </c>
      <c r="F17" s="276"/>
      <c r="G17" s="276">
        <v>0</v>
      </c>
      <c r="H17" s="276"/>
      <c r="I17" s="276">
        <v>197672.17903999999</v>
      </c>
      <c r="J17" s="276"/>
      <c r="K17" s="276">
        <v>0</v>
      </c>
      <c r="L17" s="276"/>
      <c r="M17" s="276">
        <v>1462681.41338</v>
      </c>
      <c r="N17" s="276"/>
      <c r="O17" s="276">
        <v>8484.83</v>
      </c>
      <c r="P17" s="276"/>
      <c r="Q17" s="276">
        <v>0</v>
      </c>
      <c r="R17" s="295"/>
      <c r="S17" s="706">
        <f t="shared" si="0"/>
        <v>1574244.7479000001</v>
      </c>
    </row>
    <row r="18" spans="1:19" s="148" customFormat="1">
      <c r="A18" s="117">
        <v>11</v>
      </c>
      <c r="B18" s="166" t="s">
        <v>70</v>
      </c>
      <c r="C18" s="276">
        <v>0</v>
      </c>
      <c r="D18" s="276"/>
      <c r="E18" s="276">
        <v>0</v>
      </c>
      <c r="F18" s="276"/>
      <c r="G18" s="276">
        <v>0</v>
      </c>
      <c r="H18" s="276"/>
      <c r="I18" s="276">
        <v>0</v>
      </c>
      <c r="J18" s="276"/>
      <c r="K18" s="276">
        <v>0</v>
      </c>
      <c r="L18" s="276"/>
      <c r="M18" s="276">
        <v>0</v>
      </c>
      <c r="N18" s="276"/>
      <c r="O18" s="276">
        <v>0</v>
      </c>
      <c r="P18" s="276"/>
      <c r="Q18" s="276">
        <v>0</v>
      </c>
      <c r="R18" s="295"/>
      <c r="S18" s="706">
        <f t="shared" si="0"/>
        <v>0</v>
      </c>
    </row>
    <row r="19" spans="1:19" s="148" customFormat="1">
      <c r="A19" s="117">
        <v>12</v>
      </c>
      <c r="B19" s="166" t="s">
        <v>71</v>
      </c>
      <c r="C19" s="276">
        <v>0</v>
      </c>
      <c r="D19" s="276"/>
      <c r="E19" s="276">
        <v>0</v>
      </c>
      <c r="F19" s="276"/>
      <c r="G19" s="276">
        <v>0</v>
      </c>
      <c r="H19" s="276"/>
      <c r="I19" s="276">
        <v>0</v>
      </c>
      <c r="J19" s="276"/>
      <c r="K19" s="276">
        <v>0</v>
      </c>
      <c r="L19" s="276"/>
      <c r="M19" s="276">
        <v>0</v>
      </c>
      <c r="N19" s="276"/>
      <c r="O19" s="276">
        <v>0</v>
      </c>
      <c r="P19" s="276"/>
      <c r="Q19" s="276">
        <v>0</v>
      </c>
      <c r="R19" s="295"/>
      <c r="S19" s="706">
        <f t="shared" si="0"/>
        <v>0</v>
      </c>
    </row>
    <row r="20" spans="1:19" s="148" customFormat="1">
      <c r="A20" s="117">
        <v>13</v>
      </c>
      <c r="B20" s="166" t="s">
        <v>72</v>
      </c>
      <c r="C20" s="276">
        <v>0</v>
      </c>
      <c r="D20" s="276"/>
      <c r="E20" s="276">
        <v>0</v>
      </c>
      <c r="F20" s="276"/>
      <c r="G20" s="276">
        <v>0</v>
      </c>
      <c r="H20" s="276"/>
      <c r="I20" s="276">
        <v>0</v>
      </c>
      <c r="J20" s="276"/>
      <c r="K20" s="276">
        <v>0</v>
      </c>
      <c r="L20" s="276"/>
      <c r="M20" s="276">
        <v>0</v>
      </c>
      <c r="N20" s="276"/>
      <c r="O20" s="276">
        <v>0</v>
      </c>
      <c r="P20" s="276"/>
      <c r="Q20" s="276">
        <v>0</v>
      </c>
      <c r="R20" s="295"/>
      <c r="S20" s="706">
        <f t="shared" si="0"/>
        <v>0</v>
      </c>
    </row>
    <row r="21" spans="1:19" s="148" customFormat="1">
      <c r="A21" s="117">
        <v>14</v>
      </c>
      <c r="B21" s="166" t="s">
        <v>248</v>
      </c>
      <c r="C21" s="276">
        <v>60529331</v>
      </c>
      <c r="D21" s="276"/>
      <c r="E21" s="276">
        <v>0</v>
      </c>
      <c r="F21" s="276"/>
      <c r="G21" s="276">
        <v>0</v>
      </c>
      <c r="H21" s="276"/>
      <c r="I21" s="276">
        <v>0</v>
      </c>
      <c r="J21" s="276"/>
      <c r="K21" s="276">
        <v>0</v>
      </c>
      <c r="L21" s="276"/>
      <c r="M21" s="276">
        <v>85392555.273999989</v>
      </c>
      <c r="N21" s="276"/>
      <c r="O21" s="276">
        <v>0</v>
      </c>
      <c r="P21" s="276"/>
      <c r="Q21" s="276">
        <v>364838</v>
      </c>
      <c r="R21" s="295"/>
      <c r="S21" s="706">
        <f t="shared" si="0"/>
        <v>86304650.273999989</v>
      </c>
    </row>
    <row r="22" spans="1:19" ht="14.4" thickBot="1">
      <c r="A22" s="99"/>
      <c r="B22" s="150" t="s">
        <v>68</v>
      </c>
      <c r="C22" s="277">
        <f>SUM(C8:C21)</f>
        <v>60529682</v>
      </c>
      <c r="D22" s="277">
        <f t="shared" ref="D22:S22" si="1">SUM(D8:D21)</f>
        <v>0</v>
      </c>
      <c r="E22" s="277">
        <f t="shared" si="1"/>
        <v>5699786.3519000001</v>
      </c>
      <c r="F22" s="277">
        <f t="shared" si="1"/>
        <v>0</v>
      </c>
      <c r="G22" s="277">
        <f t="shared" si="1"/>
        <v>15796087.671820002</v>
      </c>
      <c r="H22" s="277">
        <f t="shared" si="1"/>
        <v>1836055.4691000001</v>
      </c>
      <c r="I22" s="277">
        <f t="shared" si="1"/>
        <v>198479.51903999984</v>
      </c>
      <c r="J22" s="277">
        <f t="shared" si="1"/>
        <v>0</v>
      </c>
      <c r="K22" s="277">
        <f t="shared" si="1"/>
        <v>0</v>
      </c>
      <c r="L22" s="277">
        <f t="shared" si="1"/>
        <v>0</v>
      </c>
      <c r="M22" s="277">
        <f t="shared" si="1"/>
        <v>402435047.74759007</v>
      </c>
      <c r="N22" s="277">
        <f t="shared" si="1"/>
        <v>64548260.15525002</v>
      </c>
      <c r="O22" s="277">
        <f t="shared" si="1"/>
        <v>8484.83</v>
      </c>
      <c r="P22" s="277">
        <f t="shared" si="1"/>
        <v>0</v>
      </c>
      <c r="Q22" s="277">
        <f t="shared" si="1"/>
        <v>364838</v>
      </c>
      <c r="R22" s="277">
        <f t="shared" si="1"/>
        <v>0</v>
      </c>
      <c r="S22" s="707">
        <f t="shared" si="1"/>
        <v>475318577.27706212</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3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V28"/>
  <sheetViews>
    <sheetView zoomScale="40" zoomScaleNormal="40" workbookViewId="0">
      <pane xSplit="2" ySplit="6" topLeftCell="C7" activePane="bottomRight" state="frozen"/>
      <selection pane="topRight" activeCell="C1" sqref="C1"/>
      <selection pane="bottomLeft" activeCell="A6" sqref="A6"/>
      <selection pane="bottomRight" activeCell="C7" sqref="C7:U20"/>
    </sheetView>
  </sheetViews>
  <sheetFormatPr defaultColWidth="9.109375" defaultRowHeight="13.8"/>
  <cols>
    <col min="1" max="1" width="10.5546875" style="2" bestFit="1" customWidth="1"/>
    <col min="2" max="2" width="74.5546875" style="2" customWidth="1"/>
    <col min="3" max="3" width="19" style="2" customWidth="1"/>
    <col min="4" max="4" width="19.5546875" style="2" customWidth="1"/>
    <col min="5" max="5" width="31.109375" style="2" customWidth="1"/>
    <col min="6" max="6" width="29.109375" style="2" customWidth="1"/>
    <col min="7" max="7" width="28.5546875" style="2" customWidth="1"/>
    <col min="8" max="8" width="26.44140625" style="2" customWidth="1"/>
    <col min="9" max="9" width="23.6640625" style="2" customWidth="1"/>
    <col min="10" max="10" width="21.5546875" style="2" customWidth="1"/>
    <col min="11" max="11" width="15.6640625" style="2" customWidth="1"/>
    <col min="12" max="12" width="13.33203125" style="2" customWidth="1"/>
    <col min="13" max="13" width="20.88671875" style="2" customWidth="1"/>
    <col min="14" max="14" width="19.33203125" style="2" customWidth="1"/>
    <col min="15" max="15" width="18.44140625" style="2" customWidth="1"/>
    <col min="16" max="16" width="19" style="2" customWidth="1"/>
    <col min="17" max="17" width="20.33203125" style="2" customWidth="1"/>
    <col min="18" max="18" width="18" style="2" customWidth="1"/>
    <col min="19" max="19" width="36" style="2" customWidth="1"/>
    <col min="20" max="20" width="19.44140625" style="2" customWidth="1"/>
    <col min="21" max="21" width="19.109375" style="2" customWidth="1"/>
    <col min="22" max="22" width="20" style="2" customWidth="1"/>
    <col min="23" max="16384" width="9.109375" style="13"/>
  </cols>
  <sheetData>
    <row r="1" spans="1:22">
      <c r="A1" s="2" t="s">
        <v>188</v>
      </c>
      <c r="B1" s="328" t="str">
        <f>Info!C2</f>
        <v>სს "ვითიბი ბანკი ჯორჯია"</v>
      </c>
    </row>
    <row r="2" spans="1:22">
      <c r="A2" s="2" t="s">
        <v>189</v>
      </c>
      <c r="B2" s="458">
        <f>'1. key ratios'!B2</f>
        <v>44651</v>
      </c>
    </row>
    <row r="4" spans="1:22" ht="28.2" thickBot="1">
      <c r="A4" s="2" t="s">
        <v>415</v>
      </c>
      <c r="B4" s="304" t="s">
        <v>456</v>
      </c>
      <c r="V4" s="192" t="s">
        <v>93</v>
      </c>
    </row>
    <row r="5" spans="1:22">
      <c r="A5" s="97"/>
      <c r="B5" s="98"/>
      <c r="C5" s="774" t="s">
        <v>198</v>
      </c>
      <c r="D5" s="775"/>
      <c r="E5" s="775"/>
      <c r="F5" s="775"/>
      <c r="G5" s="775"/>
      <c r="H5" s="775"/>
      <c r="I5" s="775"/>
      <c r="J5" s="775"/>
      <c r="K5" s="775"/>
      <c r="L5" s="776"/>
      <c r="M5" s="774" t="s">
        <v>199</v>
      </c>
      <c r="N5" s="775"/>
      <c r="O5" s="775"/>
      <c r="P5" s="775"/>
      <c r="Q5" s="775"/>
      <c r="R5" s="775"/>
      <c r="S5" s="776"/>
      <c r="T5" s="779" t="s">
        <v>454</v>
      </c>
      <c r="U5" s="779" t="s">
        <v>453</v>
      </c>
      <c r="V5" s="777" t="s">
        <v>200</v>
      </c>
    </row>
    <row r="6" spans="1:22" s="65" customFormat="1" ht="151.80000000000001">
      <c r="A6" s="115"/>
      <c r="B6" s="168"/>
      <c r="C6" s="95" t="s">
        <v>201</v>
      </c>
      <c r="D6" s="94" t="s">
        <v>202</v>
      </c>
      <c r="E6" s="91" t="s">
        <v>203</v>
      </c>
      <c r="F6" s="305" t="s">
        <v>448</v>
      </c>
      <c r="G6" s="94" t="s">
        <v>204</v>
      </c>
      <c r="H6" s="94" t="s">
        <v>205</v>
      </c>
      <c r="I6" s="94" t="s">
        <v>206</v>
      </c>
      <c r="J6" s="94" t="s">
        <v>247</v>
      </c>
      <c r="K6" s="94" t="s">
        <v>207</v>
      </c>
      <c r="L6" s="96" t="s">
        <v>208</v>
      </c>
      <c r="M6" s="95" t="s">
        <v>209</v>
      </c>
      <c r="N6" s="94" t="s">
        <v>210</v>
      </c>
      <c r="O6" s="94" t="s">
        <v>211</v>
      </c>
      <c r="P6" s="94" t="s">
        <v>212</v>
      </c>
      <c r="Q6" s="94" t="s">
        <v>213</v>
      </c>
      <c r="R6" s="94" t="s">
        <v>214</v>
      </c>
      <c r="S6" s="96" t="s">
        <v>215</v>
      </c>
      <c r="T6" s="780"/>
      <c r="U6" s="780"/>
      <c r="V6" s="778"/>
    </row>
    <row r="7" spans="1:22" s="148" customFormat="1">
      <c r="A7" s="149">
        <v>1</v>
      </c>
      <c r="B7" s="147" t="s">
        <v>216</v>
      </c>
      <c r="C7" s="278"/>
      <c r="D7" s="276">
        <v>0</v>
      </c>
      <c r="E7" s="276"/>
      <c r="F7" s="276"/>
      <c r="G7" s="276"/>
      <c r="H7" s="276"/>
      <c r="I7" s="276"/>
      <c r="J7" s="276">
        <v>0</v>
      </c>
      <c r="K7" s="276"/>
      <c r="L7" s="279"/>
      <c r="M7" s="278"/>
      <c r="N7" s="276"/>
      <c r="O7" s="276"/>
      <c r="P7" s="276"/>
      <c r="Q7" s="276"/>
      <c r="R7" s="276"/>
      <c r="S7" s="279"/>
      <c r="T7" s="299">
        <v>0</v>
      </c>
      <c r="U7" s="298"/>
      <c r="V7" s="280">
        <f>SUM(C7:S7)</f>
        <v>0</v>
      </c>
    </row>
    <row r="8" spans="1:22" s="148" customFormat="1">
      <c r="A8" s="149">
        <v>2</v>
      </c>
      <c r="B8" s="147" t="s">
        <v>217</v>
      </c>
      <c r="C8" s="278"/>
      <c r="D8" s="276">
        <v>0</v>
      </c>
      <c r="E8" s="276"/>
      <c r="F8" s="276"/>
      <c r="G8" s="276"/>
      <c r="H8" s="276"/>
      <c r="I8" s="276"/>
      <c r="J8" s="276">
        <v>0</v>
      </c>
      <c r="K8" s="276"/>
      <c r="L8" s="279"/>
      <c r="M8" s="278"/>
      <c r="N8" s="276"/>
      <c r="O8" s="276"/>
      <c r="P8" s="276"/>
      <c r="Q8" s="276"/>
      <c r="R8" s="276"/>
      <c r="S8" s="279"/>
      <c r="T8" s="298">
        <v>0</v>
      </c>
      <c r="U8" s="298"/>
      <c r="V8" s="280">
        <f t="shared" ref="V8:V20" si="0">SUM(C8:S8)</f>
        <v>0</v>
      </c>
    </row>
    <row r="9" spans="1:22" s="148" customFormat="1">
      <c r="A9" s="149">
        <v>3</v>
      </c>
      <c r="B9" s="147" t="s">
        <v>218</v>
      </c>
      <c r="C9" s="278"/>
      <c r="D9" s="276">
        <v>0</v>
      </c>
      <c r="E9" s="276"/>
      <c r="F9" s="276"/>
      <c r="G9" s="276"/>
      <c r="H9" s="276"/>
      <c r="I9" s="276"/>
      <c r="J9" s="276">
        <v>0</v>
      </c>
      <c r="K9" s="276"/>
      <c r="L9" s="279"/>
      <c r="M9" s="278"/>
      <c r="N9" s="276"/>
      <c r="O9" s="276"/>
      <c r="P9" s="276"/>
      <c r="Q9" s="276"/>
      <c r="R9" s="276"/>
      <c r="S9" s="279"/>
      <c r="T9" s="298">
        <v>0</v>
      </c>
      <c r="U9" s="298"/>
      <c r="V9" s="280">
        <f>SUM(C9:S9)</f>
        <v>0</v>
      </c>
    </row>
    <row r="10" spans="1:22" s="148" customFormat="1">
      <c r="A10" s="149">
        <v>4</v>
      </c>
      <c r="B10" s="147" t="s">
        <v>219</v>
      </c>
      <c r="C10" s="278"/>
      <c r="D10" s="276">
        <v>0</v>
      </c>
      <c r="E10" s="276"/>
      <c r="F10" s="276"/>
      <c r="G10" s="276"/>
      <c r="H10" s="276"/>
      <c r="I10" s="276"/>
      <c r="J10" s="276">
        <v>0</v>
      </c>
      <c r="K10" s="276"/>
      <c r="L10" s="279"/>
      <c r="M10" s="278"/>
      <c r="N10" s="276"/>
      <c r="O10" s="276"/>
      <c r="P10" s="276"/>
      <c r="Q10" s="276"/>
      <c r="R10" s="276"/>
      <c r="S10" s="279"/>
      <c r="T10" s="298">
        <v>0</v>
      </c>
      <c r="U10" s="298"/>
      <c r="V10" s="280">
        <f t="shared" si="0"/>
        <v>0</v>
      </c>
    </row>
    <row r="11" spans="1:22" s="148" customFormat="1">
      <c r="A11" s="149">
        <v>5</v>
      </c>
      <c r="B11" s="147" t="s">
        <v>220</v>
      </c>
      <c r="C11" s="278"/>
      <c r="D11" s="276">
        <v>0</v>
      </c>
      <c r="E11" s="276"/>
      <c r="F11" s="276"/>
      <c r="G11" s="276"/>
      <c r="H11" s="276"/>
      <c r="I11" s="276"/>
      <c r="J11" s="276">
        <v>0</v>
      </c>
      <c r="K11" s="276"/>
      <c r="L11" s="279"/>
      <c r="M11" s="278"/>
      <c r="N11" s="276"/>
      <c r="O11" s="276"/>
      <c r="P11" s="276"/>
      <c r="Q11" s="276"/>
      <c r="R11" s="276"/>
      <c r="S11" s="279"/>
      <c r="T11" s="298">
        <v>0</v>
      </c>
      <c r="U11" s="298"/>
      <c r="V11" s="280">
        <f t="shared" si="0"/>
        <v>0</v>
      </c>
    </row>
    <row r="12" spans="1:22" s="148" customFormat="1">
      <c r="A12" s="149">
        <v>6</v>
      </c>
      <c r="B12" s="147" t="s">
        <v>221</v>
      </c>
      <c r="C12" s="278"/>
      <c r="D12" s="276">
        <v>0</v>
      </c>
      <c r="E12" s="276"/>
      <c r="F12" s="276"/>
      <c r="G12" s="276"/>
      <c r="H12" s="276"/>
      <c r="I12" s="276"/>
      <c r="J12" s="276">
        <v>0</v>
      </c>
      <c r="K12" s="276"/>
      <c r="L12" s="279"/>
      <c r="M12" s="278"/>
      <c r="N12" s="276"/>
      <c r="O12" s="276"/>
      <c r="P12" s="276"/>
      <c r="Q12" s="276"/>
      <c r="R12" s="276"/>
      <c r="S12" s="279"/>
      <c r="T12" s="298">
        <v>0</v>
      </c>
      <c r="U12" s="298"/>
      <c r="V12" s="280">
        <f t="shared" si="0"/>
        <v>0</v>
      </c>
    </row>
    <row r="13" spans="1:22" s="148" customFormat="1">
      <c r="A13" s="149">
        <v>7</v>
      </c>
      <c r="B13" s="147" t="s">
        <v>73</v>
      </c>
      <c r="C13" s="278"/>
      <c r="D13" s="276">
        <v>21844230.917000003</v>
      </c>
      <c r="E13" s="276"/>
      <c r="F13" s="276"/>
      <c r="G13" s="276"/>
      <c r="H13" s="276"/>
      <c r="I13" s="276"/>
      <c r="J13" s="276">
        <v>0</v>
      </c>
      <c r="K13" s="276"/>
      <c r="L13" s="279"/>
      <c r="M13" s="278"/>
      <c r="N13" s="276"/>
      <c r="O13" s="276"/>
      <c r="P13" s="276"/>
      <c r="Q13" s="276"/>
      <c r="R13" s="276"/>
      <c r="S13" s="279"/>
      <c r="T13" s="298">
        <v>14751212.697660003</v>
      </c>
      <c r="U13" s="298">
        <v>7093018.2193400003</v>
      </c>
      <c r="V13" s="280">
        <f t="shared" si="0"/>
        <v>21844230.917000003</v>
      </c>
    </row>
    <row r="14" spans="1:22" s="148" customFormat="1">
      <c r="A14" s="149">
        <v>8</v>
      </c>
      <c r="B14" s="147" t="s">
        <v>74</v>
      </c>
      <c r="C14" s="278"/>
      <c r="D14" s="276">
        <v>0</v>
      </c>
      <c r="E14" s="276"/>
      <c r="F14" s="276"/>
      <c r="G14" s="276"/>
      <c r="H14" s="276"/>
      <c r="I14" s="276"/>
      <c r="J14" s="276">
        <v>0</v>
      </c>
      <c r="K14" s="276"/>
      <c r="L14" s="279"/>
      <c r="M14" s="278"/>
      <c r="N14" s="276"/>
      <c r="O14" s="276"/>
      <c r="P14" s="276"/>
      <c r="Q14" s="276"/>
      <c r="R14" s="276"/>
      <c r="S14" s="279"/>
      <c r="T14" s="298">
        <v>0</v>
      </c>
      <c r="U14" s="298">
        <v>0</v>
      </c>
      <c r="V14" s="280">
        <f t="shared" si="0"/>
        <v>0</v>
      </c>
    </row>
    <row r="15" spans="1:22" s="148" customFormat="1">
      <c r="A15" s="149">
        <v>9</v>
      </c>
      <c r="B15" s="147" t="s">
        <v>75</v>
      </c>
      <c r="C15" s="278"/>
      <c r="D15" s="276">
        <v>0</v>
      </c>
      <c r="E15" s="276"/>
      <c r="F15" s="276"/>
      <c r="G15" s="276"/>
      <c r="H15" s="276"/>
      <c r="I15" s="276"/>
      <c r="J15" s="276">
        <v>0</v>
      </c>
      <c r="K15" s="276"/>
      <c r="L15" s="279"/>
      <c r="M15" s="278"/>
      <c r="N15" s="276"/>
      <c r="O15" s="276"/>
      <c r="P15" s="276"/>
      <c r="Q15" s="276"/>
      <c r="R15" s="276"/>
      <c r="S15" s="279"/>
      <c r="T15" s="298">
        <v>0</v>
      </c>
      <c r="U15" s="298"/>
      <c r="V15" s="280">
        <f t="shared" si="0"/>
        <v>0</v>
      </c>
    </row>
    <row r="16" spans="1:22" s="148" customFormat="1">
      <c r="A16" s="149">
        <v>10</v>
      </c>
      <c r="B16" s="147" t="s">
        <v>69</v>
      </c>
      <c r="C16" s="278"/>
      <c r="D16" s="276">
        <v>0</v>
      </c>
      <c r="E16" s="276"/>
      <c r="F16" s="276"/>
      <c r="G16" s="276"/>
      <c r="H16" s="276"/>
      <c r="I16" s="276"/>
      <c r="J16" s="276">
        <v>0</v>
      </c>
      <c r="K16" s="276"/>
      <c r="L16" s="279"/>
      <c r="M16" s="278"/>
      <c r="N16" s="276"/>
      <c r="O16" s="276"/>
      <c r="P16" s="276"/>
      <c r="Q16" s="276"/>
      <c r="R16" s="276"/>
      <c r="S16" s="279"/>
      <c r="T16" s="298">
        <v>0</v>
      </c>
      <c r="U16" s="298"/>
      <c r="V16" s="280">
        <f t="shared" si="0"/>
        <v>0</v>
      </c>
    </row>
    <row r="17" spans="1:22" s="148" customFormat="1">
      <c r="A17" s="149">
        <v>11</v>
      </c>
      <c r="B17" s="147" t="s">
        <v>70</v>
      </c>
      <c r="C17" s="278"/>
      <c r="D17" s="276">
        <v>0</v>
      </c>
      <c r="E17" s="276"/>
      <c r="F17" s="276"/>
      <c r="G17" s="276"/>
      <c r="H17" s="276"/>
      <c r="I17" s="276"/>
      <c r="J17" s="276">
        <v>0</v>
      </c>
      <c r="K17" s="276"/>
      <c r="L17" s="279"/>
      <c r="M17" s="278"/>
      <c r="N17" s="276"/>
      <c r="O17" s="276"/>
      <c r="P17" s="276"/>
      <c r="Q17" s="276"/>
      <c r="R17" s="276"/>
      <c r="S17" s="279"/>
      <c r="T17" s="298">
        <v>0</v>
      </c>
      <c r="U17" s="298"/>
      <c r="V17" s="280">
        <f t="shared" si="0"/>
        <v>0</v>
      </c>
    </row>
    <row r="18" spans="1:22" s="148" customFormat="1">
      <c r="A18" s="149">
        <v>12</v>
      </c>
      <c r="B18" s="147" t="s">
        <v>71</v>
      </c>
      <c r="C18" s="278"/>
      <c r="D18" s="276">
        <v>0</v>
      </c>
      <c r="E18" s="276"/>
      <c r="F18" s="276"/>
      <c r="G18" s="276"/>
      <c r="H18" s="276"/>
      <c r="I18" s="276"/>
      <c r="J18" s="276">
        <v>0</v>
      </c>
      <c r="K18" s="276"/>
      <c r="L18" s="279"/>
      <c r="M18" s="278"/>
      <c r="N18" s="276"/>
      <c r="O18" s="276"/>
      <c r="P18" s="276"/>
      <c r="Q18" s="276"/>
      <c r="R18" s="276"/>
      <c r="S18" s="279"/>
      <c r="T18" s="298">
        <v>0</v>
      </c>
      <c r="U18" s="298"/>
      <c r="V18" s="280">
        <f t="shared" si="0"/>
        <v>0</v>
      </c>
    </row>
    <row r="19" spans="1:22" s="148" customFormat="1">
      <c r="A19" s="149">
        <v>13</v>
      </c>
      <c r="B19" s="147" t="s">
        <v>72</v>
      </c>
      <c r="C19" s="278"/>
      <c r="D19" s="276">
        <v>0</v>
      </c>
      <c r="E19" s="276"/>
      <c r="F19" s="276"/>
      <c r="G19" s="276"/>
      <c r="H19" s="276"/>
      <c r="I19" s="276"/>
      <c r="J19" s="276">
        <v>0</v>
      </c>
      <c r="K19" s="276"/>
      <c r="L19" s="279"/>
      <c r="M19" s="278"/>
      <c r="N19" s="276"/>
      <c r="O19" s="276"/>
      <c r="P19" s="276"/>
      <c r="Q19" s="276"/>
      <c r="R19" s="276"/>
      <c r="S19" s="279"/>
      <c r="T19" s="298">
        <v>0</v>
      </c>
      <c r="U19" s="298"/>
      <c r="V19" s="280">
        <f t="shared" si="0"/>
        <v>0</v>
      </c>
    </row>
    <row r="20" spans="1:22" s="148" customFormat="1">
      <c r="A20" s="149">
        <v>14</v>
      </c>
      <c r="B20" s="147" t="s">
        <v>248</v>
      </c>
      <c r="C20" s="278"/>
      <c r="D20" s="276">
        <v>0</v>
      </c>
      <c r="E20" s="276"/>
      <c r="F20" s="276"/>
      <c r="G20" s="276"/>
      <c r="H20" s="276"/>
      <c r="I20" s="276"/>
      <c r="J20" s="276">
        <v>0</v>
      </c>
      <c r="K20" s="276"/>
      <c r="L20" s="279"/>
      <c r="M20" s="278"/>
      <c r="N20" s="276"/>
      <c r="O20" s="276"/>
      <c r="P20" s="276"/>
      <c r="Q20" s="276"/>
      <c r="R20" s="276"/>
      <c r="S20" s="279"/>
      <c r="T20" s="298">
        <v>0</v>
      </c>
      <c r="U20" s="298"/>
      <c r="V20" s="280">
        <f t="shared" si="0"/>
        <v>0</v>
      </c>
    </row>
    <row r="21" spans="1:22" ht="14.4" thickBot="1">
      <c r="A21" s="99"/>
      <c r="B21" s="100" t="s">
        <v>68</v>
      </c>
      <c r="C21" s="281">
        <f>SUM(C7:C20)</f>
        <v>0</v>
      </c>
      <c r="D21" s="277">
        <f t="shared" ref="D21:V21" si="1">SUM(D7:D20)</f>
        <v>21844230.917000003</v>
      </c>
      <c r="E21" s="277">
        <f t="shared" si="1"/>
        <v>0</v>
      </c>
      <c r="F21" s="277">
        <f t="shared" si="1"/>
        <v>0</v>
      </c>
      <c r="G21" s="277">
        <f t="shared" si="1"/>
        <v>0</v>
      </c>
      <c r="H21" s="277">
        <f t="shared" si="1"/>
        <v>0</v>
      </c>
      <c r="I21" s="277">
        <f t="shared" si="1"/>
        <v>0</v>
      </c>
      <c r="J21" s="277">
        <f t="shared" si="1"/>
        <v>0</v>
      </c>
      <c r="K21" s="277">
        <f t="shared" si="1"/>
        <v>0</v>
      </c>
      <c r="L21" s="282">
        <f t="shared" si="1"/>
        <v>0</v>
      </c>
      <c r="M21" s="281">
        <f t="shared" si="1"/>
        <v>0</v>
      </c>
      <c r="N21" s="277">
        <f t="shared" si="1"/>
        <v>0</v>
      </c>
      <c r="O21" s="277">
        <f t="shared" si="1"/>
        <v>0</v>
      </c>
      <c r="P21" s="277">
        <f t="shared" si="1"/>
        <v>0</v>
      </c>
      <c r="Q21" s="277">
        <f t="shared" si="1"/>
        <v>0</v>
      </c>
      <c r="R21" s="277">
        <f t="shared" si="1"/>
        <v>0</v>
      </c>
      <c r="S21" s="282">
        <f t="shared" si="1"/>
        <v>0</v>
      </c>
      <c r="T21" s="282">
        <f>SUM(T7:T20)</f>
        <v>14751212.697660003</v>
      </c>
      <c r="U21" s="282">
        <f t="shared" si="1"/>
        <v>7093018.2193400003</v>
      </c>
      <c r="V21" s="283">
        <f t="shared" si="1"/>
        <v>21844230.917000003</v>
      </c>
    </row>
    <row r="24" spans="1:22">
      <c r="A24" s="18"/>
      <c r="B24" s="18"/>
      <c r="C24" s="69"/>
      <c r="D24" s="69"/>
      <c r="E24" s="69"/>
    </row>
    <row r="25" spans="1:22">
      <c r="A25" s="92"/>
      <c r="B25" s="92"/>
      <c r="C25" s="18"/>
      <c r="D25" s="69"/>
      <c r="E25" s="69"/>
    </row>
    <row r="26" spans="1:22">
      <c r="A26" s="92"/>
      <c r="B26" s="93"/>
      <c r="C26" s="18"/>
      <c r="D26" s="69"/>
      <c r="E26" s="69"/>
    </row>
    <row r="27" spans="1:22">
      <c r="A27" s="92"/>
      <c r="B27" s="92"/>
      <c r="C27" s="18"/>
      <c r="D27" s="69"/>
      <c r="E27" s="69"/>
    </row>
    <row r="28" spans="1:22">
      <c r="A28" s="92"/>
      <c r="B28" s="93"/>
      <c r="C28" s="18"/>
      <c r="D28" s="69"/>
      <c r="E28" s="69"/>
    </row>
  </sheetData>
  <mergeCells count="5">
    <mergeCell ref="C5:L5"/>
    <mergeCell ref="M5:S5"/>
    <mergeCell ref="V5:V6"/>
    <mergeCell ref="T5:T6"/>
    <mergeCell ref="U5:U6"/>
  </mergeCells>
  <pageMargins left="0.7" right="0.7" top="0.75" bottom="0.75" header="0.3" footer="0.3"/>
  <pageSetup paperSize="9" scale="2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28"/>
  <sheetViews>
    <sheetView zoomScale="70" zoomScaleNormal="70" workbookViewId="0">
      <pane xSplit="1" ySplit="7" topLeftCell="B8" activePane="bottomRight" state="frozen"/>
      <selection activeCell="L18" sqref="L18"/>
      <selection pane="topRight" activeCell="L18" sqref="L18"/>
      <selection pane="bottomLeft" activeCell="L18" sqref="L18"/>
      <selection pane="bottomRight" activeCell="C8" sqref="C8:G21"/>
    </sheetView>
  </sheetViews>
  <sheetFormatPr defaultColWidth="9.109375" defaultRowHeight="13.8"/>
  <cols>
    <col min="1" max="1" width="10.5546875" style="2" bestFit="1" customWidth="1"/>
    <col min="2" max="2" width="101.88671875" style="2" customWidth="1"/>
    <col min="3" max="3" width="13.6640625" style="2" customWidth="1"/>
    <col min="4" max="4" width="14.88671875" style="2" bestFit="1" customWidth="1"/>
    <col min="5" max="5" width="17.6640625" style="2" customWidth="1"/>
    <col min="6" max="6" width="15.88671875" style="2" customWidth="1"/>
    <col min="7" max="7" width="17.44140625" style="2" customWidth="1"/>
    <col min="8" max="8" width="15.33203125" style="2" customWidth="1"/>
    <col min="9" max="16384" width="9.109375" style="13"/>
  </cols>
  <sheetData>
    <row r="1" spans="1:9">
      <c r="A1" s="2" t="s">
        <v>188</v>
      </c>
      <c r="B1" s="328" t="str">
        <f>Info!C2</f>
        <v>სს "ვითიბი ბანკი ჯორჯია"</v>
      </c>
    </row>
    <row r="2" spans="1:9">
      <c r="A2" s="2" t="s">
        <v>189</v>
      </c>
      <c r="B2" s="458">
        <f>'1. key ratios'!B2</f>
        <v>44651</v>
      </c>
    </row>
    <row r="4" spans="1:9" ht="14.4" thickBot="1">
      <c r="A4" s="2" t="s">
        <v>416</v>
      </c>
      <c r="B4" s="301" t="s">
        <v>457</v>
      </c>
    </row>
    <row r="5" spans="1:9">
      <c r="A5" s="97"/>
      <c r="B5" s="145"/>
      <c r="C5" s="151" t="s">
        <v>0</v>
      </c>
      <c r="D5" s="151" t="s">
        <v>1</v>
      </c>
      <c r="E5" s="151" t="s">
        <v>2</v>
      </c>
      <c r="F5" s="151" t="s">
        <v>3</v>
      </c>
      <c r="G5" s="296" t="s">
        <v>4</v>
      </c>
      <c r="H5" s="152" t="s">
        <v>5</v>
      </c>
      <c r="I5" s="24"/>
    </row>
    <row r="6" spans="1:9" ht="15" customHeight="1">
      <c r="A6" s="144"/>
      <c r="B6" s="22"/>
      <c r="C6" s="781" t="s">
        <v>449</v>
      </c>
      <c r="D6" s="785" t="s">
        <v>470</v>
      </c>
      <c r="E6" s="786"/>
      <c r="F6" s="781" t="s">
        <v>476</v>
      </c>
      <c r="G6" s="781" t="s">
        <v>477</v>
      </c>
      <c r="H6" s="783" t="s">
        <v>451</v>
      </c>
      <c r="I6" s="24"/>
    </row>
    <row r="7" spans="1:9" ht="69">
      <c r="A7" s="144"/>
      <c r="B7" s="22"/>
      <c r="C7" s="782"/>
      <c r="D7" s="300" t="s">
        <v>452</v>
      </c>
      <c r="E7" s="300" t="s">
        <v>450</v>
      </c>
      <c r="F7" s="782"/>
      <c r="G7" s="782"/>
      <c r="H7" s="784"/>
      <c r="I7" s="24"/>
    </row>
    <row r="8" spans="1:9">
      <c r="A8" s="88">
        <v>1</v>
      </c>
      <c r="B8" s="71" t="s">
        <v>216</v>
      </c>
      <c r="C8" s="284">
        <v>351</v>
      </c>
      <c r="D8" s="285">
        <v>0</v>
      </c>
      <c r="E8" s="284">
        <v>0</v>
      </c>
      <c r="F8" s="284">
        <v>0</v>
      </c>
      <c r="G8" s="297">
        <v>0</v>
      </c>
      <c r="H8" s="306">
        <f>IFERROR(G8/(C8+E8),0)</f>
        <v>0</v>
      </c>
    </row>
    <row r="9" spans="1:9" ht="15" customHeight="1">
      <c r="A9" s="88">
        <v>2</v>
      </c>
      <c r="B9" s="71" t="s">
        <v>217</v>
      </c>
      <c r="C9" s="284">
        <v>0</v>
      </c>
      <c r="D9" s="285">
        <v>0</v>
      </c>
      <c r="E9" s="284">
        <v>0</v>
      </c>
      <c r="F9" s="284">
        <v>0</v>
      </c>
      <c r="G9" s="297">
        <v>0</v>
      </c>
      <c r="H9" s="306">
        <f t="shared" ref="H9:H21" si="0">IFERROR(G9/(C9+E9),0)</f>
        <v>0</v>
      </c>
    </row>
    <row r="10" spans="1:9">
      <c r="A10" s="88">
        <v>3</v>
      </c>
      <c r="B10" s="71" t="s">
        <v>218</v>
      </c>
      <c r="C10" s="284">
        <v>0</v>
      </c>
      <c r="D10" s="285">
        <v>0</v>
      </c>
      <c r="E10" s="284">
        <v>0</v>
      </c>
      <c r="F10" s="284">
        <v>0</v>
      </c>
      <c r="G10" s="297">
        <v>0</v>
      </c>
      <c r="H10" s="306">
        <f t="shared" si="0"/>
        <v>0</v>
      </c>
    </row>
    <row r="11" spans="1:9">
      <c r="A11" s="88">
        <v>4</v>
      </c>
      <c r="B11" s="71" t="s">
        <v>219</v>
      </c>
      <c r="C11" s="284">
        <v>0</v>
      </c>
      <c r="D11" s="285">
        <v>0</v>
      </c>
      <c r="E11" s="284">
        <v>0</v>
      </c>
      <c r="F11" s="284">
        <v>0</v>
      </c>
      <c r="G11" s="297">
        <v>0</v>
      </c>
      <c r="H11" s="306">
        <f t="shared" si="0"/>
        <v>0</v>
      </c>
    </row>
    <row r="12" spans="1:9">
      <c r="A12" s="88">
        <v>5</v>
      </c>
      <c r="B12" s="71" t="s">
        <v>220</v>
      </c>
      <c r="C12" s="284">
        <v>0</v>
      </c>
      <c r="D12" s="285">
        <v>0</v>
      </c>
      <c r="E12" s="284">
        <v>0</v>
      </c>
      <c r="F12" s="284">
        <v>0</v>
      </c>
      <c r="G12" s="297">
        <v>0</v>
      </c>
      <c r="H12" s="306">
        <f t="shared" si="0"/>
        <v>0</v>
      </c>
    </row>
    <row r="13" spans="1:9">
      <c r="A13" s="88">
        <v>6</v>
      </c>
      <c r="B13" s="71" t="s">
        <v>221</v>
      </c>
      <c r="C13" s="284">
        <v>6084930</v>
      </c>
      <c r="D13" s="285">
        <v>0</v>
      </c>
      <c r="E13" s="284">
        <v>0</v>
      </c>
      <c r="F13" s="284">
        <v>1524697.2484800001</v>
      </c>
      <c r="G13" s="297">
        <v>1524697.2484800001</v>
      </c>
      <c r="H13" s="306">
        <f t="shared" si="0"/>
        <v>0.25056939824780239</v>
      </c>
    </row>
    <row r="14" spans="1:9">
      <c r="A14" s="88">
        <v>7</v>
      </c>
      <c r="B14" s="71" t="s">
        <v>73</v>
      </c>
      <c r="C14" s="284">
        <v>315195474.75211006</v>
      </c>
      <c r="D14" s="285">
        <v>110884669.64153999</v>
      </c>
      <c r="E14" s="284">
        <v>64548260.155250013</v>
      </c>
      <c r="F14" s="285">
        <v>379743734.90736008</v>
      </c>
      <c r="G14" s="340">
        <v>357899503.99036002</v>
      </c>
      <c r="H14" s="306">
        <f t="shared" si="0"/>
        <v>0.94247638891967755</v>
      </c>
    </row>
    <row r="15" spans="1:9">
      <c r="A15" s="88">
        <v>8</v>
      </c>
      <c r="B15" s="71" t="s">
        <v>74</v>
      </c>
      <c r="C15" s="284">
        <v>0</v>
      </c>
      <c r="D15" s="285">
        <v>0</v>
      </c>
      <c r="E15" s="284">
        <v>0</v>
      </c>
      <c r="F15" s="285">
        <v>0</v>
      </c>
      <c r="G15" s="340">
        <v>0</v>
      </c>
      <c r="H15" s="306">
        <f t="shared" si="0"/>
        <v>0</v>
      </c>
    </row>
    <row r="16" spans="1:9">
      <c r="A16" s="88">
        <v>9</v>
      </c>
      <c r="B16" s="71" t="s">
        <v>75</v>
      </c>
      <c r="C16" s="284">
        <v>15796087.671820002</v>
      </c>
      <c r="D16" s="285">
        <v>3266413.1782</v>
      </c>
      <c r="E16" s="284">
        <v>1836055.4691000001</v>
      </c>
      <c r="F16" s="285">
        <v>6171250.0993219996</v>
      </c>
      <c r="G16" s="340">
        <v>6171250.0993219996</v>
      </c>
      <c r="H16" s="306">
        <f t="shared" si="0"/>
        <v>0.34999999999999992</v>
      </c>
    </row>
    <row r="17" spans="1:8">
      <c r="A17" s="88">
        <v>10</v>
      </c>
      <c r="B17" s="71" t="s">
        <v>69</v>
      </c>
      <c r="C17" s="284">
        <v>1668838.4224200002</v>
      </c>
      <c r="D17" s="285">
        <v>0</v>
      </c>
      <c r="E17" s="284">
        <v>0</v>
      </c>
      <c r="F17" s="285">
        <v>1574244.7479000001</v>
      </c>
      <c r="G17" s="340">
        <v>1574244.7479000001</v>
      </c>
      <c r="H17" s="306">
        <f t="shared" si="0"/>
        <v>0.94331765541278179</v>
      </c>
    </row>
    <row r="18" spans="1:8">
      <c r="A18" s="88">
        <v>11</v>
      </c>
      <c r="B18" s="71" t="s">
        <v>70</v>
      </c>
      <c r="C18" s="284">
        <v>0</v>
      </c>
      <c r="D18" s="285">
        <v>0</v>
      </c>
      <c r="E18" s="284">
        <v>0</v>
      </c>
      <c r="F18" s="285">
        <v>0</v>
      </c>
      <c r="G18" s="340">
        <v>0</v>
      </c>
      <c r="H18" s="306">
        <f t="shared" si="0"/>
        <v>0</v>
      </c>
    </row>
    <row r="19" spans="1:8">
      <c r="A19" s="88">
        <v>12</v>
      </c>
      <c r="B19" s="71" t="s">
        <v>71</v>
      </c>
      <c r="C19" s="284">
        <v>0</v>
      </c>
      <c r="D19" s="285">
        <v>0</v>
      </c>
      <c r="E19" s="284">
        <v>0</v>
      </c>
      <c r="F19" s="285">
        <v>0</v>
      </c>
      <c r="G19" s="340">
        <v>0</v>
      </c>
      <c r="H19" s="306">
        <f t="shared" si="0"/>
        <v>0</v>
      </c>
    </row>
    <row r="20" spans="1:8">
      <c r="A20" s="88">
        <v>13</v>
      </c>
      <c r="B20" s="71" t="s">
        <v>72</v>
      </c>
      <c r="C20" s="284">
        <v>0</v>
      </c>
      <c r="D20" s="285">
        <v>0</v>
      </c>
      <c r="E20" s="284">
        <v>0</v>
      </c>
      <c r="F20" s="285">
        <v>0</v>
      </c>
      <c r="G20" s="340">
        <v>0</v>
      </c>
      <c r="H20" s="306">
        <f t="shared" si="0"/>
        <v>0</v>
      </c>
    </row>
    <row r="21" spans="1:8">
      <c r="A21" s="88">
        <v>14</v>
      </c>
      <c r="B21" s="71" t="s">
        <v>248</v>
      </c>
      <c r="C21" s="284">
        <v>146286724.27399999</v>
      </c>
      <c r="D21" s="285">
        <v>0</v>
      </c>
      <c r="E21" s="284">
        <v>0</v>
      </c>
      <c r="F21" s="285">
        <v>86304650.273999989</v>
      </c>
      <c r="G21" s="340">
        <v>86304650.273999989</v>
      </c>
      <c r="H21" s="306">
        <f t="shared" si="0"/>
        <v>0.58996912195770035</v>
      </c>
    </row>
    <row r="22" spans="1:8" ht="14.4" thickBot="1">
      <c r="A22" s="146"/>
      <c r="B22" s="153" t="s">
        <v>68</v>
      </c>
      <c r="C22" s="277">
        <f>SUM(C8:C21)</f>
        <v>485032406.12035006</v>
      </c>
      <c r="D22" s="277">
        <f>SUM(D8:D21)</f>
        <v>114151082.81974</v>
      </c>
      <c r="E22" s="277">
        <f>SUM(E8:E21)</f>
        <v>66384315.624350011</v>
      </c>
      <c r="F22" s="277">
        <f>SUM(F8:F21)</f>
        <v>475318577.27706212</v>
      </c>
      <c r="G22" s="277">
        <f>SUM(G8:G21)</f>
        <v>453474346.36006206</v>
      </c>
      <c r="H22" s="307">
        <f>G22/(C22+E22)</f>
        <v>0.82238047646660906</v>
      </c>
    </row>
    <row r="28" spans="1:8" ht="10.5" customHeight="1"/>
  </sheetData>
  <mergeCells count="5">
    <mergeCell ref="C6:C7"/>
    <mergeCell ref="F6:F7"/>
    <mergeCell ref="G6:G7"/>
    <mergeCell ref="H6:H7"/>
    <mergeCell ref="D6:E6"/>
  </mergeCells>
  <pageMargins left="0.7" right="0.7" top="0.75" bottom="0.75" header="0.3" footer="0.3"/>
  <pageSetup scale="59" orientation="landscape"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K28"/>
  <sheetViews>
    <sheetView zoomScale="70" zoomScaleNormal="70" workbookViewId="0">
      <pane xSplit="2" ySplit="6" topLeftCell="C7" activePane="bottomRight" state="frozen"/>
      <selection pane="topRight" activeCell="C1" sqref="C1"/>
      <selection pane="bottomLeft" activeCell="A6" sqref="A6"/>
      <selection pane="bottomRight" activeCell="I20" sqref="I20"/>
    </sheetView>
  </sheetViews>
  <sheetFormatPr defaultColWidth="9.109375" defaultRowHeight="13.8"/>
  <cols>
    <col min="1" max="1" width="10.5546875" style="328" bestFit="1" customWidth="1"/>
    <col min="2" max="2" width="104.109375" style="328" customWidth="1"/>
    <col min="3" max="11" width="12.6640625" style="328" customWidth="1"/>
    <col min="12" max="16384" width="9.109375" style="328"/>
  </cols>
  <sheetData>
    <row r="1" spans="1:11">
      <c r="A1" s="328" t="s">
        <v>188</v>
      </c>
      <c r="B1" s="328" t="str">
        <f>Info!C2</f>
        <v>სს "ვითიბი ბანკი ჯორჯია"</v>
      </c>
    </row>
    <row r="2" spans="1:11">
      <c r="A2" s="328" t="s">
        <v>189</v>
      </c>
      <c r="B2" s="458">
        <f>'1. key ratios'!B2</f>
        <v>44651</v>
      </c>
      <c r="C2" s="329"/>
      <c r="D2" s="329"/>
    </row>
    <row r="3" spans="1:11">
      <c r="B3" s="329"/>
      <c r="C3" s="329"/>
      <c r="D3" s="329"/>
    </row>
    <row r="4" spans="1:11" ht="14.4" thickBot="1">
      <c r="A4" s="328" t="s">
        <v>518</v>
      </c>
      <c r="B4" s="301" t="s">
        <v>517</v>
      </c>
      <c r="C4" s="329"/>
      <c r="D4" s="329"/>
    </row>
    <row r="5" spans="1:11" ht="30" customHeight="1">
      <c r="A5" s="790"/>
      <c r="B5" s="791"/>
      <c r="C5" s="792" t="s">
        <v>550</v>
      </c>
      <c r="D5" s="792"/>
      <c r="E5" s="792"/>
      <c r="F5" s="792" t="s">
        <v>551</v>
      </c>
      <c r="G5" s="792"/>
      <c r="H5" s="792"/>
      <c r="I5" s="792" t="s">
        <v>552</v>
      </c>
      <c r="J5" s="792"/>
      <c r="K5" s="793"/>
    </row>
    <row r="6" spans="1:11">
      <c r="A6" s="326"/>
      <c r="B6" s="327"/>
      <c r="C6" s="330" t="s">
        <v>27</v>
      </c>
      <c r="D6" s="330" t="s">
        <v>96</v>
      </c>
      <c r="E6" s="330" t="s">
        <v>68</v>
      </c>
      <c r="F6" s="330" t="s">
        <v>27</v>
      </c>
      <c r="G6" s="330" t="s">
        <v>96</v>
      </c>
      <c r="H6" s="330" t="s">
        <v>68</v>
      </c>
      <c r="I6" s="330" t="s">
        <v>27</v>
      </c>
      <c r="J6" s="330" t="s">
        <v>96</v>
      </c>
      <c r="K6" s="332" t="s">
        <v>68</v>
      </c>
    </row>
    <row r="7" spans="1:11">
      <c r="A7" s="333" t="s">
        <v>488</v>
      </c>
      <c r="B7" s="325"/>
      <c r="C7" s="325"/>
      <c r="D7" s="325"/>
      <c r="E7" s="325"/>
      <c r="F7" s="325"/>
      <c r="G7" s="325"/>
      <c r="H7" s="325"/>
      <c r="I7" s="325"/>
      <c r="J7" s="325"/>
      <c r="K7" s="334"/>
    </row>
    <row r="8" spans="1:11">
      <c r="A8" s="324">
        <v>1</v>
      </c>
      <c r="B8" s="313" t="s">
        <v>488</v>
      </c>
      <c r="C8" s="644"/>
      <c r="D8" s="644"/>
      <c r="E8" s="644"/>
      <c r="F8" s="645">
        <v>138739401.46263328</v>
      </c>
      <c r="G8" s="645">
        <v>205856475.6950323</v>
      </c>
      <c r="H8" s="645">
        <v>344595877.15766549</v>
      </c>
      <c r="I8" s="645">
        <v>137800483.81963342</v>
      </c>
      <c r="J8" s="645">
        <v>177171584.98107561</v>
      </c>
      <c r="K8" s="646">
        <v>314972068.80070883</v>
      </c>
    </row>
    <row r="9" spans="1:11">
      <c r="A9" s="333" t="s">
        <v>489</v>
      </c>
      <c r="B9" s="325"/>
      <c r="C9" s="647"/>
      <c r="D9" s="647"/>
      <c r="E9" s="647"/>
      <c r="F9" s="647"/>
      <c r="G9" s="647"/>
      <c r="H9" s="647"/>
      <c r="I9" s="647"/>
      <c r="J9" s="647"/>
      <c r="K9" s="648"/>
    </row>
    <row r="10" spans="1:11">
      <c r="A10" s="335">
        <v>2</v>
      </c>
      <c r="B10" s="314" t="s">
        <v>490</v>
      </c>
      <c r="C10" s="484">
        <v>126398671.19833334</v>
      </c>
      <c r="D10" s="649">
        <v>305826874.07395685</v>
      </c>
      <c r="E10" s="649">
        <v>432225545.27229053</v>
      </c>
      <c r="F10" s="649">
        <v>8511236.2073988896</v>
      </c>
      <c r="G10" s="649">
        <v>19973314.921074167</v>
      </c>
      <c r="H10" s="649">
        <v>28484551.128473055</v>
      </c>
      <c r="I10" s="649">
        <v>2026613.4881366666</v>
      </c>
      <c r="J10" s="649">
        <v>4657543.6735809091</v>
      </c>
      <c r="K10" s="650">
        <v>6684157.1617175778</v>
      </c>
    </row>
    <row r="11" spans="1:11">
      <c r="A11" s="335">
        <v>3</v>
      </c>
      <c r="B11" s="314" t="s">
        <v>491</v>
      </c>
      <c r="C11" s="484">
        <v>410888437.53028905</v>
      </c>
      <c r="D11" s="649">
        <v>341140674.464867</v>
      </c>
      <c r="E11" s="649">
        <v>752029111.99515605</v>
      </c>
      <c r="F11" s="649">
        <v>117172569.16652173</v>
      </c>
      <c r="G11" s="649">
        <v>91219009.498792917</v>
      </c>
      <c r="H11" s="649">
        <v>208391578.6653147</v>
      </c>
      <c r="I11" s="649">
        <v>102940188.95267555</v>
      </c>
      <c r="J11" s="649">
        <v>74948527.076332226</v>
      </c>
      <c r="K11" s="650">
        <v>177888716.02900779</v>
      </c>
    </row>
    <row r="12" spans="1:11">
      <c r="A12" s="335">
        <v>4</v>
      </c>
      <c r="B12" s="314" t="s">
        <v>492</v>
      </c>
      <c r="C12" s="484">
        <v>99661111.111111104</v>
      </c>
      <c r="D12" s="649">
        <v>0</v>
      </c>
      <c r="E12" s="649">
        <v>99661111.111111104</v>
      </c>
      <c r="F12" s="649">
        <v>0</v>
      </c>
      <c r="G12" s="649">
        <v>0</v>
      </c>
      <c r="H12" s="649">
        <v>0</v>
      </c>
      <c r="I12" s="649">
        <v>0</v>
      </c>
      <c r="J12" s="649">
        <v>0</v>
      </c>
      <c r="K12" s="650">
        <v>0</v>
      </c>
    </row>
    <row r="13" spans="1:11">
      <c r="A13" s="335">
        <v>5</v>
      </c>
      <c r="B13" s="314" t="s">
        <v>493</v>
      </c>
      <c r="C13" s="484">
        <v>81123675.35966666</v>
      </c>
      <c r="D13" s="649">
        <v>148146021.1814492</v>
      </c>
      <c r="E13" s="649">
        <v>229269696.54111579</v>
      </c>
      <c r="F13" s="649">
        <v>17331920.134344991</v>
      </c>
      <c r="G13" s="649">
        <v>68719135.729623109</v>
      </c>
      <c r="H13" s="649">
        <v>86051055.863968104</v>
      </c>
      <c r="I13" s="649">
        <v>7436046.6902555563</v>
      </c>
      <c r="J13" s="649">
        <v>53059926.196157485</v>
      </c>
      <c r="K13" s="650">
        <v>60495972.886413053</v>
      </c>
    </row>
    <row r="14" spans="1:11">
      <c r="A14" s="335">
        <v>6</v>
      </c>
      <c r="B14" s="314" t="s">
        <v>508</v>
      </c>
      <c r="C14" s="484">
        <v>0</v>
      </c>
      <c r="D14" s="649">
        <v>0</v>
      </c>
      <c r="E14" s="649">
        <v>0</v>
      </c>
      <c r="F14" s="649">
        <v>0</v>
      </c>
      <c r="G14" s="649">
        <v>0</v>
      </c>
      <c r="H14" s="649">
        <v>0</v>
      </c>
      <c r="I14" s="649">
        <v>0</v>
      </c>
      <c r="J14" s="649">
        <v>0</v>
      </c>
      <c r="K14" s="650">
        <v>0</v>
      </c>
    </row>
    <row r="15" spans="1:11">
      <c r="A15" s="335">
        <v>7</v>
      </c>
      <c r="B15" s="314" t="s">
        <v>495</v>
      </c>
      <c r="C15" s="484">
        <v>28519394.323987544</v>
      </c>
      <c r="D15" s="649">
        <v>14468044.927737661</v>
      </c>
      <c r="E15" s="649">
        <v>42987439.251725204</v>
      </c>
      <c r="F15" s="649">
        <v>3006174.9907014212</v>
      </c>
      <c r="G15" s="649">
        <v>5014455.247753554</v>
      </c>
      <c r="H15" s="649">
        <v>8020630.2384549808</v>
      </c>
      <c r="I15" s="649">
        <v>3006174.9907014212</v>
      </c>
      <c r="J15" s="649">
        <v>5014455.247753554</v>
      </c>
      <c r="K15" s="650">
        <v>8020630.2384549808</v>
      </c>
    </row>
    <row r="16" spans="1:11">
      <c r="A16" s="335">
        <v>8</v>
      </c>
      <c r="B16" s="315" t="s">
        <v>496</v>
      </c>
      <c r="C16" s="484">
        <v>746591289.52338743</v>
      </c>
      <c r="D16" s="649">
        <v>809581614.64801109</v>
      </c>
      <c r="E16" s="649">
        <v>1556172904.1713986</v>
      </c>
      <c r="F16" s="649">
        <v>146021900.49896705</v>
      </c>
      <c r="G16" s="649">
        <v>184925915.39724377</v>
      </c>
      <c r="H16" s="649">
        <v>330947815.89621073</v>
      </c>
      <c r="I16" s="649">
        <v>115409024.12176916</v>
      </c>
      <c r="J16" s="649">
        <v>137680452.19382423</v>
      </c>
      <c r="K16" s="650">
        <v>253089476.31559333</v>
      </c>
    </row>
    <row r="17" spans="1:11">
      <c r="A17" s="333" t="s">
        <v>497</v>
      </c>
      <c r="B17" s="325"/>
      <c r="C17" s="647"/>
      <c r="D17" s="647"/>
      <c r="E17" s="647"/>
      <c r="F17" s="647"/>
      <c r="G17" s="647"/>
      <c r="H17" s="647"/>
      <c r="I17" s="647"/>
      <c r="J17" s="647"/>
      <c r="K17" s="648"/>
    </row>
    <row r="18" spans="1:11">
      <c r="A18" s="335">
        <v>9</v>
      </c>
      <c r="B18" s="314" t="s">
        <v>498</v>
      </c>
      <c r="C18" s="484">
        <v>0</v>
      </c>
      <c r="D18" s="649">
        <v>0</v>
      </c>
      <c r="E18" s="649">
        <v>0</v>
      </c>
      <c r="F18" s="649">
        <v>0</v>
      </c>
      <c r="G18" s="649">
        <v>0</v>
      </c>
      <c r="H18" s="649">
        <v>0</v>
      </c>
      <c r="I18" s="649">
        <v>0</v>
      </c>
      <c r="J18" s="649">
        <v>0</v>
      </c>
      <c r="K18" s="650">
        <v>0</v>
      </c>
    </row>
    <row r="19" spans="1:11">
      <c r="A19" s="335">
        <v>10</v>
      </c>
      <c r="B19" s="314" t="s">
        <v>499</v>
      </c>
      <c r="C19" s="484">
        <v>571640348.44588292</v>
      </c>
      <c r="D19" s="649">
        <v>392904742.68963581</v>
      </c>
      <c r="E19" s="649">
        <v>964545091.13551879</v>
      </c>
      <c r="F19" s="649">
        <v>14732046.392864598</v>
      </c>
      <c r="G19" s="649">
        <v>7372682.7240701653</v>
      </c>
      <c r="H19" s="649">
        <v>22104729.116934758</v>
      </c>
      <c r="I19" s="649">
        <v>15670964.035864603</v>
      </c>
      <c r="J19" s="649">
        <v>38367774.735583499</v>
      </c>
      <c r="K19" s="650">
        <v>54038738.771448128</v>
      </c>
    </row>
    <row r="20" spans="1:11">
      <c r="A20" s="335">
        <v>11</v>
      </c>
      <c r="B20" s="314" t="s">
        <v>500</v>
      </c>
      <c r="C20" s="484">
        <v>120027902.64585328</v>
      </c>
      <c r="D20" s="649">
        <v>42285959.412219591</v>
      </c>
      <c r="E20" s="649">
        <v>162313862.05807292</v>
      </c>
      <c r="F20" s="649">
        <v>1208755.5952222217</v>
      </c>
      <c r="G20" s="649">
        <v>35700080.417522222</v>
      </c>
      <c r="H20" s="649">
        <v>36908836.012744442</v>
      </c>
      <c r="I20" s="649">
        <v>1208755.5952222217</v>
      </c>
      <c r="J20" s="649">
        <v>35700080.417522222</v>
      </c>
      <c r="K20" s="650">
        <v>36908836.012744442</v>
      </c>
    </row>
    <row r="21" spans="1:11" ht="14.4" thickBot="1">
      <c r="A21" s="211">
        <v>12</v>
      </c>
      <c r="B21" s="336" t="s">
        <v>501</v>
      </c>
      <c r="C21" s="651">
        <v>691668251.09173632</v>
      </c>
      <c r="D21" s="652">
        <v>435190702.1018554</v>
      </c>
      <c r="E21" s="651">
        <v>1126858953.1935921</v>
      </c>
      <c r="F21" s="652">
        <v>15940801.988086814</v>
      </c>
      <c r="G21" s="652">
        <v>43072763.141592383</v>
      </c>
      <c r="H21" s="652">
        <v>59013565.129679196</v>
      </c>
      <c r="I21" s="652">
        <v>16879719.631086815</v>
      </c>
      <c r="J21" s="652">
        <v>74067855.153105721</v>
      </c>
      <c r="K21" s="653">
        <v>90947574.784192547</v>
      </c>
    </row>
    <row r="22" spans="1:11" ht="38.25" customHeight="1" thickBot="1">
      <c r="A22" s="322"/>
      <c r="B22" s="323"/>
      <c r="C22" s="481"/>
      <c r="D22" s="481"/>
      <c r="E22" s="481"/>
      <c r="F22" s="787" t="s">
        <v>502</v>
      </c>
      <c r="G22" s="788"/>
      <c r="H22" s="788"/>
      <c r="I22" s="787" t="s">
        <v>503</v>
      </c>
      <c r="J22" s="788"/>
      <c r="K22" s="789"/>
    </row>
    <row r="23" spans="1:11">
      <c r="A23" s="319">
        <v>13</v>
      </c>
      <c r="B23" s="316" t="s">
        <v>488</v>
      </c>
      <c r="C23" s="654"/>
      <c r="D23" s="654"/>
      <c r="E23" s="654"/>
      <c r="F23" s="655">
        <v>138739401.46263328</v>
      </c>
      <c r="G23" s="655">
        <v>205856475.6950323</v>
      </c>
      <c r="H23" s="655">
        <v>344595877.15766549</v>
      </c>
      <c r="I23" s="655">
        <v>137800483.81963342</v>
      </c>
      <c r="J23" s="655">
        <v>177171584.98107561</v>
      </c>
      <c r="K23" s="656">
        <v>314972068.80070883</v>
      </c>
    </row>
    <row r="24" spans="1:11" ht="14.4" thickBot="1">
      <c r="A24" s="320">
        <v>14</v>
      </c>
      <c r="B24" s="317" t="s">
        <v>504</v>
      </c>
      <c r="C24" s="657"/>
      <c r="D24" s="658"/>
      <c r="E24" s="659"/>
      <c r="F24" s="660">
        <v>130081098.51088023</v>
      </c>
      <c r="G24" s="660">
        <v>141853152.25565138</v>
      </c>
      <c r="H24" s="660">
        <v>271934250.76653153</v>
      </c>
      <c r="I24" s="660">
        <v>98529304.490682349</v>
      </c>
      <c r="J24" s="660">
        <v>63612597.040718511</v>
      </c>
      <c r="K24" s="661">
        <v>162141901.5314008</v>
      </c>
    </row>
    <row r="25" spans="1:11" ht="14.4" thickBot="1">
      <c r="A25" s="321">
        <v>15</v>
      </c>
      <c r="B25" s="318" t="s">
        <v>505</v>
      </c>
      <c r="C25" s="662"/>
      <c r="D25" s="662"/>
      <c r="E25" s="662"/>
      <c r="F25" s="663">
        <v>1.06656080745681</v>
      </c>
      <c r="G25" s="663">
        <v>1.4511942274221195</v>
      </c>
      <c r="H25" s="663">
        <v>1.2672029219795391</v>
      </c>
      <c r="I25" s="663">
        <v>1.3985735972861235</v>
      </c>
      <c r="J25" s="663">
        <v>2.7851650965872032</v>
      </c>
      <c r="K25" s="664">
        <v>1.942570463438845</v>
      </c>
    </row>
    <row r="28" spans="1:11" ht="41.4">
      <c r="B28" s="23" t="s">
        <v>549</v>
      </c>
    </row>
  </sheetData>
  <mergeCells count="6">
    <mergeCell ref="F22:H22"/>
    <mergeCell ref="I22:K22"/>
    <mergeCell ref="A5:B5"/>
    <mergeCell ref="C5:E5"/>
    <mergeCell ref="F5:H5"/>
    <mergeCell ref="I5:K5"/>
  </mergeCells>
  <pageMargins left="0.7" right="0.7" top="0.75" bottom="0.75" header="0.3" footer="0.3"/>
  <pageSetup paperSize="9" scale="5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N22"/>
  <sheetViews>
    <sheetView zoomScale="70" zoomScaleNormal="70" workbookViewId="0">
      <pane xSplit="1" ySplit="5" topLeftCell="B6" activePane="bottomRight" state="frozen"/>
      <selection pane="topRight" activeCell="B1" sqref="B1"/>
      <selection pane="bottomLeft" activeCell="A5" sqref="A5"/>
      <selection pane="bottomRight" activeCell="K8" sqref="K8:K12"/>
    </sheetView>
  </sheetViews>
  <sheetFormatPr defaultColWidth="9.109375" defaultRowHeight="13.8"/>
  <cols>
    <col min="1" max="1" width="10.5546875" style="66" bestFit="1" customWidth="1"/>
    <col min="2" max="2" width="95" style="66" customWidth="1"/>
    <col min="3" max="3" width="12.5546875" style="66" bestFit="1" customWidth="1"/>
    <col min="4" max="4" width="10" style="66" bestFit="1" customWidth="1"/>
    <col min="5" max="5" width="18.33203125" style="66" bestFit="1" customWidth="1"/>
    <col min="6" max="13" width="10.6640625" style="66" customWidth="1"/>
    <col min="14" max="14" width="31" style="66" bestFit="1" customWidth="1"/>
    <col min="15" max="16384" width="9.109375" style="13"/>
  </cols>
  <sheetData>
    <row r="1" spans="1:14">
      <c r="A1" s="5" t="s">
        <v>188</v>
      </c>
      <c r="B1" s="66" t="str">
        <f>Info!C2</f>
        <v>სს "ვითიბი ბანკი ჯორჯია"</v>
      </c>
    </row>
    <row r="2" spans="1:14" ht="14.25" customHeight="1">
      <c r="A2" s="66" t="s">
        <v>189</v>
      </c>
      <c r="B2" s="458">
        <f>'1. key ratios'!B2</f>
        <v>44651</v>
      </c>
    </row>
    <row r="3" spans="1:14" ht="14.25" customHeight="1"/>
    <row r="4" spans="1:14" ht="14.4" thickBot="1">
      <c r="A4" s="2" t="s">
        <v>417</v>
      </c>
      <c r="B4" s="90" t="s">
        <v>77</v>
      </c>
    </row>
    <row r="5" spans="1:14" s="25" customFormat="1">
      <c r="A5" s="162"/>
      <c r="B5" s="163"/>
      <c r="C5" s="164" t="s">
        <v>0</v>
      </c>
      <c r="D5" s="164" t="s">
        <v>1</v>
      </c>
      <c r="E5" s="164" t="s">
        <v>2</v>
      </c>
      <c r="F5" s="164" t="s">
        <v>3</v>
      </c>
      <c r="G5" s="164" t="s">
        <v>4</v>
      </c>
      <c r="H5" s="164" t="s">
        <v>5</v>
      </c>
      <c r="I5" s="164" t="s">
        <v>237</v>
      </c>
      <c r="J5" s="164" t="s">
        <v>238</v>
      </c>
      <c r="K5" s="164" t="s">
        <v>239</v>
      </c>
      <c r="L5" s="164" t="s">
        <v>240</v>
      </c>
      <c r="M5" s="164" t="s">
        <v>241</v>
      </c>
      <c r="N5" s="165" t="s">
        <v>242</v>
      </c>
    </row>
    <row r="6" spans="1:14" ht="41.4">
      <c r="A6" s="154"/>
      <c r="B6" s="102"/>
      <c r="C6" s="103" t="s">
        <v>87</v>
      </c>
      <c r="D6" s="104" t="s">
        <v>76</v>
      </c>
      <c r="E6" s="105" t="s">
        <v>86</v>
      </c>
      <c r="F6" s="106">
        <v>0</v>
      </c>
      <c r="G6" s="106">
        <v>0.2</v>
      </c>
      <c r="H6" s="106">
        <v>0.35</v>
      </c>
      <c r="I6" s="106">
        <v>0.5</v>
      </c>
      <c r="J6" s="106">
        <v>0.75</v>
      </c>
      <c r="K6" s="106">
        <v>1</v>
      </c>
      <c r="L6" s="106">
        <v>1.5</v>
      </c>
      <c r="M6" s="106">
        <v>2.5</v>
      </c>
      <c r="N6" s="155" t="s">
        <v>77</v>
      </c>
    </row>
    <row r="7" spans="1:14">
      <c r="A7" s="156">
        <v>1</v>
      </c>
      <c r="B7" s="107" t="s">
        <v>78</v>
      </c>
      <c r="C7" s="286">
        <f>SUM(C8:C13)</f>
        <v>11766244</v>
      </c>
      <c r="D7" s="102"/>
      <c r="E7" s="289">
        <f t="shared" ref="E7:M7" si="0">SUM(E8:E13)</f>
        <v>235324.88</v>
      </c>
      <c r="F7" s="286">
        <f>SUM(F8:F13)</f>
        <v>0</v>
      </c>
      <c r="G7" s="286">
        <f t="shared" si="0"/>
        <v>0</v>
      </c>
      <c r="H7" s="286">
        <f t="shared" si="0"/>
        <v>0</v>
      </c>
      <c r="I7" s="286">
        <f t="shared" si="0"/>
        <v>0</v>
      </c>
      <c r="J7" s="286">
        <f t="shared" si="0"/>
        <v>0</v>
      </c>
      <c r="K7" s="286">
        <f t="shared" si="0"/>
        <v>235324.88</v>
      </c>
      <c r="L7" s="286">
        <f t="shared" si="0"/>
        <v>0</v>
      </c>
      <c r="M7" s="286">
        <f t="shared" si="0"/>
        <v>0</v>
      </c>
      <c r="N7" s="157">
        <f>SUM(N8:N13)</f>
        <v>235324.88</v>
      </c>
    </row>
    <row r="8" spans="1:14">
      <c r="A8" s="156">
        <v>1.1000000000000001</v>
      </c>
      <c r="B8" s="108" t="s">
        <v>79</v>
      </c>
      <c r="C8" s="287">
        <v>11766244</v>
      </c>
      <c r="D8" s="109">
        <v>0.02</v>
      </c>
      <c r="E8" s="289">
        <f>C8*D8</f>
        <v>235324.88</v>
      </c>
      <c r="F8" s="287"/>
      <c r="G8" s="287"/>
      <c r="H8" s="287"/>
      <c r="I8" s="287"/>
      <c r="J8" s="287"/>
      <c r="K8" s="287">
        <v>235324.88</v>
      </c>
      <c r="L8" s="287"/>
      <c r="M8" s="287"/>
      <c r="N8" s="157">
        <f>SUMPRODUCT($F$6:$M$6,F8:M8)</f>
        <v>235324.88</v>
      </c>
    </row>
    <row r="9" spans="1:14">
      <c r="A9" s="156">
        <v>1.2</v>
      </c>
      <c r="B9" s="108" t="s">
        <v>80</v>
      </c>
      <c r="C9" s="287">
        <v>0</v>
      </c>
      <c r="D9" s="109">
        <v>0.05</v>
      </c>
      <c r="E9" s="289">
        <f>C9*D9</f>
        <v>0</v>
      </c>
      <c r="F9" s="287"/>
      <c r="G9" s="287"/>
      <c r="H9" s="287"/>
      <c r="I9" s="287"/>
      <c r="J9" s="287"/>
      <c r="K9" s="287">
        <v>0</v>
      </c>
      <c r="L9" s="287"/>
      <c r="M9" s="287"/>
      <c r="N9" s="157">
        <f t="shared" ref="N9:N12" si="1">SUMPRODUCT($F$6:$M$6,F9:M9)</f>
        <v>0</v>
      </c>
    </row>
    <row r="10" spans="1:14">
      <c r="A10" s="156">
        <v>1.3</v>
      </c>
      <c r="B10" s="108" t="s">
        <v>81</v>
      </c>
      <c r="C10" s="287">
        <v>0</v>
      </c>
      <c r="D10" s="109">
        <v>0.08</v>
      </c>
      <c r="E10" s="289">
        <f>C10*D10</f>
        <v>0</v>
      </c>
      <c r="F10" s="287"/>
      <c r="G10" s="287"/>
      <c r="H10" s="287"/>
      <c r="I10" s="287"/>
      <c r="J10" s="287"/>
      <c r="K10" s="287">
        <v>0</v>
      </c>
      <c r="L10" s="287"/>
      <c r="M10" s="287"/>
      <c r="N10" s="157">
        <f>SUMPRODUCT($F$6:$M$6,F10:M10)</f>
        <v>0</v>
      </c>
    </row>
    <row r="11" spans="1:14">
      <c r="A11" s="156">
        <v>1.4</v>
      </c>
      <c r="B11" s="108" t="s">
        <v>82</v>
      </c>
      <c r="C11" s="287">
        <v>0</v>
      </c>
      <c r="D11" s="109">
        <v>0.11</v>
      </c>
      <c r="E11" s="289">
        <f>C11*D11</f>
        <v>0</v>
      </c>
      <c r="F11" s="287"/>
      <c r="G11" s="287"/>
      <c r="H11" s="287"/>
      <c r="I11" s="287"/>
      <c r="J11" s="287"/>
      <c r="K11" s="287">
        <v>0</v>
      </c>
      <c r="L11" s="287"/>
      <c r="M11" s="287"/>
      <c r="N11" s="157">
        <f t="shared" si="1"/>
        <v>0</v>
      </c>
    </row>
    <row r="12" spans="1:14">
      <c r="A12" s="156">
        <v>1.5</v>
      </c>
      <c r="B12" s="108" t="s">
        <v>83</v>
      </c>
      <c r="C12" s="287">
        <v>0</v>
      </c>
      <c r="D12" s="109">
        <v>0.14000000000000001</v>
      </c>
      <c r="E12" s="289">
        <f>C12*D12</f>
        <v>0</v>
      </c>
      <c r="F12" s="287"/>
      <c r="G12" s="287"/>
      <c r="H12" s="287"/>
      <c r="I12" s="287"/>
      <c r="J12" s="287"/>
      <c r="K12" s="287">
        <v>0</v>
      </c>
      <c r="L12" s="287"/>
      <c r="M12" s="287"/>
      <c r="N12" s="157">
        <f t="shared" si="1"/>
        <v>0</v>
      </c>
    </row>
    <row r="13" spans="1:14">
      <c r="A13" s="156">
        <v>1.6</v>
      </c>
      <c r="B13" s="110" t="s">
        <v>84</v>
      </c>
      <c r="C13" s="287">
        <v>0</v>
      </c>
      <c r="D13" s="111"/>
      <c r="E13" s="287"/>
      <c r="F13" s="287"/>
      <c r="G13" s="287"/>
      <c r="H13" s="287"/>
      <c r="I13" s="287"/>
      <c r="J13" s="287"/>
      <c r="K13" s="287"/>
      <c r="L13" s="287"/>
      <c r="M13" s="287"/>
      <c r="N13" s="157">
        <f>SUMPRODUCT($F$6:$M$6,F13:M13)</f>
        <v>0</v>
      </c>
    </row>
    <row r="14" spans="1:14">
      <c r="A14" s="156">
        <v>2</v>
      </c>
      <c r="B14" s="112" t="s">
        <v>85</v>
      </c>
      <c r="C14" s="286">
        <f>SUM(C15:C20)</f>
        <v>0</v>
      </c>
      <c r="D14" s="102"/>
      <c r="E14" s="289">
        <f t="shared" ref="E14:M14" si="2">SUM(E15:E20)</f>
        <v>0</v>
      </c>
      <c r="F14" s="287">
        <f t="shared" si="2"/>
        <v>0</v>
      </c>
      <c r="G14" s="287">
        <f t="shared" si="2"/>
        <v>0</v>
      </c>
      <c r="H14" s="287">
        <f t="shared" si="2"/>
        <v>0</v>
      </c>
      <c r="I14" s="287">
        <f t="shared" si="2"/>
        <v>0</v>
      </c>
      <c r="J14" s="287">
        <f t="shared" si="2"/>
        <v>0</v>
      </c>
      <c r="K14" s="287">
        <f t="shared" si="2"/>
        <v>0</v>
      </c>
      <c r="L14" s="287">
        <f t="shared" si="2"/>
        <v>0</v>
      </c>
      <c r="M14" s="287">
        <f t="shared" si="2"/>
        <v>0</v>
      </c>
      <c r="N14" s="157">
        <f>SUM(N15:N20)</f>
        <v>0</v>
      </c>
    </row>
    <row r="15" spans="1:14">
      <c r="A15" s="156">
        <v>2.1</v>
      </c>
      <c r="B15" s="110" t="s">
        <v>79</v>
      </c>
      <c r="C15" s="287"/>
      <c r="D15" s="109">
        <v>5.0000000000000001E-3</v>
      </c>
      <c r="E15" s="289">
        <f>C15*D15</f>
        <v>0</v>
      </c>
      <c r="F15" s="287"/>
      <c r="G15" s="287"/>
      <c r="H15" s="287"/>
      <c r="I15" s="287"/>
      <c r="J15" s="287"/>
      <c r="K15" s="287"/>
      <c r="L15" s="287"/>
      <c r="M15" s="287"/>
      <c r="N15" s="157">
        <f>SUMPRODUCT($F$6:$M$6,F15:M15)</f>
        <v>0</v>
      </c>
    </row>
    <row r="16" spans="1:14">
      <c r="A16" s="156">
        <v>2.2000000000000002</v>
      </c>
      <c r="B16" s="110" t="s">
        <v>80</v>
      </c>
      <c r="C16" s="287"/>
      <c r="D16" s="109">
        <v>0.01</v>
      </c>
      <c r="E16" s="289">
        <f>C16*D16</f>
        <v>0</v>
      </c>
      <c r="F16" s="287"/>
      <c r="G16" s="287"/>
      <c r="H16" s="287"/>
      <c r="I16" s="287"/>
      <c r="J16" s="287"/>
      <c r="K16" s="287"/>
      <c r="L16" s="287"/>
      <c r="M16" s="287"/>
      <c r="N16" s="157">
        <f t="shared" ref="N16:N20" si="3">SUMPRODUCT($F$6:$M$6,F16:M16)</f>
        <v>0</v>
      </c>
    </row>
    <row r="17" spans="1:14">
      <c r="A17" s="156">
        <v>2.2999999999999998</v>
      </c>
      <c r="B17" s="110" t="s">
        <v>81</v>
      </c>
      <c r="C17" s="287"/>
      <c r="D17" s="109">
        <v>0.02</v>
      </c>
      <c r="E17" s="289">
        <f>C17*D17</f>
        <v>0</v>
      </c>
      <c r="F17" s="287"/>
      <c r="G17" s="287"/>
      <c r="H17" s="287"/>
      <c r="I17" s="287"/>
      <c r="J17" s="287"/>
      <c r="K17" s="287"/>
      <c r="L17" s="287"/>
      <c r="M17" s="287"/>
      <c r="N17" s="157">
        <f t="shared" si="3"/>
        <v>0</v>
      </c>
    </row>
    <row r="18" spans="1:14">
      <c r="A18" s="156">
        <v>2.4</v>
      </c>
      <c r="B18" s="110" t="s">
        <v>82</v>
      </c>
      <c r="C18" s="287"/>
      <c r="D18" s="109">
        <v>0.03</v>
      </c>
      <c r="E18" s="289">
        <f>C18*D18</f>
        <v>0</v>
      </c>
      <c r="F18" s="287"/>
      <c r="G18" s="287"/>
      <c r="H18" s="287"/>
      <c r="I18" s="287"/>
      <c r="J18" s="287"/>
      <c r="K18" s="287"/>
      <c r="L18" s="287"/>
      <c r="M18" s="287"/>
      <c r="N18" s="157">
        <f t="shared" si="3"/>
        <v>0</v>
      </c>
    </row>
    <row r="19" spans="1:14">
      <c r="A19" s="156">
        <v>2.5</v>
      </c>
      <c r="B19" s="110" t="s">
        <v>83</v>
      </c>
      <c r="C19" s="287"/>
      <c r="D19" s="109">
        <v>0.04</v>
      </c>
      <c r="E19" s="289">
        <f>C19*D19</f>
        <v>0</v>
      </c>
      <c r="F19" s="287"/>
      <c r="G19" s="287"/>
      <c r="H19" s="287"/>
      <c r="I19" s="287"/>
      <c r="J19" s="287"/>
      <c r="K19" s="287"/>
      <c r="L19" s="287"/>
      <c r="M19" s="287"/>
      <c r="N19" s="157">
        <f t="shared" si="3"/>
        <v>0</v>
      </c>
    </row>
    <row r="20" spans="1:14">
      <c r="A20" s="156">
        <v>2.6</v>
      </c>
      <c r="B20" s="110" t="s">
        <v>84</v>
      </c>
      <c r="C20" s="287"/>
      <c r="D20" s="111"/>
      <c r="E20" s="290"/>
      <c r="F20" s="287"/>
      <c r="G20" s="287"/>
      <c r="H20" s="287"/>
      <c r="I20" s="287"/>
      <c r="J20" s="287"/>
      <c r="K20" s="287"/>
      <c r="L20" s="287"/>
      <c r="M20" s="287"/>
      <c r="N20" s="157">
        <f t="shared" si="3"/>
        <v>0</v>
      </c>
    </row>
    <row r="21" spans="1:14" ht="14.4" thickBot="1">
      <c r="A21" s="158">
        <v>3</v>
      </c>
      <c r="B21" s="159" t="s">
        <v>68</v>
      </c>
      <c r="C21" s="288">
        <f>C14+C7</f>
        <v>11766244</v>
      </c>
      <c r="D21" s="160"/>
      <c r="E21" s="291">
        <f>E14+E7</f>
        <v>235324.88</v>
      </c>
      <c r="F21" s="292">
        <f>F7+F14</f>
        <v>0</v>
      </c>
      <c r="G21" s="292">
        <f t="shared" ref="G21:L21" si="4">G7+G14</f>
        <v>0</v>
      </c>
      <c r="H21" s="292">
        <f t="shared" si="4"/>
        <v>0</v>
      </c>
      <c r="I21" s="292">
        <f t="shared" si="4"/>
        <v>0</v>
      </c>
      <c r="J21" s="292">
        <f t="shared" si="4"/>
        <v>0</v>
      </c>
      <c r="K21" s="292">
        <f t="shared" si="4"/>
        <v>235324.88</v>
      </c>
      <c r="L21" s="292">
        <f t="shared" si="4"/>
        <v>0</v>
      </c>
      <c r="M21" s="292">
        <f>M7+M14</f>
        <v>0</v>
      </c>
      <c r="N21" s="161">
        <f>N14+N7</f>
        <v>235324.88</v>
      </c>
    </row>
    <row r="22" spans="1:14">
      <c r="E22" s="293"/>
      <c r="F22" s="293"/>
      <c r="G22" s="293"/>
      <c r="H22" s="293"/>
      <c r="I22" s="293"/>
      <c r="J22" s="293"/>
      <c r="K22" s="293"/>
      <c r="L22" s="293"/>
      <c r="M22" s="293"/>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pageSetup scale="46" orientation="landscape"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C43"/>
  <sheetViews>
    <sheetView zoomScale="50" zoomScaleNormal="50" workbookViewId="0">
      <selection activeCell="C6" sqref="C6:C36"/>
    </sheetView>
  </sheetViews>
  <sheetFormatPr defaultRowHeight="14.4"/>
  <cols>
    <col min="1" max="1" width="11.44140625" customWidth="1"/>
    <col min="2" max="2" width="76.88671875" style="4" customWidth="1"/>
    <col min="3" max="3" width="22.88671875" customWidth="1"/>
  </cols>
  <sheetData>
    <row r="1" spans="1:3">
      <c r="A1" s="328" t="s">
        <v>188</v>
      </c>
      <c r="B1" t="str">
        <f>Info!C2</f>
        <v>სს "ვითიბი ბანკი ჯორჯია"</v>
      </c>
    </row>
    <row r="2" spans="1:3">
      <c r="A2" s="328" t="s">
        <v>189</v>
      </c>
      <c r="B2" s="458">
        <f>'1. key ratios'!B2</f>
        <v>44651</v>
      </c>
    </row>
    <row r="3" spans="1:3">
      <c r="A3" s="328"/>
      <c r="B3"/>
    </row>
    <row r="4" spans="1:3">
      <c r="A4" s="328" t="s">
        <v>594</v>
      </c>
      <c r="B4" t="s">
        <v>553</v>
      </c>
    </row>
    <row r="5" spans="1:3">
      <c r="A5" s="390"/>
      <c r="B5" s="390" t="s">
        <v>554</v>
      </c>
      <c r="C5" s="402"/>
    </row>
    <row r="6" spans="1:3">
      <c r="A6" s="391">
        <v>1</v>
      </c>
      <c r="B6" s="403" t="s">
        <v>606</v>
      </c>
      <c r="C6" s="404">
        <v>507324341.91035008</v>
      </c>
    </row>
    <row r="7" spans="1:3">
      <c r="A7" s="391">
        <v>2</v>
      </c>
      <c r="B7" s="403" t="s">
        <v>555</v>
      </c>
      <c r="C7" s="404">
        <v>-34174088.789999999</v>
      </c>
    </row>
    <row r="8" spans="1:3">
      <c r="A8" s="392">
        <v>3</v>
      </c>
      <c r="B8" s="405" t="s">
        <v>556</v>
      </c>
      <c r="C8" s="406">
        <v>473150253.12035006</v>
      </c>
    </row>
    <row r="9" spans="1:3">
      <c r="A9" s="393"/>
      <c r="B9" s="393" t="s">
        <v>557</v>
      </c>
      <c r="C9" s="407"/>
    </row>
    <row r="10" spans="1:3">
      <c r="A10" s="394">
        <v>4</v>
      </c>
      <c r="B10" s="408" t="s">
        <v>558</v>
      </c>
      <c r="C10" s="404"/>
    </row>
    <row r="11" spans="1:3">
      <c r="A11" s="394">
        <v>5</v>
      </c>
      <c r="B11" s="409" t="s">
        <v>559</v>
      </c>
      <c r="C11" s="404"/>
    </row>
    <row r="12" spans="1:3">
      <c r="A12" s="394" t="s">
        <v>560</v>
      </c>
      <c r="B12" s="403" t="s">
        <v>561</v>
      </c>
      <c r="C12" s="406">
        <v>235324.88</v>
      </c>
    </row>
    <row r="13" spans="1:3">
      <c r="A13" s="395">
        <v>6</v>
      </c>
      <c r="B13" s="410" t="s">
        <v>562</v>
      </c>
      <c r="C13" s="404"/>
    </row>
    <row r="14" spans="1:3">
      <c r="A14" s="395">
        <v>7</v>
      </c>
      <c r="B14" s="411" t="s">
        <v>563</v>
      </c>
      <c r="C14" s="404"/>
    </row>
    <row r="15" spans="1:3">
      <c r="A15" s="396">
        <v>8</v>
      </c>
      <c r="B15" s="403" t="s">
        <v>564</v>
      </c>
      <c r="C15" s="404"/>
    </row>
    <row r="16" spans="1:3" ht="22.8">
      <c r="A16" s="395">
        <v>9</v>
      </c>
      <c r="B16" s="411" t="s">
        <v>565</v>
      </c>
      <c r="C16" s="404"/>
    </row>
    <row r="17" spans="1:3">
      <c r="A17" s="395">
        <v>10</v>
      </c>
      <c r="B17" s="411" t="s">
        <v>566</v>
      </c>
      <c r="C17" s="404"/>
    </row>
    <row r="18" spans="1:3">
      <c r="A18" s="397">
        <v>11</v>
      </c>
      <c r="B18" s="412" t="s">
        <v>567</v>
      </c>
      <c r="C18" s="406">
        <v>235324.88</v>
      </c>
    </row>
    <row r="19" spans="1:3">
      <c r="A19" s="393"/>
      <c r="B19" s="393" t="s">
        <v>568</v>
      </c>
      <c r="C19" s="413"/>
    </row>
    <row r="20" spans="1:3">
      <c r="A20" s="395">
        <v>12</v>
      </c>
      <c r="B20" s="408" t="s">
        <v>569</v>
      </c>
      <c r="C20" s="404"/>
    </row>
    <row r="21" spans="1:3">
      <c r="A21" s="395">
        <v>13</v>
      </c>
      <c r="B21" s="408" t="s">
        <v>570</v>
      </c>
      <c r="C21" s="404"/>
    </row>
    <row r="22" spans="1:3">
      <c r="A22" s="395">
        <v>14</v>
      </c>
      <c r="B22" s="408" t="s">
        <v>571</v>
      </c>
      <c r="C22" s="404"/>
    </row>
    <row r="23" spans="1:3" ht="22.8">
      <c r="A23" s="395" t="s">
        <v>572</v>
      </c>
      <c r="B23" s="408" t="s">
        <v>573</v>
      </c>
      <c r="C23" s="404"/>
    </row>
    <row r="24" spans="1:3">
      <c r="A24" s="395">
        <v>15</v>
      </c>
      <c r="B24" s="408" t="s">
        <v>574</v>
      </c>
      <c r="C24" s="404"/>
    </row>
    <row r="25" spans="1:3">
      <c r="A25" s="395" t="s">
        <v>575</v>
      </c>
      <c r="B25" s="403" t="s">
        <v>576</v>
      </c>
      <c r="C25" s="404"/>
    </row>
    <row r="26" spans="1:3">
      <c r="A26" s="397">
        <v>16</v>
      </c>
      <c r="B26" s="412" t="s">
        <v>577</v>
      </c>
      <c r="C26" s="406">
        <v>0</v>
      </c>
    </row>
    <row r="27" spans="1:3">
      <c r="A27" s="393"/>
      <c r="B27" s="393" t="s">
        <v>578</v>
      </c>
      <c r="C27" s="407"/>
    </row>
    <row r="28" spans="1:3">
      <c r="A28" s="394">
        <v>17</v>
      </c>
      <c r="B28" s="403" t="s">
        <v>579</v>
      </c>
      <c r="C28" s="404">
        <v>114151082.81973998</v>
      </c>
    </row>
    <row r="29" spans="1:3">
      <c r="A29" s="394">
        <v>18</v>
      </c>
      <c r="B29" s="403" t="s">
        <v>580</v>
      </c>
      <c r="C29" s="404">
        <v>-47766767.195389986</v>
      </c>
    </row>
    <row r="30" spans="1:3">
      <c r="A30" s="397">
        <v>19</v>
      </c>
      <c r="B30" s="412" t="s">
        <v>581</v>
      </c>
      <c r="C30" s="406">
        <v>66384315.624349996</v>
      </c>
    </row>
    <row r="31" spans="1:3">
      <c r="A31" s="398"/>
      <c r="B31" s="393" t="s">
        <v>582</v>
      </c>
      <c r="C31" s="407"/>
    </row>
    <row r="32" spans="1:3">
      <c r="A32" s="394" t="s">
        <v>583</v>
      </c>
      <c r="B32" s="408" t="s">
        <v>584</v>
      </c>
      <c r="C32" s="414"/>
    </row>
    <row r="33" spans="1:3">
      <c r="A33" s="394" t="s">
        <v>585</v>
      </c>
      <c r="B33" s="409" t="s">
        <v>586</v>
      </c>
      <c r="C33" s="414"/>
    </row>
    <row r="34" spans="1:3">
      <c r="A34" s="393"/>
      <c r="B34" s="393" t="s">
        <v>587</v>
      </c>
      <c r="C34" s="407"/>
    </row>
    <row r="35" spans="1:3">
      <c r="A35" s="397">
        <v>20</v>
      </c>
      <c r="B35" s="412" t="s">
        <v>89</v>
      </c>
      <c r="C35" s="406">
        <v>260272671.21000001</v>
      </c>
    </row>
    <row r="36" spans="1:3">
      <c r="A36" s="397">
        <v>21</v>
      </c>
      <c r="B36" s="412" t="s">
        <v>588</v>
      </c>
      <c r="C36" s="406">
        <v>539769893.62470007</v>
      </c>
    </row>
    <row r="37" spans="1:3">
      <c r="A37" s="399"/>
      <c r="B37" s="399" t="s">
        <v>553</v>
      </c>
      <c r="C37" s="407"/>
    </row>
    <row r="38" spans="1:3">
      <c r="A38" s="397">
        <v>22</v>
      </c>
      <c r="B38" s="412" t="s">
        <v>553</v>
      </c>
      <c r="C38" s="708">
        <f>IFERROR(C35/C36,0)</f>
        <v>0.48219190118626104</v>
      </c>
    </row>
    <row r="39" spans="1:3">
      <c r="A39" s="399"/>
      <c r="B39" s="399" t="s">
        <v>589</v>
      </c>
      <c r="C39" s="407"/>
    </row>
    <row r="40" spans="1:3">
      <c r="A40" s="400" t="s">
        <v>590</v>
      </c>
      <c r="B40" s="408" t="s">
        <v>591</v>
      </c>
      <c r="C40" s="414"/>
    </row>
    <row r="41" spans="1:3">
      <c r="A41" s="401" t="s">
        <v>592</v>
      </c>
      <c r="B41" s="409" t="s">
        <v>593</v>
      </c>
      <c r="C41" s="414"/>
    </row>
    <row r="43" spans="1:3">
      <c r="B43" s="423" t="s">
        <v>607</v>
      </c>
    </row>
  </sheetData>
  <pageMargins left="0.7" right="0.7" top="0.75" bottom="0.75" header="0.3" footer="0.3"/>
  <pageSetup paperSize="9" scale="7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G42"/>
  <sheetViews>
    <sheetView zoomScale="70" zoomScaleNormal="70" workbookViewId="0">
      <pane xSplit="2" ySplit="6" topLeftCell="C25" activePane="bottomRight" state="frozen"/>
      <selection pane="topRight" activeCell="C1" sqref="C1"/>
      <selection pane="bottomLeft" activeCell="A7" sqref="A7"/>
      <selection pane="bottomRight" activeCell="C26" sqref="C26"/>
    </sheetView>
  </sheetViews>
  <sheetFormatPr defaultRowHeight="14.4"/>
  <cols>
    <col min="1" max="1" width="9.88671875" style="328" bestFit="1" customWidth="1"/>
    <col min="2" max="2" width="82.5546875" style="23" customWidth="1"/>
    <col min="3" max="7" width="17.5546875" style="328" customWidth="1"/>
  </cols>
  <sheetData>
    <row r="1" spans="1:7">
      <c r="A1" s="328" t="s">
        <v>188</v>
      </c>
      <c r="B1" s="328" t="str">
        <f>Info!C2</f>
        <v>სს "ვითიბი ბანკი ჯორჯია"</v>
      </c>
    </row>
    <row r="2" spans="1:7">
      <c r="A2" s="328" t="s">
        <v>189</v>
      </c>
      <c r="B2" s="458">
        <f>'1. key ratios'!B2</f>
        <v>44651</v>
      </c>
    </row>
    <row r="3" spans="1:7">
      <c r="B3" s="458"/>
    </row>
    <row r="4" spans="1:7" ht="15" thickBot="1">
      <c r="A4" s="328" t="s">
        <v>655</v>
      </c>
      <c r="B4" s="459" t="s">
        <v>620</v>
      </c>
    </row>
    <row r="5" spans="1:7">
      <c r="A5" s="460"/>
      <c r="B5" s="461"/>
      <c r="C5" s="794" t="s">
        <v>621</v>
      </c>
      <c r="D5" s="794"/>
      <c r="E5" s="794"/>
      <c r="F5" s="794"/>
      <c r="G5" s="795" t="s">
        <v>622</v>
      </c>
    </row>
    <row r="6" spans="1:7">
      <c r="A6" s="462"/>
      <c r="B6" s="463"/>
      <c r="C6" s="464" t="s">
        <v>623</v>
      </c>
      <c r="D6" s="465" t="s">
        <v>624</v>
      </c>
      <c r="E6" s="465" t="s">
        <v>625</v>
      </c>
      <c r="F6" s="465" t="s">
        <v>626</v>
      </c>
      <c r="G6" s="796"/>
    </row>
    <row r="7" spans="1:7">
      <c r="A7" s="466"/>
      <c r="B7" s="467" t="s">
        <v>627</v>
      </c>
      <c r="C7" s="468"/>
      <c r="D7" s="468"/>
      <c r="E7" s="468"/>
      <c r="F7" s="468"/>
      <c r="G7" s="469"/>
    </row>
    <row r="8" spans="1:7">
      <c r="A8" s="470">
        <v>1</v>
      </c>
      <c r="B8" s="471" t="s">
        <v>628</v>
      </c>
      <c r="C8" s="472">
        <v>260272671.21000001</v>
      </c>
      <c r="D8" s="472">
        <v>0</v>
      </c>
      <c r="E8" s="472">
        <v>0</v>
      </c>
      <c r="F8" s="472">
        <v>111495575.16605002</v>
      </c>
      <c r="G8" s="473">
        <v>371768246.37605</v>
      </c>
    </row>
    <row r="9" spans="1:7">
      <c r="A9" s="470">
        <v>2</v>
      </c>
      <c r="B9" s="474" t="s">
        <v>88</v>
      </c>
      <c r="C9" s="472">
        <v>260272671.21000001</v>
      </c>
      <c r="D9" s="472"/>
      <c r="E9" s="472"/>
      <c r="F9" s="472">
        <v>99757029.520000011</v>
      </c>
      <c r="G9" s="473">
        <v>360029700.73000002</v>
      </c>
    </row>
    <row r="10" spans="1:7">
      <c r="A10" s="470">
        <v>3</v>
      </c>
      <c r="B10" s="474" t="s">
        <v>629</v>
      </c>
      <c r="C10" s="475"/>
      <c r="D10" s="475"/>
      <c r="E10" s="475"/>
      <c r="F10" s="472">
        <v>11738545.646050001</v>
      </c>
      <c r="G10" s="473">
        <v>11738545.646050001</v>
      </c>
    </row>
    <row r="11" spans="1:7" ht="27.6">
      <c r="A11" s="470">
        <v>4</v>
      </c>
      <c r="B11" s="471" t="s">
        <v>630</v>
      </c>
      <c r="C11" s="472">
        <v>3713983.7299999995</v>
      </c>
      <c r="D11" s="472">
        <v>213204.28</v>
      </c>
      <c r="E11" s="472">
        <v>17595343.193950001</v>
      </c>
      <c r="F11" s="472">
        <v>0</v>
      </c>
      <c r="G11" s="473">
        <v>15541519.450475</v>
      </c>
    </row>
    <row r="12" spans="1:7">
      <c r="A12" s="470">
        <v>5</v>
      </c>
      <c r="B12" s="474" t="s">
        <v>631</v>
      </c>
      <c r="C12" s="472">
        <v>3712715.0799999996</v>
      </c>
      <c r="D12" s="476">
        <v>213204.28</v>
      </c>
      <c r="E12" s="472">
        <v>6696866.9699999997</v>
      </c>
      <c r="F12" s="472">
        <v>0</v>
      </c>
      <c r="G12" s="473">
        <v>10091647.013499999</v>
      </c>
    </row>
    <row r="13" spans="1:7">
      <c r="A13" s="470">
        <v>6</v>
      </c>
      <c r="B13" s="474" t="s">
        <v>632</v>
      </c>
      <c r="C13" s="472">
        <v>1268.6499999999999</v>
      </c>
      <c r="D13" s="476">
        <v>0</v>
      </c>
      <c r="E13" s="472">
        <v>10898476.22395</v>
      </c>
      <c r="F13" s="472">
        <v>0</v>
      </c>
      <c r="G13" s="473">
        <v>5449872.4369750004</v>
      </c>
    </row>
    <row r="14" spans="1:7">
      <c r="A14" s="470">
        <v>7</v>
      </c>
      <c r="B14" s="471" t="s">
        <v>633</v>
      </c>
      <c r="C14" s="472">
        <v>24029906.972599998</v>
      </c>
      <c r="D14" s="472">
        <v>11968142.699299999</v>
      </c>
      <c r="E14" s="472">
        <v>668991.23</v>
      </c>
      <c r="F14" s="472">
        <v>155465.60999999999</v>
      </c>
      <c r="G14" s="473">
        <v>11795833.674999999</v>
      </c>
    </row>
    <row r="15" spans="1:7" ht="55.2">
      <c r="A15" s="470">
        <v>8</v>
      </c>
      <c r="B15" s="474" t="s">
        <v>634</v>
      </c>
      <c r="C15" s="472">
        <v>11186010.239999996</v>
      </c>
      <c r="D15" s="476">
        <v>11799270.279999999</v>
      </c>
      <c r="E15" s="472">
        <v>606386.82999999996</v>
      </c>
      <c r="F15" s="472">
        <v>0</v>
      </c>
      <c r="G15" s="473">
        <v>11795833.674999999</v>
      </c>
    </row>
    <row r="16" spans="1:7" ht="27.6">
      <c r="A16" s="470">
        <v>9</v>
      </c>
      <c r="B16" s="474" t="s">
        <v>635</v>
      </c>
      <c r="C16" s="472">
        <v>12843896.732600002</v>
      </c>
      <c r="D16" s="476">
        <v>168872.41930000001</v>
      </c>
      <c r="E16" s="472">
        <v>62604.4</v>
      </c>
      <c r="F16" s="472">
        <v>155465.60999999999</v>
      </c>
      <c r="G16" s="473">
        <v>0</v>
      </c>
    </row>
    <row r="17" spans="1:7">
      <c r="A17" s="470">
        <v>10</v>
      </c>
      <c r="B17" s="471" t="s">
        <v>636</v>
      </c>
      <c r="C17" s="472"/>
      <c r="D17" s="476"/>
      <c r="E17" s="472"/>
      <c r="F17" s="472"/>
      <c r="G17" s="473">
        <v>0</v>
      </c>
    </row>
    <row r="18" spans="1:7">
      <c r="A18" s="470">
        <v>11</v>
      </c>
      <c r="B18" s="471" t="s">
        <v>95</v>
      </c>
      <c r="C18" s="472">
        <v>23654553.772799999</v>
      </c>
      <c r="D18" s="476">
        <v>6325182.1060800003</v>
      </c>
      <c r="E18" s="472">
        <v>2955992.0802300004</v>
      </c>
      <c r="F18" s="472">
        <v>3473559.8639199999</v>
      </c>
      <c r="G18" s="473">
        <v>0</v>
      </c>
    </row>
    <row r="19" spans="1:7">
      <c r="A19" s="470">
        <v>12</v>
      </c>
      <c r="B19" s="474" t="s">
        <v>637</v>
      </c>
      <c r="C19" s="475"/>
      <c r="D19" s="476">
        <v>0</v>
      </c>
      <c r="E19" s="472">
        <v>0</v>
      </c>
      <c r="F19" s="472">
        <v>0</v>
      </c>
      <c r="G19" s="473">
        <v>0</v>
      </c>
    </row>
    <row r="20" spans="1:7" ht="27.6">
      <c r="A20" s="470">
        <v>13</v>
      </c>
      <c r="B20" s="474" t="s">
        <v>638</v>
      </c>
      <c r="C20" s="472">
        <v>23654553.772799999</v>
      </c>
      <c r="D20" s="472">
        <v>6325182.1060800003</v>
      </c>
      <c r="E20" s="472">
        <v>2955992.0802300004</v>
      </c>
      <c r="F20" s="472">
        <v>3473559.8639199999</v>
      </c>
      <c r="G20" s="473">
        <v>0</v>
      </c>
    </row>
    <row r="21" spans="1:7">
      <c r="A21" s="477">
        <v>14</v>
      </c>
      <c r="B21" s="478" t="s">
        <v>639</v>
      </c>
      <c r="C21" s="475"/>
      <c r="D21" s="475"/>
      <c r="E21" s="475"/>
      <c r="F21" s="475"/>
      <c r="G21" s="735">
        <f>SUM(G8,G11,G14,G17,G18)</f>
        <v>399105599.50152498</v>
      </c>
    </row>
    <row r="22" spans="1:7">
      <c r="A22" s="479"/>
      <c r="B22" s="497" t="s">
        <v>640</v>
      </c>
      <c r="C22" s="480"/>
      <c r="D22" s="481"/>
      <c r="E22" s="480"/>
      <c r="F22" s="480"/>
      <c r="G22" s="482"/>
    </row>
    <row r="23" spans="1:7">
      <c r="A23" s="470">
        <v>15</v>
      </c>
      <c r="B23" s="471" t="s">
        <v>488</v>
      </c>
      <c r="C23" s="483">
        <v>69077711.3583</v>
      </c>
      <c r="D23" s="484">
        <v>0</v>
      </c>
      <c r="E23" s="483">
        <v>0</v>
      </c>
      <c r="F23" s="483">
        <v>0</v>
      </c>
      <c r="G23" s="473">
        <v>427401.46834000002</v>
      </c>
    </row>
    <row r="24" spans="1:7">
      <c r="A24" s="470">
        <v>16</v>
      </c>
      <c r="B24" s="471" t="s">
        <v>641</v>
      </c>
      <c r="C24" s="472">
        <v>1758653.1055759999</v>
      </c>
      <c r="D24" s="476">
        <v>82696799.889821962</v>
      </c>
      <c r="E24" s="472">
        <v>60183116.323665991</v>
      </c>
      <c r="F24" s="472">
        <v>144595478.36525005</v>
      </c>
      <c r="G24" s="473">
        <v>192465882.30355507</v>
      </c>
    </row>
    <row r="25" spans="1:7" ht="27.6">
      <c r="A25" s="470">
        <v>17</v>
      </c>
      <c r="B25" s="474" t="s">
        <v>642</v>
      </c>
      <c r="C25" s="472">
        <v>0</v>
      </c>
      <c r="D25" s="476">
        <v>0</v>
      </c>
      <c r="E25" s="472">
        <v>0</v>
      </c>
      <c r="F25" s="472">
        <v>0</v>
      </c>
      <c r="G25" s="473">
        <v>0</v>
      </c>
    </row>
    <row r="26" spans="1:7" ht="27.6">
      <c r="A26" s="470">
        <v>18</v>
      </c>
      <c r="B26" s="474" t="s">
        <v>643</v>
      </c>
      <c r="C26" s="472">
        <v>1750349.0530999999</v>
      </c>
      <c r="D26" s="476">
        <v>46634.26</v>
      </c>
      <c r="E26" s="472">
        <v>433992.9608</v>
      </c>
      <c r="F26" s="472">
        <v>3.06</v>
      </c>
      <c r="G26" s="473">
        <v>486547.037365</v>
      </c>
    </row>
    <row r="27" spans="1:7">
      <c r="A27" s="470">
        <v>19</v>
      </c>
      <c r="B27" s="474" t="s">
        <v>644</v>
      </c>
      <c r="C27" s="472">
        <v>8304.0524760000008</v>
      </c>
      <c r="D27" s="476">
        <v>82114593.521923959</v>
      </c>
      <c r="E27" s="472">
        <v>57768264.855330989</v>
      </c>
      <c r="F27" s="472">
        <v>133942398.97597805</v>
      </c>
      <c r="G27" s="473">
        <v>183796620.34444678</v>
      </c>
    </row>
    <row r="28" spans="1:7">
      <c r="A28" s="470">
        <v>20</v>
      </c>
      <c r="B28" s="485" t="s">
        <v>645</v>
      </c>
      <c r="C28" s="472">
        <v>0</v>
      </c>
      <c r="D28" s="476">
        <v>0</v>
      </c>
      <c r="E28" s="472">
        <v>0</v>
      </c>
      <c r="F28" s="472">
        <v>0</v>
      </c>
      <c r="G28" s="473">
        <v>0</v>
      </c>
    </row>
    <row r="29" spans="1:7">
      <c r="A29" s="470">
        <v>21</v>
      </c>
      <c r="B29" s="474" t="s">
        <v>646</v>
      </c>
      <c r="C29" s="472">
        <v>0</v>
      </c>
      <c r="D29" s="476">
        <v>535572.10789800005</v>
      </c>
      <c r="E29" s="472">
        <v>1336448.5075350003</v>
      </c>
      <c r="F29" s="472">
        <v>10653076.329271993</v>
      </c>
      <c r="G29" s="473">
        <v>7860509.9217432979</v>
      </c>
    </row>
    <row r="30" spans="1:7">
      <c r="A30" s="470">
        <v>22</v>
      </c>
      <c r="B30" s="485" t="s">
        <v>645</v>
      </c>
      <c r="C30" s="472">
        <v>0</v>
      </c>
      <c r="D30" s="476">
        <v>535572.10789800005</v>
      </c>
      <c r="E30" s="472">
        <v>1336448.5075350003</v>
      </c>
      <c r="F30" s="472">
        <v>10653076.329271993</v>
      </c>
      <c r="G30" s="473">
        <v>7860509.9217432979</v>
      </c>
    </row>
    <row r="31" spans="1:7" ht="27.6">
      <c r="A31" s="470">
        <v>23</v>
      </c>
      <c r="B31" s="474" t="s">
        <v>647</v>
      </c>
      <c r="C31" s="472">
        <v>0</v>
      </c>
      <c r="D31" s="476">
        <v>0</v>
      </c>
      <c r="E31" s="472">
        <v>644410</v>
      </c>
      <c r="F31" s="472">
        <v>0</v>
      </c>
      <c r="G31" s="473">
        <v>322205</v>
      </c>
    </row>
    <row r="32" spans="1:7">
      <c r="A32" s="470">
        <v>24</v>
      </c>
      <c r="B32" s="471" t="s">
        <v>648</v>
      </c>
      <c r="C32" s="472">
        <v>0</v>
      </c>
      <c r="D32" s="476">
        <v>0</v>
      </c>
      <c r="E32" s="472">
        <v>0</v>
      </c>
      <c r="F32" s="472">
        <v>0</v>
      </c>
      <c r="G32" s="473">
        <v>0</v>
      </c>
    </row>
    <row r="33" spans="1:7">
      <c r="A33" s="470">
        <v>25</v>
      </c>
      <c r="B33" s="471" t="s">
        <v>165</v>
      </c>
      <c r="C33" s="472">
        <v>58060977.123791002</v>
      </c>
      <c r="D33" s="472">
        <v>24970013.237494998</v>
      </c>
      <c r="E33" s="472">
        <v>5679480.8172850003</v>
      </c>
      <c r="F33" s="472">
        <v>32672433.067361005</v>
      </c>
      <c r="G33" s="473">
        <v>105175793.47426076</v>
      </c>
    </row>
    <row r="34" spans="1:7">
      <c r="A34" s="470">
        <v>26</v>
      </c>
      <c r="B34" s="474" t="s">
        <v>649</v>
      </c>
      <c r="C34" s="475"/>
      <c r="D34" s="476">
        <v>14.33</v>
      </c>
      <c r="E34" s="472">
        <v>0</v>
      </c>
      <c r="F34" s="472">
        <v>0</v>
      </c>
      <c r="G34" s="473">
        <v>14.33</v>
      </c>
    </row>
    <row r="35" spans="1:7">
      <c r="A35" s="470">
        <v>27</v>
      </c>
      <c r="B35" s="474" t="s">
        <v>650</v>
      </c>
      <c r="C35" s="472">
        <v>58060977.123791002</v>
      </c>
      <c r="D35" s="476">
        <v>24969998.907494999</v>
      </c>
      <c r="E35" s="472">
        <v>5679480.8172850003</v>
      </c>
      <c r="F35" s="472">
        <v>32672433.067361005</v>
      </c>
      <c r="G35" s="473">
        <v>105175779.14426076</v>
      </c>
    </row>
    <row r="36" spans="1:7">
      <c r="A36" s="470">
        <v>28</v>
      </c>
      <c r="B36" s="471" t="s">
        <v>651</v>
      </c>
      <c r="C36" s="472">
        <v>0</v>
      </c>
      <c r="D36" s="476">
        <v>45510869.848250002</v>
      </c>
      <c r="E36" s="472">
        <v>27720881.856380001</v>
      </c>
      <c r="F36" s="472">
        <v>41141409.115109995</v>
      </c>
      <c r="G36" s="473">
        <v>9997249.5085049998</v>
      </c>
    </row>
    <row r="37" spans="1:7">
      <c r="A37" s="477">
        <v>29</v>
      </c>
      <c r="B37" s="478" t="s">
        <v>652</v>
      </c>
      <c r="C37" s="475"/>
      <c r="D37" s="475"/>
      <c r="E37" s="475"/>
      <c r="F37" s="475"/>
      <c r="G37" s="735">
        <f>SUM(G23:G24,G32:G33,G36)</f>
        <v>308066326.75466084</v>
      </c>
    </row>
    <row r="38" spans="1:7">
      <c r="A38" s="466"/>
      <c r="B38" s="486"/>
      <c r="C38" s="487"/>
      <c r="D38" s="487"/>
      <c r="E38" s="487"/>
      <c r="F38" s="487"/>
      <c r="G38" s="488"/>
    </row>
    <row r="39" spans="1:7" ht="15" thickBot="1">
      <c r="A39" s="489">
        <v>30</v>
      </c>
      <c r="B39" s="490" t="s">
        <v>620</v>
      </c>
      <c r="C39" s="337"/>
      <c r="D39" s="737"/>
      <c r="E39" s="737"/>
      <c r="F39" s="491"/>
      <c r="G39" s="492">
        <f>IFERROR(G21/G37,0)</f>
        <v>1.295518415485138</v>
      </c>
    </row>
    <row r="42" spans="1:7" ht="41.4">
      <c r="B42" s="23" t="s">
        <v>653</v>
      </c>
    </row>
  </sheetData>
  <mergeCells count="2">
    <mergeCell ref="C5:F5"/>
    <mergeCell ref="G5:G6"/>
  </mergeCells>
  <pageMargins left="0.7" right="0.7" top="0.75" bottom="0.75" header="0.3" footer="0.3"/>
  <pageSetup scale="67"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1"/>
  <sheetViews>
    <sheetView zoomScale="70" zoomScaleNormal="70" workbookViewId="0">
      <pane xSplit="1" ySplit="5" topLeftCell="B6" activePane="bottomRight" state="frozen"/>
      <selection pane="topRight" activeCell="B1" sqref="B1"/>
      <selection pane="bottomLeft" activeCell="A6" sqref="A6"/>
      <selection pane="bottomRight" activeCell="C8" sqref="C8:G48"/>
    </sheetView>
  </sheetViews>
  <sheetFormatPr defaultRowHeight="14.4"/>
  <cols>
    <col min="1" max="1" width="9.5546875" style="19" bestFit="1" customWidth="1"/>
    <col min="2" max="2" width="88.44140625" style="16" customWidth="1"/>
    <col min="3" max="3" width="14.33203125" style="16" bestFit="1" customWidth="1"/>
    <col min="4" max="7" width="14.33203125" style="2" bestFit="1" customWidth="1"/>
    <col min="8" max="13" width="6.6640625" customWidth="1"/>
  </cols>
  <sheetData>
    <row r="1" spans="1:8">
      <c r="A1" s="17" t="s">
        <v>188</v>
      </c>
      <c r="B1" s="422" t="str">
        <f>Info!C2</f>
        <v>სს "ვითიბი ბანკი ჯორჯია"</v>
      </c>
    </row>
    <row r="2" spans="1:8">
      <c r="A2" s="17" t="s">
        <v>189</v>
      </c>
      <c r="B2" s="444">
        <f>Info!D2</f>
        <v>44651</v>
      </c>
      <c r="C2" s="28"/>
      <c r="D2" s="18"/>
      <c r="E2" s="18"/>
      <c r="F2" s="18"/>
      <c r="G2" s="18"/>
      <c r="H2" s="1"/>
    </row>
    <row r="3" spans="1:8">
      <c r="A3" s="17"/>
      <c r="C3" s="28"/>
      <c r="D3" s="18"/>
      <c r="E3" s="18"/>
      <c r="F3" s="18"/>
      <c r="G3" s="18"/>
      <c r="H3" s="1"/>
    </row>
    <row r="4" spans="1:8" ht="15" thickBot="1">
      <c r="A4" s="67" t="s">
        <v>404</v>
      </c>
      <c r="B4" s="195" t="s">
        <v>223</v>
      </c>
      <c r="C4" s="196"/>
      <c r="D4" s="197"/>
      <c r="E4" s="197"/>
      <c r="F4" s="197"/>
      <c r="G4" s="197"/>
      <c r="H4" s="1"/>
    </row>
    <row r="5" spans="1:8">
      <c r="A5" s="309" t="s">
        <v>26</v>
      </c>
      <c r="B5" s="310"/>
      <c r="C5" s="445" t="str">
        <f>INT((MONTH($B$2))/3)&amp;"Q"&amp;"-"&amp;YEAR($B$2)</f>
        <v>1Q-2022</v>
      </c>
      <c r="D5" s="445" t="str">
        <f>IF(INT(MONTH($B$2))=3, "4"&amp;"Q"&amp;"-"&amp;YEAR($B$2)-1, IF(INT(MONTH($B$2))=6, "1"&amp;"Q"&amp;"-"&amp;YEAR($B$2), IF(INT(MONTH($B$2))=9, "2"&amp;"Q"&amp;"-"&amp;YEAR($B$2),IF(INT(MONTH($B$2))=12, "3"&amp;"Q"&amp;"-"&amp;YEAR($B$2), 0))))</f>
        <v>4Q-2021</v>
      </c>
      <c r="E5" s="445" t="str">
        <f>IF(INT(MONTH($B$2))=3, "3"&amp;"Q"&amp;"-"&amp;YEAR($B$2)-1, IF(INT(MONTH($B$2))=6, "4"&amp;"Q"&amp;"-"&amp;YEAR($B$2)-1, IF(INT(MONTH($B$2))=9, "1"&amp;"Q"&amp;"-"&amp;YEAR($B$2),IF(INT(MONTH($B$2))=12, "2"&amp;"Q"&amp;"-"&amp;YEAR($B$2), 0))))</f>
        <v>3Q-2021</v>
      </c>
      <c r="F5" s="445" t="str">
        <f>IF(INT(MONTH($B$2))=3, "2"&amp;"Q"&amp;"-"&amp;YEAR($B$2)-1, IF(INT(MONTH($B$2))=6, "3"&amp;"Q"&amp;"-"&amp;YEAR($B$2)-1, IF(INT(MONTH($B$2))=9, "4"&amp;"Q"&amp;"-"&amp;YEAR($B$2)-1,IF(INT(MONTH($B$2))=12, "1"&amp;"Q"&amp;"-"&amp;YEAR($B$2), 0))))</f>
        <v>2Q-2021</v>
      </c>
      <c r="G5" s="446" t="str">
        <f>IF(INT(MONTH($B$2))=3, "1"&amp;"Q"&amp;"-"&amp;YEAR($B$2)-1, IF(INT(MONTH($B$2))=6, "2"&amp;"Q"&amp;"-"&amp;YEAR($B$2)-1, IF(INT(MONTH($B$2))=9, "3"&amp;"Q"&amp;"-"&amp;YEAR($B$2)-1,IF(INT(MONTH($B$2))=12, "4"&amp;"Q"&amp;"-"&amp;YEAR($B$2)-1, 0))))</f>
        <v>1Q-2021</v>
      </c>
    </row>
    <row r="6" spans="1:8">
      <c r="A6" s="447"/>
      <c r="B6" s="448" t="s">
        <v>186</v>
      </c>
      <c r="C6" s="311"/>
      <c r="D6" s="311"/>
      <c r="E6" s="311"/>
      <c r="F6" s="311"/>
      <c r="G6" s="312"/>
    </row>
    <row r="7" spans="1:8">
      <c r="A7" s="447"/>
      <c r="B7" s="449" t="s">
        <v>190</v>
      </c>
      <c r="C7" s="311"/>
      <c r="D7" s="311"/>
      <c r="E7" s="311"/>
      <c r="F7" s="311"/>
      <c r="G7" s="312"/>
    </row>
    <row r="8" spans="1:8">
      <c r="A8" s="426">
        <v>1</v>
      </c>
      <c r="B8" s="427" t="s">
        <v>23</v>
      </c>
      <c r="C8" s="450">
        <v>197758571.21000001</v>
      </c>
      <c r="D8" s="450">
        <v>213542927.88999999</v>
      </c>
      <c r="E8" s="450">
        <v>209721421.75</v>
      </c>
      <c r="F8" s="738">
        <v>196878075.34</v>
      </c>
      <c r="G8" s="739">
        <v>183116434.78</v>
      </c>
    </row>
    <row r="9" spans="1:8">
      <c r="A9" s="426">
        <v>2</v>
      </c>
      <c r="B9" s="427" t="s">
        <v>89</v>
      </c>
      <c r="C9" s="450">
        <v>260272671.21000001</v>
      </c>
      <c r="D9" s="450">
        <v>284057227.88999999</v>
      </c>
      <c r="E9" s="450">
        <v>222598621.75</v>
      </c>
      <c r="F9" s="738">
        <v>209939175.34</v>
      </c>
      <c r="G9" s="739">
        <v>196594234.78</v>
      </c>
    </row>
    <row r="10" spans="1:8">
      <c r="A10" s="426">
        <v>3</v>
      </c>
      <c r="B10" s="427" t="s">
        <v>88</v>
      </c>
      <c r="C10" s="450">
        <v>365701071.6205008</v>
      </c>
      <c r="D10" s="450">
        <v>418561315.12311542</v>
      </c>
      <c r="E10" s="450">
        <v>322293617.32583743</v>
      </c>
      <c r="F10" s="738">
        <v>310079606.49689388</v>
      </c>
      <c r="G10" s="739">
        <v>299994006.63092202</v>
      </c>
    </row>
    <row r="11" spans="1:8">
      <c r="A11" s="426">
        <v>4</v>
      </c>
      <c r="B11" s="427" t="s">
        <v>612</v>
      </c>
      <c r="C11" s="450">
        <v>91944550.403344125</v>
      </c>
      <c r="D11" s="450">
        <v>196083037.99368137</v>
      </c>
      <c r="E11" s="450">
        <v>128366649.34787115</v>
      </c>
      <c r="F11" s="738">
        <v>123190661.69782215</v>
      </c>
      <c r="G11" s="739">
        <v>127004608.87614119</v>
      </c>
    </row>
    <row r="12" spans="1:8">
      <c r="A12" s="426">
        <v>5</v>
      </c>
      <c r="B12" s="427" t="s">
        <v>613</v>
      </c>
      <c r="C12" s="450">
        <v>115707018.95688154</v>
      </c>
      <c r="D12" s="450">
        <v>244837373.2587193</v>
      </c>
      <c r="E12" s="450">
        <v>171193808.84873107</v>
      </c>
      <c r="F12" s="738">
        <v>164291252.18579149</v>
      </c>
      <c r="G12" s="739">
        <v>169377544.94920981</v>
      </c>
    </row>
    <row r="13" spans="1:8">
      <c r="A13" s="426">
        <v>6</v>
      </c>
      <c r="B13" s="427" t="s">
        <v>614</v>
      </c>
      <c r="C13" s="450">
        <v>176030767.19531107</v>
      </c>
      <c r="D13" s="450">
        <v>405081980.88216537</v>
      </c>
      <c r="E13" s="450">
        <v>281717633.72788191</v>
      </c>
      <c r="F13" s="738">
        <v>268596005.62973803</v>
      </c>
      <c r="G13" s="739">
        <v>276998297.77551347</v>
      </c>
    </row>
    <row r="14" spans="1:8">
      <c r="A14" s="447"/>
      <c r="B14" s="448" t="s">
        <v>616</v>
      </c>
      <c r="C14" s="311"/>
      <c r="D14" s="311"/>
      <c r="E14" s="311"/>
      <c r="F14" s="311"/>
      <c r="G14" s="312"/>
    </row>
    <row r="15" spans="1:8" ht="28.5" customHeight="1">
      <c r="A15" s="426">
        <v>7</v>
      </c>
      <c r="B15" s="427" t="s">
        <v>615</v>
      </c>
      <c r="C15" s="451">
        <v>831027869.56018901</v>
      </c>
      <c r="D15" s="451">
        <v>2007149129.51177</v>
      </c>
      <c r="E15" s="451">
        <v>1945990533.6706531</v>
      </c>
      <c r="F15" s="738">
        <v>1891571718.6032448</v>
      </c>
      <c r="G15" s="739">
        <v>1949330315.4194613</v>
      </c>
    </row>
    <row r="16" spans="1:8">
      <c r="A16" s="447"/>
      <c r="B16" s="448" t="s">
        <v>619</v>
      </c>
      <c r="C16" s="311"/>
      <c r="D16" s="311"/>
      <c r="E16" s="311"/>
      <c r="F16" s="311"/>
      <c r="G16" s="312"/>
    </row>
    <row r="17" spans="1:7" s="3" customFormat="1">
      <c r="A17" s="426"/>
      <c r="B17" s="449" t="s">
        <v>601</v>
      </c>
      <c r="C17" s="311"/>
      <c r="D17" s="311"/>
      <c r="E17" s="311"/>
      <c r="F17" s="311"/>
      <c r="G17" s="312"/>
    </row>
    <row r="18" spans="1:7">
      <c r="A18" s="425">
        <v>8</v>
      </c>
      <c r="B18" s="452" t="s">
        <v>610</v>
      </c>
      <c r="C18" s="669">
        <f t="shared" ref="C18:C23" si="0">C8/$C$15</f>
        <v>0.23796863914402921</v>
      </c>
      <c r="D18" s="669">
        <v>0.10639116184752219</v>
      </c>
      <c r="E18" s="669">
        <v>0.1077710390267983</v>
      </c>
      <c r="F18" s="669">
        <v>0.10408173975310686</v>
      </c>
      <c r="G18" s="670">
        <v>9.3938124971188683E-2</v>
      </c>
    </row>
    <row r="19" spans="1:7" ht="15" customHeight="1">
      <c r="A19" s="425">
        <v>9</v>
      </c>
      <c r="B19" s="452" t="s">
        <v>609</v>
      </c>
      <c r="C19" s="669">
        <f t="shared" si="0"/>
        <v>0.31319367345375076</v>
      </c>
      <c r="D19" s="669">
        <v>0.14152273177583752</v>
      </c>
      <c r="E19" s="669">
        <v>0.11438833740373859</v>
      </c>
      <c r="F19" s="669">
        <v>0.11098663258457954</v>
      </c>
      <c r="G19" s="670">
        <v>0.10085219176294215</v>
      </c>
    </row>
    <row r="20" spans="1:7">
      <c r="A20" s="425">
        <v>10</v>
      </c>
      <c r="B20" s="452" t="s">
        <v>611</v>
      </c>
      <c r="C20" s="669">
        <f t="shared" si="0"/>
        <v>0.44005873330583184</v>
      </c>
      <c r="D20" s="669">
        <v>0.20853523486066458</v>
      </c>
      <c r="E20" s="669">
        <v>0.1656193140456374</v>
      </c>
      <c r="F20" s="669">
        <v>0.16392696266671808</v>
      </c>
      <c r="G20" s="670">
        <v>0.15389593249431874</v>
      </c>
    </row>
    <row r="21" spans="1:7">
      <c r="A21" s="425">
        <v>11</v>
      </c>
      <c r="B21" s="427" t="s">
        <v>612</v>
      </c>
      <c r="C21" s="669">
        <f t="shared" si="0"/>
        <v>0.11063955105621742</v>
      </c>
      <c r="D21" s="669">
        <v>9.769231150322033E-2</v>
      </c>
      <c r="E21" s="669">
        <v>6.5964683345986111E-2</v>
      </c>
      <c r="F21" s="669">
        <v>6.512608561772501E-2</v>
      </c>
      <c r="G21" s="670">
        <v>6.5152943999032847E-2</v>
      </c>
    </row>
    <row r="22" spans="1:7">
      <c r="A22" s="425">
        <v>12</v>
      </c>
      <c r="B22" s="427" t="s">
        <v>613</v>
      </c>
      <c r="C22" s="669">
        <f t="shared" si="0"/>
        <v>0.13923362042974324</v>
      </c>
      <c r="D22" s="669">
        <v>0.12198265174161468</v>
      </c>
      <c r="E22" s="669">
        <v>8.7972580486203211E-2</v>
      </c>
      <c r="F22" s="669">
        <v>8.6854360619805504E-2</v>
      </c>
      <c r="G22" s="670">
        <v>8.6890119960383816E-2</v>
      </c>
    </row>
    <row r="23" spans="1:7">
      <c r="A23" s="425">
        <v>13</v>
      </c>
      <c r="B23" s="427" t="s">
        <v>614</v>
      </c>
      <c r="C23" s="669">
        <f t="shared" si="0"/>
        <v>0.21182294077390343</v>
      </c>
      <c r="D23" s="669">
        <v>0.20181957330729069</v>
      </c>
      <c r="E23" s="669">
        <v>0.14476824468230476</v>
      </c>
      <c r="F23" s="669">
        <v>0.14199620505431956</v>
      </c>
      <c r="G23" s="670">
        <v>0.14209920996170849</v>
      </c>
    </row>
    <row r="24" spans="1:7">
      <c r="A24" s="447"/>
      <c r="B24" s="448" t="s">
        <v>6</v>
      </c>
      <c r="C24" s="667"/>
      <c r="D24" s="667"/>
      <c r="E24" s="667"/>
      <c r="F24" s="667"/>
      <c r="G24" s="668"/>
    </row>
    <row r="25" spans="1:7" ht="15" customHeight="1">
      <c r="A25" s="453">
        <v>14</v>
      </c>
      <c r="B25" s="454" t="s">
        <v>7</v>
      </c>
      <c r="C25" s="671">
        <v>9.9097397498722775E-2</v>
      </c>
      <c r="D25" s="671">
        <v>8.4623656605720549E-2</v>
      </c>
      <c r="E25" s="671">
        <v>8.2731848469545621E-2</v>
      </c>
      <c r="F25" s="671">
        <v>8.0684479144916554E-2</v>
      </c>
      <c r="G25" s="672">
        <v>7.7923444605012868E-2</v>
      </c>
    </row>
    <row r="26" spans="1:7">
      <c r="A26" s="453">
        <v>15</v>
      </c>
      <c r="B26" s="454" t="s">
        <v>8</v>
      </c>
      <c r="C26" s="671">
        <v>3.9403538505869008E-2</v>
      </c>
      <c r="D26" s="671">
        <v>4.6283344568689939E-2</v>
      </c>
      <c r="E26" s="671">
        <v>4.6164917716603963E-2</v>
      </c>
      <c r="F26" s="671">
        <v>4.5420129068508182E-2</v>
      </c>
      <c r="G26" s="672">
        <v>4.4474552720610697E-2</v>
      </c>
    </row>
    <row r="27" spans="1:7">
      <c r="A27" s="453">
        <v>16</v>
      </c>
      <c r="B27" s="454" t="s">
        <v>9</v>
      </c>
      <c r="C27" s="671">
        <v>-0.2100187685797632</v>
      </c>
      <c r="D27" s="671">
        <v>2.4110914148929661E-2</v>
      </c>
      <c r="E27" s="671">
        <v>2.7115893841948138E-2</v>
      </c>
      <c r="F27" s="671">
        <v>2.4433149798457659E-2</v>
      </c>
      <c r="G27" s="672">
        <v>1.4559160440911923E-2</v>
      </c>
    </row>
    <row r="28" spans="1:7">
      <c r="A28" s="453">
        <v>17</v>
      </c>
      <c r="B28" s="454" t="s">
        <v>224</v>
      </c>
      <c r="C28" s="671">
        <v>5.9693858992853767E-2</v>
      </c>
      <c r="D28" s="671">
        <v>3.8116281570470166E-2</v>
      </c>
      <c r="E28" s="671">
        <v>3.6566930752941651E-2</v>
      </c>
      <c r="F28" s="671">
        <v>3.5264350076408379E-2</v>
      </c>
      <c r="G28" s="672">
        <v>3.3448891884402164E-2</v>
      </c>
    </row>
    <row r="29" spans="1:7">
      <c r="A29" s="453">
        <v>18</v>
      </c>
      <c r="B29" s="454" t="s">
        <v>10</v>
      </c>
      <c r="C29" s="671">
        <v>-5.64075665483251E-2</v>
      </c>
      <c r="D29" s="671">
        <v>1.8011498217913709E-2</v>
      </c>
      <c r="E29" s="671">
        <v>2.0797156085889952E-2</v>
      </c>
      <c r="F29" s="671">
        <v>1.8615586474681835E-2</v>
      </c>
      <c r="G29" s="672">
        <v>1.0009741528915282E-2</v>
      </c>
    </row>
    <row r="30" spans="1:7">
      <c r="A30" s="453">
        <v>19</v>
      </c>
      <c r="B30" s="454" t="s">
        <v>11</v>
      </c>
      <c r="C30" s="671">
        <v>-0.30698112402107558</v>
      </c>
      <c r="D30" s="671">
        <v>0.16337826854708234</v>
      </c>
      <c r="E30" s="671">
        <v>0.1988438430128053</v>
      </c>
      <c r="F30" s="671">
        <v>0.18212319728159612</v>
      </c>
      <c r="G30" s="672">
        <v>9.8760781048984975E-2</v>
      </c>
    </row>
    <row r="31" spans="1:7">
      <c r="A31" s="447"/>
      <c r="B31" s="448" t="s">
        <v>12</v>
      </c>
      <c r="C31" s="667"/>
      <c r="D31" s="667"/>
      <c r="E31" s="667"/>
      <c r="F31" s="667"/>
      <c r="G31" s="668"/>
    </row>
    <row r="32" spans="1:7">
      <c r="A32" s="453">
        <v>20</v>
      </c>
      <c r="B32" s="454" t="s">
        <v>13</v>
      </c>
      <c r="C32" s="671">
        <v>0.10667320006279053</v>
      </c>
      <c r="D32" s="671">
        <v>7.4066826461870586E-2</v>
      </c>
      <c r="E32" s="671">
        <v>7.1179594462969939E-2</v>
      </c>
      <c r="F32" s="671">
        <v>7.5026609836488276E-2</v>
      </c>
      <c r="G32" s="672">
        <v>8.0697721224362098E-2</v>
      </c>
    </row>
    <row r="33" spans="1:7" ht="15" customHeight="1">
      <c r="A33" s="453">
        <v>21</v>
      </c>
      <c r="B33" s="454" t="s">
        <v>14</v>
      </c>
      <c r="C33" s="671">
        <v>6.3363512498074342E-2</v>
      </c>
      <c r="D33" s="671">
        <v>6.6006677320015084E-2</v>
      </c>
      <c r="E33" s="671">
        <v>7.3505392712674353E-2</v>
      </c>
      <c r="F33" s="671">
        <v>7.5220443887430724E-2</v>
      </c>
      <c r="G33" s="672">
        <v>7.8235418259454889E-2</v>
      </c>
    </row>
    <row r="34" spans="1:7">
      <c r="A34" s="453">
        <v>22</v>
      </c>
      <c r="B34" s="454" t="s">
        <v>15</v>
      </c>
      <c r="C34" s="671">
        <v>0.61604556522452203</v>
      </c>
      <c r="D34" s="671">
        <v>0.42399589135120613</v>
      </c>
      <c r="E34" s="671">
        <v>0.41426777140714177</v>
      </c>
      <c r="F34" s="671">
        <v>0.41304835901233528</v>
      </c>
      <c r="G34" s="672">
        <v>0.44014356189161652</v>
      </c>
    </row>
    <row r="35" spans="1:7" ht="15" customHeight="1">
      <c r="A35" s="453">
        <v>23</v>
      </c>
      <c r="B35" s="454" t="s">
        <v>16</v>
      </c>
      <c r="C35" s="671">
        <v>0.48944875380331204</v>
      </c>
      <c r="D35" s="671">
        <v>0.43622191430362067</v>
      </c>
      <c r="E35" s="671">
        <v>0.43860206936939283</v>
      </c>
      <c r="F35" s="671">
        <v>0.42620803413770281</v>
      </c>
      <c r="G35" s="672">
        <v>0.47680931949459548</v>
      </c>
    </row>
    <row r="36" spans="1:7">
      <c r="A36" s="453">
        <v>24</v>
      </c>
      <c r="B36" s="454" t="s">
        <v>17</v>
      </c>
      <c r="C36" s="671">
        <v>-0.77664793934325005</v>
      </c>
      <c r="D36" s="671">
        <v>0.10059901604330683</v>
      </c>
      <c r="E36" s="671">
        <v>8.2851065719489789E-2</v>
      </c>
      <c r="F36" s="671">
        <v>6.1935487209955287E-2</v>
      </c>
      <c r="G36" s="672">
        <v>3.3356949894597476E-2</v>
      </c>
    </row>
    <row r="37" spans="1:7" ht="15" customHeight="1">
      <c r="A37" s="447"/>
      <c r="B37" s="448" t="s">
        <v>18</v>
      </c>
      <c r="C37" s="667"/>
      <c r="D37" s="667"/>
      <c r="E37" s="667"/>
      <c r="F37" s="667"/>
      <c r="G37" s="668"/>
    </row>
    <row r="38" spans="1:7" ht="15" customHeight="1">
      <c r="A38" s="453">
        <v>25</v>
      </c>
      <c r="B38" s="454" t="s">
        <v>19</v>
      </c>
      <c r="C38" s="671">
        <v>0.62385938027872301</v>
      </c>
      <c r="D38" s="671">
        <v>0.21613788967762129</v>
      </c>
      <c r="E38" s="671">
        <v>0.21721680605307936</v>
      </c>
      <c r="F38" s="671">
        <v>0.2339003812795365</v>
      </c>
      <c r="G38" s="672">
        <v>0.23851986698753649</v>
      </c>
    </row>
    <row r="39" spans="1:7" ht="15" customHeight="1">
      <c r="A39" s="453">
        <v>26</v>
      </c>
      <c r="B39" s="454" t="s">
        <v>20</v>
      </c>
      <c r="C39" s="671">
        <v>0.86213003164649171</v>
      </c>
      <c r="D39" s="671">
        <v>0.51634865937253704</v>
      </c>
      <c r="E39" s="671">
        <v>0.51599724812451586</v>
      </c>
      <c r="F39" s="671">
        <v>0.52035869025859782</v>
      </c>
      <c r="G39" s="672">
        <v>0.55642598528248555</v>
      </c>
    </row>
    <row r="40" spans="1:7" ht="15" customHeight="1">
      <c r="A40" s="453">
        <v>27</v>
      </c>
      <c r="B40" s="455" t="s">
        <v>21</v>
      </c>
      <c r="C40" s="671">
        <v>2.9844274428294546E-2</v>
      </c>
      <c r="D40" s="671">
        <v>0.29461746959729818</v>
      </c>
      <c r="E40" s="671">
        <v>0.30945352255153885</v>
      </c>
      <c r="F40" s="671">
        <v>0.30189964500612465</v>
      </c>
      <c r="G40" s="672">
        <v>0.31257293822565235</v>
      </c>
    </row>
    <row r="41" spans="1:7" ht="15" customHeight="1">
      <c r="A41" s="457"/>
      <c r="B41" s="448" t="s">
        <v>522</v>
      </c>
      <c r="C41" s="667"/>
      <c r="D41" s="667"/>
      <c r="E41" s="667"/>
      <c r="F41" s="667"/>
      <c r="G41" s="668"/>
    </row>
    <row r="42" spans="1:7" ht="15" customHeight="1">
      <c r="A42" s="453">
        <v>28</v>
      </c>
      <c r="B42" s="496" t="s">
        <v>506</v>
      </c>
      <c r="C42" s="455">
        <v>60002397.2399</v>
      </c>
      <c r="D42" s="455">
        <v>491165378.5406</v>
      </c>
      <c r="E42" s="455">
        <v>479677908.15499997</v>
      </c>
      <c r="F42" s="455">
        <v>409907130.20160007</v>
      </c>
      <c r="G42" s="456">
        <v>558437099.85637999</v>
      </c>
    </row>
    <row r="43" spans="1:7">
      <c r="A43" s="453">
        <v>29</v>
      </c>
      <c r="B43" s="454" t="s">
        <v>507</v>
      </c>
      <c r="C43" s="455">
        <v>60110687.133380756</v>
      </c>
      <c r="D43" s="455">
        <v>346253740.62839264</v>
      </c>
      <c r="E43" s="455">
        <v>351119376.24543029</v>
      </c>
      <c r="F43" s="455">
        <v>333942043.74900305</v>
      </c>
      <c r="G43" s="456">
        <v>353664909.15725499</v>
      </c>
    </row>
    <row r="44" spans="1:7">
      <c r="A44" s="493">
        <v>30</v>
      </c>
      <c r="B44" s="494" t="s">
        <v>505</v>
      </c>
      <c r="C44" s="671">
        <f>C42/C43</f>
        <v>0.99819849183822384</v>
      </c>
      <c r="D44" s="671">
        <f t="shared" ref="D44:F44" si="1">D42/D43</f>
        <v>1.4185128445088189</v>
      </c>
      <c r="E44" s="671">
        <f t="shared" si="1"/>
        <v>1.3661390985717292</v>
      </c>
      <c r="F44" s="671">
        <f t="shared" si="1"/>
        <v>1.2274798512932794</v>
      </c>
      <c r="G44" s="672">
        <v>1.5790005889673218</v>
      </c>
    </row>
    <row r="45" spans="1:7">
      <c r="A45" s="493"/>
      <c r="B45" s="448" t="s">
        <v>620</v>
      </c>
      <c r="C45" s="667"/>
      <c r="D45" s="667"/>
      <c r="E45" s="667"/>
      <c r="F45" s="667"/>
      <c r="G45" s="668"/>
    </row>
    <row r="46" spans="1:7">
      <c r="A46" s="493">
        <v>31</v>
      </c>
      <c r="B46" s="494" t="s">
        <v>627</v>
      </c>
      <c r="C46" s="495">
        <v>399105599.50152498</v>
      </c>
      <c r="D46" s="495">
        <v>1412006679.7827301</v>
      </c>
      <c r="E46" s="495">
        <v>1373364971.7683897</v>
      </c>
      <c r="F46" s="495">
        <v>1301273111.1510801</v>
      </c>
      <c r="G46" s="673">
        <v>1337970708.7433596</v>
      </c>
    </row>
    <row r="47" spans="1:7">
      <c r="A47" s="493">
        <v>32</v>
      </c>
      <c r="B47" s="494" t="s">
        <v>640</v>
      </c>
      <c r="C47" s="495">
        <v>308066326.75466096</v>
      </c>
      <c r="D47" s="495">
        <v>1109557054.566102</v>
      </c>
      <c r="E47" s="495">
        <v>1104800976.2696989</v>
      </c>
      <c r="F47" s="495">
        <v>1079281660.2020533</v>
      </c>
      <c r="G47" s="673">
        <v>1068061309.5063052</v>
      </c>
    </row>
    <row r="48" spans="1:7" ht="15" thickBot="1">
      <c r="A48" s="118">
        <v>33</v>
      </c>
      <c r="B48" s="228" t="s">
        <v>654</v>
      </c>
      <c r="C48" s="674">
        <f>C46/C47</f>
        <v>1.2955184154851376</v>
      </c>
      <c r="D48" s="674">
        <f t="shared" ref="D48:F48" si="2">D46/D47</f>
        <v>1.272585915228039</v>
      </c>
      <c r="E48" s="674">
        <f t="shared" si="2"/>
        <v>1.2430881228992781</v>
      </c>
      <c r="F48" s="674">
        <f t="shared" si="2"/>
        <v>1.2056844465488903</v>
      </c>
      <c r="G48" s="675">
        <v>1.2527096495629224</v>
      </c>
    </row>
    <row r="49" spans="1:7">
      <c r="A49" s="20"/>
    </row>
    <row r="50" spans="1:7" ht="41.4">
      <c r="B50" s="23" t="s">
        <v>600</v>
      </c>
    </row>
    <row r="51" spans="1:7" ht="69">
      <c r="B51" s="355" t="s">
        <v>521</v>
      </c>
      <c r="D51" s="328"/>
      <c r="E51" s="328"/>
      <c r="F51" s="328"/>
      <c r="G51" s="328"/>
    </row>
  </sheetData>
  <pageMargins left="0.7" right="0.7" top="0.75" bottom="0.75" header="0.3" footer="0.3"/>
  <pageSetup paperSize="9" scale="5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showGridLines="0" zoomScale="90" zoomScaleNormal="90" workbookViewId="0">
      <selection activeCell="C8" sqref="C8:G21"/>
    </sheetView>
  </sheetViews>
  <sheetFormatPr defaultColWidth="9.109375" defaultRowHeight="12"/>
  <cols>
    <col min="1" max="1" width="11.88671875" style="502" bestFit="1" customWidth="1"/>
    <col min="2" max="2" width="96.44140625" style="502" customWidth="1"/>
    <col min="3" max="3" width="18.88671875" style="502" bestFit="1" customWidth="1"/>
    <col min="4" max="5" width="19" style="502" bestFit="1" customWidth="1"/>
    <col min="6" max="6" width="18.5546875" style="502" bestFit="1" customWidth="1"/>
    <col min="7" max="7" width="30.44140625" style="502" customWidth="1"/>
    <col min="8" max="8" width="18.6640625" style="502" customWidth="1"/>
    <col min="9" max="16384" width="9.109375" style="502"/>
  </cols>
  <sheetData>
    <row r="1" spans="1:8" ht="13.8">
      <c r="A1" s="501" t="s">
        <v>188</v>
      </c>
      <c r="B1" s="422" t="str">
        <f>Info!C2</f>
        <v>სს "ვითიბი ბანკი ჯორჯია"</v>
      </c>
    </row>
    <row r="2" spans="1:8">
      <c r="A2" s="503" t="s">
        <v>189</v>
      </c>
      <c r="B2" s="505">
        <f>'1. key ratios'!B2</f>
        <v>44651</v>
      </c>
    </row>
    <row r="3" spans="1:8">
      <c r="A3" s="504" t="s">
        <v>660</v>
      </c>
    </row>
    <row r="5" spans="1:8">
      <c r="A5" s="797" t="s">
        <v>661</v>
      </c>
      <c r="B5" s="798"/>
      <c r="C5" s="803" t="s">
        <v>662</v>
      </c>
      <c r="D5" s="804"/>
      <c r="E5" s="804"/>
      <c r="F5" s="804"/>
      <c r="G5" s="804"/>
      <c r="H5" s="805"/>
    </row>
    <row r="6" spans="1:8">
      <c r="A6" s="799"/>
      <c r="B6" s="800"/>
      <c r="C6" s="806"/>
      <c r="D6" s="807"/>
      <c r="E6" s="807"/>
      <c r="F6" s="807"/>
      <c r="G6" s="807"/>
      <c r="H6" s="808"/>
    </row>
    <row r="7" spans="1:8" ht="24">
      <c r="A7" s="801"/>
      <c r="B7" s="802"/>
      <c r="C7" s="506" t="s">
        <v>663</v>
      </c>
      <c r="D7" s="506" t="s">
        <v>664</v>
      </c>
      <c r="E7" s="506" t="s">
        <v>665</v>
      </c>
      <c r="F7" s="506" t="s">
        <v>666</v>
      </c>
      <c r="G7" s="614" t="s">
        <v>937</v>
      </c>
      <c r="H7" s="506" t="s">
        <v>68</v>
      </c>
    </row>
    <row r="8" spans="1:8">
      <c r="A8" s="507">
        <v>1</v>
      </c>
      <c r="B8" s="508" t="s">
        <v>216</v>
      </c>
      <c r="C8" s="709">
        <v>351</v>
      </c>
      <c r="D8" s="709">
        <v>0.36000000000001364</v>
      </c>
      <c r="E8" s="709">
        <v>0</v>
      </c>
      <c r="F8" s="709">
        <v>0</v>
      </c>
      <c r="G8" s="709"/>
      <c r="H8" s="709">
        <f>SUM(C8:G8)</f>
        <v>351.36</v>
      </c>
    </row>
    <row r="9" spans="1:8" ht="22.5" customHeight="1">
      <c r="A9" s="507">
        <v>2</v>
      </c>
      <c r="B9" s="508" t="s">
        <v>217</v>
      </c>
      <c r="C9" s="709"/>
      <c r="D9" s="709"/>
      <c r="E9" s="709"/>
      <c r="F9" s="709"/>
      <c r="G9" s="709"/>
      <c r="H9" s="709">
        <f t="shared" ref="H9:H21" si="0">SUM(C9:G9)</f>
        <v>0</v>
      </c>
    </row>
    <row r="10" spans="1:8">
      <c r="A10" s="507">
        <v>3</v>
      </c>
      <c r="B10" s="508" t="s">
        <v>218</v>
      </c>
      <c r="C10" s="709"/>
      <c r="D10" s="709"/>
      <c r="E10" s="709"/>
      <c r="F10" s="709"/>
      <c r="G10" s="709"/>
      <c r="H10" s="709">
        <f t="shared" si="0"/>
        <v>0</v>
      </c>
    </row>
    <row r="11" spans="1:8">
      <c r="A11" s="507">
        <v>4</v>
      </c>
      <c r="B11" s="508" t="s">
        <v>219</v>
      </c>
      <c r="C11" s="709"/>
      <c r="D11" s="709"/>
      <c r="E11" s="709"/>
      <c r="F11" s="709"/>
      <c r="G11" s="709"/>
      <c r="H11" s="709">
        <f t="shared" si="0"/>
        <v>0</v>
      </c>
    </row>
    <row r="12" spans="1:8">
      <c r="A12" s="507">
        <v>5</v>
      </c>
      <c r="B12" s="508" t="s">
        <v>220</v>
      </c>
      <c r="C12" s="709"/>
      <c r="D12" s="709"/>
      <c r="E12" s="709"/>
      <c r="F12" s="709"/>
      <c r="G12" s="709"/>
      <c r="H12" s="709">
        <f t="shared" si="0"/>
        <v>0</v>
      </c>
    </row>
    <row r="13" spans="1:8">
      <c r="A13" s="507">
        <v>6</v>
      </c>
      <c r="B13" s="508" t="s">
        <v>221</v>
      </c>
      <c r="C13" s="709">
        <v>5952966.8700000001</v>
      </c>
      <c r="D13" s="709">
        <v>131961.56</v>
      </c>
      <c r="E13" s="709">
        <v>0</v>
      </c>
      <c r="F13" s="709">
        <v>0</v>
      </c>
      <c r="G13" s="709"/>
      <c r="H13" s="709">
        <f t="shared" si="0"/>
        <v>6084928.4299999997</v>
      </c>
    </row>
    <row r="14" spans="1:8">
      <c r="A14" s="507">
        <v>7</v>
      </c>
      <c r="B14" s="508" t="s">
        <v>73</v>
      </c>
      <c r="C14" s="709">
        <v>268.97859999999997</v>
      </c>
      <c r="D14" s="709">
        <v>108890379.6353</v>
      </c>
      <c r="E14" s="709">
        <v>166604894.13739991</v>
      </c>
      <c r="F14" s="709">
        <v>27367474.500999998</v>
      </c>
      <c r="G14" s="709">
        <v>14001295.9222</v>
      </c>
      <c r="H14" s="709">
        <f t="shared" si="0"/>
        <v>316864313.17449993</v>
      </c>
    </row>
    <row r="15" spans="1:8">
      <c r="A15" s="507">
        <v>8</v>
      </c>
      <c r="B15" s="510" t="s">
        <v>74</v>
      </c>
      <c r="C15" s="709">
        <v>0</v>
      </c>
      <c r="D15" s="709">
        <v>0</v>
      </c>
      <c r="E15" s="709">
        <v>0</v>
      </c>
      <c r="F15" s="709">
        <v>0</v>
      </c>
      <c r="G15" s="709">
        <v>0</v>
      </c>
      <c r="H15" s="709">
        <f t="shared" si="0"/>
        <v>0</v>
      </c>
    </row>
    <row r="16" spans="1:8">
      <c r="A16" s="507">
        <v>9</v>
      </c>
      <c r="B16" s="508" t="s">
        <v>75</v>
      </c>
      <c r="C16" s="709">
        <v>0</v>
      </c>
      <c r="D16" s="709">
        <v>326816.89549999998</v>
      </c>
      <c r="E16" s="709">
        <v>6870669.8734999998</v>
      </c>
      <c r="F16" s="709">
        <v>8598600.9030000009</v>
      </c>
      <c r="G16" s="709">
        <v>0</v>
      </c>
      <c r="H16" s="709">
        <f t="shared" si="0"/>
        <v>15796087.672</v>
      </c>
    </row>
    <row r="17" spans="1:8">
      <c r="A17" s="507">
        <v>10</v>
      </c>
      <c r="B17" s="618" t="s">
        <v>688</v>
      </c>
      <c r="C17" s="709">
        <v>21.06</v>
      </c>
      <c r="D17" s="709">
        <v>3318.53</v>
      </c>
      <c r="E17" s="709">
        <v>15753.96</v>
      </c>
      <c r="F17" s="709">
        <v>0</v>
      </c>
      <c r="G17" s="709">
        <v>1649744.8724</v>
      </c>
      <c r="H17" s="709">
        <f t="shared" si="0"/>
        <v>1668838.4224</v>
      </c>
    </row>
    <row r="18" spans="1:8">
      <c r="A18" s="507">
        <v>11</v>
      </c>
      <c r="B18" s="508" t="s">
        <v>70</v>
      </c>
      <c r="C18" s="709">
        <v>0</v>
      </c>
      <c r="D18" s="709">
        <v>0</v>
      </c>
      <c r="E18" s="709">
        <v>0</v>
      </c>
      <c r="F18" s="709">
        <v>0</v>
      </c>
      <c r="G18" s="709">
        <v>0</v>
      </c>
      <c r="H18" s="709">
        <f t="shared" si="0"/>
        <v>0</v>
      </c>
    </row>
    <row r="19" spans="1:8">
      <c r="A19" s="507">
        <v>12</v>
      </c>
      <c r="B19" s="508" t="s">
        <v>71</v>
      </c>
      <c r="C19" s="709"/>
      <c r="D19" s="709"/>
      <c r="E19" s="709"/>
      <c r="F19" s="709"/>
      <c r="G19" s="709"/>
      <c r="H19" s="709">
        <f t="shared" si="0"/>
        <v>0</v>
      </c>
    </row>
    <row r="20" spans="1:8">
      <c r="A20" s="511">
        <v>13</v>
      </c>
      <c r="B20" s="510" t="s">
        <v>72</v>
      </c>
      <c r="C20" s="709"/>
      <c r="D20" s="709"/>
      <c r="E20" s="709"/>
      <c r="F20" s="709"/>
      <c r="G20" s="709"/>
      <c r="H20" s="709">
        <f t="shared" si="0"/>
        <v>0</v>
      </c>
    </row>
    <row r="21" spans="1:8">
      <c r="A21" s="507">
        <v>14</v>
      </c>
      <c r="B21" s="508" t="s">
        <v>667</v>
      </c>
      <c r="C21" s="709">
        <v>60529331</v>
      </c>
      <c r="D21" s="709">
        <v>24094084.945499983</v>
      </c>
      <c r="E21" s="709">
        <v>2213507.4745</v>
      </c>
      <c r="F21" s="709">
        <v>0</v>
      </c>
      <c r="G21" s="709">
        <v>59449800.854000002</v>
      </c>
      <c r="H21" s="709">
        <f t="shared" si="0"/>
        <v>146286724.27399999</v>
      </c>
    </row>
    <row r="22" spans="1:8">
      <c r="A22" s="512">
        <v>15</v>
      </c>
      <c r="B22" s="509" t="s">
        <v>68</v>
      </c>
      <c r="C22" s="709">
        <f>SUM(C18:C21)+SUM(C8:C16)</f>
        <v>66482917.8486</v>
      </c>
      <c r="D22" s="709">
        <f t="shared" ref="D22:G22" si="1">SUM(D18:D21)+SUM(D8:D16)</f>
        <v>133443243.39629999</v>
      </c>
      <c r="E22" s="709">
        <f t="shared" si="1"/>
        <v>175689071.4853999</v>
      </c>
      <c r="F22" s="709">
        <f t="shared" si="1"/>
        <v>35966075.403999999</v>
      </c>
      <c r="G22" s="709">
        <f t="shared" si="1"/>
        <v>73451096.776199996</v>
      </c>
      <c r="H22" s="709">
        <f>SUM(H18:H21)+SUM(H8:H16)</f>
        <v>485032404.91049993</v>
      </c>
    </row>
    <row r="26" spans="1:8" ht="36">
      <c r="B26" s="617" t="s">
        <v>936</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25" right="0.25" top="0.75" bottom="0.75" header="0.3" footer="0.3"/>
  <pageSetup paperSize="9" scale="6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showGridLines="0" zoomScale="90" zoomScaleNormal="90" workbookViewId="0">
      <selection activeCell="D23" sqref="D23"/>
    </sheetView>
  </sheetViews>
  <sheetFormatPr defaultColWidth="9.109375" defaultRowHeight="12"/>
  <cols>
    <col min="1" max="1" width="11.88671875" style="513" bestFit="1" customWidth="1"/>
    <col min="2" max="2" width="114.6640625" style="502" customWidth="1"/>
    <col min="3" max="3" width="22.44140625" style="502" customWidth="1"/>
    <col min="4" max="4" width="19.44140625" style="502" customWidth="1"/>
    <col min="5" max="5" width="17.6640625" style="525" customWidth="1"/>
    <col min="6" max="6" width="16.33203125" style="525" customWidth="1"/>
    <col min="7" max="7" width="14.88671875" style="525" customWidth="1"/>
    <col min="8" max="8" width="17.33203125" style="502" customWidth="1"/>
    <col min="9" max="9" width="41.44140625" style="502" customWidth="1"/>
    <col min="10" max="10" width="12.44140625" style="502" bestFit="1" customWidth="1"/>
    <col min="11" max="16384" width="9.109375" style="502"/>
  </cols>
  <sheetData>
    <row r="1" spans="1:9" ht="13.8">
      <c r="A1" s="501" t="s">
        <v>188</v>
      </c>
      <c r="B1" s="422" t="str">
        <f>Info!C2</f>
        <v>სს "ვითიბი ბანკი ჯორჯია"</v>
      </c>
      <c r="E1" s="502"/>
      <c r="F1" s="502"/>
      <c r="G1" s="502"/>
    </row>
    <row r="2" spans="1:9">
      <c r="A2" s="503" t="s">
        <v>189</v>
      </c>
      <c r="B2" s="505">
        <f>'1. key ratios'!B2</f>
        <v>44651</v>
      </c>
      <c r="E2" s="502"/>
      <c r="F2" s="502"/>
      <c r="G2" s="502"/>
    </row>
    <row r="3" spans="1:9">
      <c r="A3" s="504" t="s">
        <v>668</v>
      </c>
      <c r="E3" s="502"/>
      <c r="F3" s="502"/>
      <c r="G3" s="502"/>
    </row>
    <row r="4" spans="1:9">
      <c r="C4" s="514" t="s">
        <v>669</v>
      </c>
      <c r="D4" s="514" t="s">
        <v>670</v>
      </c>
      <c r="E4" s="514" t="s">
        <v>671</v>
      </c>
      <c r="F4" s="514" t="s">
        <v>672</v>
      </c>
      <c r="G4" s="514" t="s">
        <v>673</v>
      </c>
      <c r="H4" s="514" t="s">
        <v>674</v>
      </c>
      <c r="I4" s="514" t="s">
        <v>675</v>
      </c>
    </row>
    <row r="5" spans="1:9" ht="33.9" customHeight="1">
      <c r="A5" s="797" t="s">
        <v>678</v>
      </c>
      <c r="B5" s="798"/>
      <c r="C5" s="811" t="s">
        <v>679</v>
      </c>
      <c r="D5" s="811"/>
      <c r="E5" s="811" t="s">
        <v>680</v>
      </c>
      <c r="F5" s="811" t="s">
        <v>681</v>
      </c>
      <c r="G5" s="809" t="s">
        <v>682</v>
      </c>
      <c r="H5" s="809" t="s">
        <v>683</v>
      </c>
      <c r="I5" s="515" t="s">
        <v>684</v>
      </c>
    </row>
    <row r="6" spans="1:9" ht="36">
      <c r="A6" s="801"/>
      <c r="B6" s="802"/>
      <c r="C6" s="563" t="s">
        <v>685</v>
      </c>
      <c r="D6" s="563" t="s">
        <v>686</v>
      </c>
      <c r="E6" s="811"/>
      <c r="F6" s="811"/>
      <c r="G6" s="810"/>
      <c r="H6" s="810"/>
      <c r="I6" s="515" t="s">
        <v>687</v>
      </c>
    </row>
    <row r="7" spans="1:9">
      <c r="A7" s="516">
        <v>1</v>
      </c>
      <c r="B7" s="508" t="s">
        <v>216</v>
      </c>
      <c r="C7" s="710"/>
      <c r="D7" s="710">
        <v>351</v>
      </c>
      <c r="E7" s="711"/>
      <c r="F7" s="711"/>
      <c r="G7" s="711"/>
      <c r="H7" s="710"/>
      <c r="I7" s="712">
        <f t="shared" ref="I7:I23" si="0">C7+D7-E7-F7-G7</f>
        <v>351</v>
      </c>
    </row>
    <row r="8" spans="1:9">
      <c r="A8" s="516">
        <v>2</v>
      </c>
      <c r="B8" s="508" t="s">
        <v>217</v>
      </c>
      <c r="C8" s="710"/>
      <c r="D8" s="710"/>
      <c r="E8" s="711"/>
      <c r="F8" s="711"/>
      <c r="G8" s="711"/>
      <c r="H8" s="710"/>
      <c r="I8" s="712">
        <f t="shared" si="0"/>
        <v>0</v>
      </c>
    </row>
    <row r="9" spans="1:9">
      <c r="A9" s="516">
        <v>3</v>
      </c>
      <c r="B9" s="508" t="s">
        <v>218</v>
      </c>
      <c r="C9" s="710"/>
      <c r="D9" s="710"/>
      <c r="E9" s="711"/>
      <c r="F9" s="711"/>
      <c r="G9" s="711"/>
      <c r="H9" s="710"/>
      <c r="I9" s="712">
        <f t="shared" si="0"/>
        <v>0</v>
      </c>
    </row>
    <row r="10" spans="1:9">
      <c r="A10" s="516">
        <v>4</v>
      </c>
      <c r="B10" s="508" t="s">
        <v>219</v>
      </c>
      <c r="C10" s="710"/>
      <c r="D10" s="710"/>
      <c r="E10" s="711"/>
      <c r="F10" s="711"/>
      <c r="G10" s="711"/>
      <c r="H10" s="710"/>
      <c r="I10" s="712">
        <f t="shared" si="0"/>
        <v>0</v>
      </c>
    </row>
    <row r="11" spans="1:9">
      <c r="A11" s="516">
        <v>5</v>
      </c>
      <c r="B11" s="508" t="s">
        <v>220</v>
      </c>
      <c r="C11" s="710"/>
      <c r="D11" s="710"/>
      <c r="E11" s="711"/>
      <c r="F11" s="711"/>
      <c r="G11" s="711"/>
      <c r="H11" s="710"/>
      <c r="I11" s="712">
        <f t="shared" si="0"/>
        <v>0</v>
      </c>
    </row>
    <row r="12" spans="1:9">
      <c r="A12" s="516">
        <v>6</v>
      </c>
      <c r="B12" s="508" t="s">
        <v>221</v>
      </c>
      <c r="C12" s="710"/>
      <c r="D12" s="710">
        <v>6084930</v>
      </c>
      <c r="E12" s="711"/>
      <c r="F12" s="711"/>
      <c r="G12" s="711"/>
      <c r="H12" s="710"/>
      <c r="I12" s="712">
        <f t="shared" si="0"/>
        <v>6084930</v>
      </c>
    </row>
    <row r="13" spans="1:9">
      <c r="A13" s="516">
        <v>7</v>
      </c>
      <c r="B13" s="508" t="s">
        <v>73</v>
      </c>
      <c r="C13" s="710">
        <v>32712568.427999999</v>
      </c>
      <c r="D13" s="710">
        <v>299235006.16619998</v>
      </c>
      <c r="E13" s="711">
        <v>15083261.4197</v>
      </c>
      <c r="F13" s="711">
        <v>4877155.4708000002</v>
      </c>
      <c r="G13" s="711"/>
      <c r="H13" s="710">
        <v>17611317.864009004</v>
      </c>
      <c r="I13" s="712">
        <f t="shared" si="0"/>
        <v>311987157.70369995</v>
      </c>
    </row>
    <row r="14" spans="1:9">
      <c r="A14" s="516">
        <v>8</v>
      </c>
      <c r="B14" s="510" t="s">
        <v>74</v>
      </c>
      <c r="C14" s="710">
        <v>600612.97239999997</v>
      </c>
      <c r="D14" s="710">
        <v>0</v>
      </c>
      <c r="E14" s="711">
        <v>600612.97239999997</v>
      </c>
      <c r="F14" s="711">
        <v>0</v>
      </c>
      <c r="G14" s="711"/>
      <c r="H14" s="710">
        <v>65014.838490001857</v>
      </c>
      <c r="I14" s="712">
        <f t="shared" si="0"/>
        <v>0</v>
      </c>
    </row>
    <row r="15" spans="1:9">
      <c r="A15" s="516">
        <v>9</v>
      </c>
      <c r="B15" s="508" t="s">
        <v>75</v>
      </c>
      <c r="C15" s="710">
        <v>3661517.6359999999</v>
      </c>
      <c r="D15" s="710">
        <v>13282836.687799999</v>
      </c>
      <c r="E15" s="711">
        <v>1148266.6518999999</v>
      </c>
      <c r="F15" s="711">
        <v>253547.0399</v>
      </c>
      <c r="G15" s="711"/>
      <c r="H15" s="710">
        <v>0</v>
      </c>
      <c r="I15" s="712">
        <f t="shared" si="0"/>
        <v>15542540.631999997</v>
      </c>
    </row>
    <row r="16" spans="1:9">
      <c r="A16" s="516">
        <v>10</v>
      </c>
      <c r="B16" s="618" t="s">
        <v>688</v>
      </c>
      <c r="C16" s="710">
        <v>3808217.1006</v>
      </c>
      <c r="D16" s="710">
        <v>9420.7800000000007</v>
      </c>
      <c r="E16" s="711">
        <v>2148799.4582000002</v>
      </c>
      <c r="F16" s="711">
        <v>0</v>
      </c>
      <c r="G16" s="711"/>
      <c r="H16" s="710">
        <v>17259.220099999999</v>
      </c>
      <c r="I16" s="712">
        <f t="shared" si="0"/>
        <v>1668838.4223999996</v>
      </c>
    </row>
    <row r="17" spans="1:10">
      <c r="A17" s="516">
        <v>11</v>
      </c>
      <c r="B17" s="508" t="s">
        <v>70</v>
      </c>
      <c r="C17" s="710">
        <v>0</v>
      </c>
      <c r="D17" s="710">
        <v>0</v>
      </c>
      <c r="E17" s="711">
        <v>0</v>
      </c>
      <c r="F17" s="711">
        <v>0</v>
      </c>
      <c r="G17" s="711"/>
      <c r="H17" s="710">
        <v>0</v>
      </c>
      <c r="I17" s="712">
        <f t="shared" si="0"/>
        <v>0</v>
      </c>
    </row>
    <row r="18" spans="1:10">
      <c r="A18" s="516">
        <v>12</v>
      </c>
      <c r="B18" s="508" t="s">
        <v>71</v>
      </c>
      <c r="C18" s="710"/>
      <c r="D18" s="710"/>
      <c r="E18" s="711"/>
      <c r="F18" s="711"/>
      <c r="G18" s="711"/>
      <c r="H18" s="710"/>
      <c r="I18" s="712">
        <f t="shared" si="0"/>
        <v>0</v>
      </c>
    </row>
    <row r="19" spans="1:10">
      <c r="A19" s="520">
        <v>13</v>
      </c>
      <c r="B19" s="510" t="s">
        <v>72</v>
      </c>
      <c r="C19" s="710"/>
      <c r="D19" s="710"/>
      <c r="E19" s="711"/>
      <c r="F19" s="711"/>
      <c r="G19" s="711"/>
      <c r="H19" s="710"/>
      <c r="I19" s="712">
        <f t="shared" si="0"/>
        <v>0</v>
      </c>
    </row>
    <row r="20" spans="1:10">
      <c r="A20" s="516">
        <v>14</v>
      </c>
      <c r="B20" s="508" t="s">
        <v>667</v>
      </c>
      <c r="C20" s="710">
        <v>38683405.460000001</v>
      </c>
      <c r="D20" s="710">
        <v>149197749.54183599</v>
      </c>
      <c r="E20" s="711">
        <v>19328544.936000001</v>
      </c>
      <c r="F20" s="711">
        <v>208292.69153599979</v>
      </c>
      <c r="G20" s="711"/>
      <c r="H20" s="710">
        <v>632598.11375202984</v>
      </c>
      <c r="I20" s="712">
        <f t="shared" si="0"/>
        <v>168344317.3743</v>
      </c>
    </row>
    <row r="21" spans="1:10" s="522" customFormat="1">
      <c r="A21" s="521">
        <v>15</v>
      </c>
      <c r="B21" s="509" t="s">
        <v>68</v>
      </c>
      <c r="C21" s="709">
        <f>SUM(C7:C15)+SUM(C17:C20)</f>
        <v>75658104.496399999</v>
      </c>
      <c r="D21" s="709">
        <f t="shared" ref="D21:G21" si="1">SUM(D7:D15)+SUM(D17:D20)</f>
        <v>467800873.395836</v>
      </c>
      <c r="E21" s="709">
        <f t="shared" si="1"/>
        <v>36160685.980000004</v>
      </c>
      <c r="F21" s="709">
        <f t="shared" si="1"/>
        <v>5338995.2022360004</v>
      </c>
      <c r="G21" s="709">
        <f t="shared" si="1"/>
        <v>0</v>
      </c>
      <c r="H21" s="709">
        <f>SUM(H7:H15)+SUM(H17:H20)</f>
        <v>18308930.816251036</v>
      </c>
      <c r="I21" s="712">
        <f t="shared" si="0"/>
        <v>501959296.70999998</v>
      </c>
    </row>
    <row r="22" spans="1:10">
      <c r="A22" s="523">
        <v>16</v>
      </c>
      <c r="B22" s="524" t="s">
        <v>689</v>
      </c>
      <c r="C22" s="710">
        <v>36974699.036399998</v>
      </c>
      <c r="D22" s="710">
        <v>312517842.85399997</v>
      </c>
      <c r="E22" s="711">
        <v>16832141.044</v>
      </c>
      <c r="F22" s="711">
        <v>5130702.5107000005</v>
      </c>
      <c r="G22" s="711">
        <v>0</v>
      </c>
      <c r="H22" s="710">
        <f>SUM(H13:H14)</f>
        <v>17676332.702499006</v>
      </c>
      <c r="I22" s="712">
        <f t="shared" si="0"/>
        <v>327529698.33570004</v>
      </c>
    </row>
    <row r="23" spans="1:10">
      <c r="A23" s="523">
        <v>17</v>
      </c>
      <c r="B23" s="524" t="s">
        <v>690</v>
      </c>
      <c r="C23" s="710"/>
      <c r="D23" s="710">
        <f>4957000+19330.07</f>
        <v>4976330.07</v>
      </c>
      <c r="E23" s="711"/>
      <c r="F23" s="711">
        <v>99140</v>
      </c>
      <c r="G23" s="711"/>
      <c r="H23" s="710"/>
      <c r="I23" s="712">
        <f t="shared" si="0"/>
        <v>4877190.07</v>
      </c>
      <c r="J23" s="743"/>
    </row>
    <row r="24" spans="1:10">
      <c r="C24" s="713"/>
      <c r="D24" s="713"/>
      <c r="E24" s="714"/>
      <c r="F24" s="714"/>
      <c r="G24" s="714"/>
      <c r="H24" s="713"/>
      <c r="I24" s="713">
        <f>I21-'7. LI1'!C21</f>
        <v>9.53940749168396E-2</v>
      </c>
    </row>
    <row r="26" spans="1:10" ht="42.6" customHeight="1">
      <c r="B26" s="617" t="s">
        <v>936</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scale="44" orientation="landscape"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zoomScale="90" zoomScaleNormal="90" workbookViewId="0">
      <selection activeCell="H10" sqref="H10:H32"/>
    </sheetView>
  </sheetViews>
  <sheetFormatPr defaultColWidth="9.109375" defaultRowHeight="12"/>
  <cols>
    <col min="1" max="1" width="11" style="502" bestFit="1" customWidth="1"/>
    <col min="2" max="2" width="93.44140625" style="502" customWidth="1"/>
    <col min="3" max="8" width="22" style="502" customWidth="1"/>
    <col min="9" max="9" width="42.33203125" style="502" bestFit="1" customWidth="1"/>
    <col min="10" max="16384" width="9.109375" style="502"/>
  </cols>
  <sheetData>
    <row r="1" spans="1:9" ht="13.8">
      <c r="A1" s="501" t="s">
        <v>188</v>
      </c>
      <c r="B1" s="422" t="str">
        <f>Info!C2</f>
        <v>სს "ვითიბი ბანკი ჯორჯია"</v>
      </c>
    </row>
    <row r="2" spans="1:9">
      <c r="A2" s="503" t="s">
        <v>189</v>
      </c>
      <c r="B2" s="505">
        <f>'1. key ratios'!B2</f>
        <v>44651</v>
      </c>
    </row>
    <row r="3" spans="1:9">
      <c r="A3" s="504" t="s">
        <v>691</v>
      </c>
    </row>
    <row r="4" spans="1:9">
      <c r="C4" s="514" t="s">
        <v>669</v>
      </c>
      <c r="D4" s="514" t="s">
        <v>670</v>
      </c>
      <c r="E4" s="514" t="s">
        <v>671</v>
      </c>
      <c r="F4" s="514" t="s">
        <v>672</v>
      </c>
      <c r="G4" s="514" t="s">
        <v>673</v>
      </c>
      <c r="H4" s="514" t="s">
        <v>674</v>
      </c>
      <c r="I4" s="514" t="s">
        <v>675</v>
      </c>
    </row>
    <row r="5" spans="1:9" ht="41.4" customHeight="1">
      <c r="A5" s="797" t="s">
        <v>947</v>
      </c>
      <c r="B5" s="798"/>
      <c r="C5" s="811" t="s">
        <v>679</v>
      </c>
      <c r="D5" s="811"/>
      <c r="E5" s="811" t="s">
        <v>680</v>
      </c>
      <c r="F5" s="811" t="s">
        <v>681</v>
      </c>
      <c r="G5" s="809" t="s">
        <v>682</v>
      </c>
      <c r="H5" s="809" t="s">
        <v>683</v>
      </c>
      <c r="I5" s="515" t="s">
        <v>684</v>
      </c>
    </row>
    <row r="6" spans="1:9" ht="41.4" customHeight="1">
      <c r="A6" s="801"/>
      <c r="B6" s="802"/>
      <c r="C6" s="563" t="s">
        <v>685</v>
      </c>
      <c r="D6" s="563" t="s">
        <v>686</v>
      </c>
      <c r="E6" s="811"/>
      <c r="F6" s="811"/>
      <c r="G6" s="810"/>
      <c r="H6" s="810"/>
      <c r="I6" s="515" t="s">
        <v>687</v>
      </c>
    </row>
    <row r="7" spans="1:9">
      <c r="A7" s="517">
        <v>1</v>
      </c>
      <c r="B7" s="526" t="s">
        <v>692</v>
      </c>
      <c r="C7" s="710">
        <v>16.38</v>
      </c>
      <c r="D7" s="710">
        <v>351.36</v>
      </c>
      <c r="E7" s="710">
        <v>11.96</v>
      </c>
      <c r="F7" s="710">
        <v>0</v>
      </c>
      <c r="G7" s="710"/>
      <c r="H7" s="710">
        <v>0</v>
      </c>
      <c r="I7" s="519">
        <f t="shared" ref="I7:I34" si="0">C7+D7-E7-F7-G7</f>
        <v>355.78000000000003</v>
      </c>
    </row>
    <row r="8" spans="1:9">
      <c r="A8" s="517">
        <v>2</v>
      </c>
      <c r="B8" s="526" t="s">
        <v>693</v>
      </c>
      <c r="C8" s="710">
        <v>277139.19</v>
      </c>
      <c r="D8" s="710">
        <v>20434248.211199999</v>
      </c>
      <c r="E8" s="710">
        <v>135581.0025</v>
      </c>
      <c r="F8" s="710">
        <v>273530.74439999979</v>
      </c>
      <c r="G8" s="710"/>
      <c r="H8" s="710">
        <v>0</v>
      </c>
      <c r="I8" s="519">
        <f t="shared" si="0"/>
        <v>20302275.654300001</v>
      </c>
    </row>
    <row r="9" spans="1:9">
      <c r="A9" s="517">
        <v>3</v>
      </c>
      <c r="B9" s="526" t="s">
        <v>694</v>
      </c>
      <c r="C9" s="710">
        <v>0</v>
      </c>
      <c r="D9" s="710">
        <v>0</v>
      </c>
      <c r="E9" s="710">
        <v>0</v>
      </c>
      <c r="F9" s="710">
        <v>0</v>
      </c>
      <c r="G9" s="710"/>
      <c r="H9" s="710">
        <v>0</v>
      </c>
      <c r="I9" s="519">
        <f t="shared" si="0"/>
        <v>0</v>
      </c>
    </row>
    <row r="10" spans="1:9">
      <c r="A10" s="517">
        <v>4</v>
      </c>
      <c r="B10" s="526" t="s">
        <v>695</v>
      </c>
      <c r="C10" s="710">
        <v>282388.84049999999</v>
      </c>
      <c r="D10" s="710">
        <v>6493882.7797000008</v>
      </c>
      <c r="E10" s="710">
        <v>84716.661500000002</v>
      </c>
      <c r="F10" s="710">
        <v>129728.27840000001</v>
      </c>
      <c r="G10" s="710"/>
      <c r="H10" s="710">
        <v>16098482.036470003</v>
      </c>
      <c r="I10" s="519">
        <f t="shared" si="0"/>
        <v>6561826.6803000001</v>
      </c>
    </row>
    <row r="11" spans="1:9">
      <c r="A11" s="517">
        <v>5</v>
      </c>
      <c r="B11" s="526" t="s">
        <v>696</v>
      </c>
      <c r="C11" s="710">
        <v>0</v>
      </c>
      <c r="D11" s="710">
        <v>13549466.677500002</v>
      </c>
      <c r="E11" s="710">
        <v>94095.333799999993</v>
      </c>
      <c r="F11" s="710">
        <v>241585.04130000001</v>
      </c>
      <c r="G11" s="710"/>
      <c r="H11" s="710">
        <v>0</v>
      </c>
      <c r="I11" s="519">
        <f t="shared" si="0"/>
        <v>13213786.302400002</v>
      </c>
    </row>
    <row r="12" spans="1:9">
      <c r="A12" s="517">
        <v>6</v>
      </c>
      <c r="B12" s="526" t="s">
        <v>697</v>
      </c>
      <c r="C12" s="710">
        <v>6393871.1314000003</v>
      </c>
      <c r="D12" s="710">
        <v>21836845.652099997</v>
      </c>
      <c r="E12" s="710">
        <v>2409826.1471000002</v>
      </c>
      <c r="F12" s="710">
        <v>336939.67529999994</v>
      </c>
      <c r="G12" s="710"/>
      <c r="H12" s="710">
        <v>0</v>
      </c>
      <c r="I12" s="519">
        <f t="shared" si="0"/>
        <v>25483950.961099997</v>
      </c>
    </row>
    <row r="13" spans="1:9">
      <c r="A13" s="517">
        <v>7</v>
      </c>
      <c r="B13" s="526" t="s">
        <v>698</v>
      </c>
      <c r="C13" s="710">
        <v>0</v>
      </c>
      <c r="D13" s="710">
        <v>0</v>
      </c>
      <c r="E13" s="710">
        <v>0</v>
      </c>
      <c r="F13" s="710">
        <v>0</v>
      </c>
      <c r="G13" s="710"/>
      <c r="H13" s="710">
        <v>0</v>
      </c>
      <c r="I13" s="519">
        <f t="shared" si="0"/>
        <v>0</v>
      </c>
    </row>
    <row r="14" spans="1:9">
      <c r="A14" s="517">
        <v>8</v>
      </c>
      <c r="B14" s="526" t="s">
        <v>699</v>
      </c>
      <c r="C14" s="710">
        <v>1519048.2426</v>
      </c>
      <c r="D14" s="710">
        <v>36611228.851899996</v>
      </c>
      <c r="E14" s="710">
        <v>456862.04600000003</v>
      </c>
      <c r="F14" s="710">
        <v>728531.45259999996</v>
      </c>
      <c r="G14" s="710"/>
      <c r="H14" s="710">
        <v>425.80849000000006</v>
      </c>
      <c r="I14" s="519">
        <f t="shared" si="0"/>
        <v>36944883.595899999</v>
      </c>
    </row>
    <row r="15" spans="1:9">
      <c r="A15" s="517">
        <v>9</v>
      </c>
      <c r="B15" s="526" t="s">
        <v>700</v>
      </c>
      <c r="C15" s="710">
        <v>14160213.117600001</v>
      </c>
      <c r="D15" s="710">
        <v>41131489.413900003</v>
      </c>
      <c r="E15" s="710">
        <v>6677487.0499999989</v>
      </c>
      <c r="F15" s="710">
        <v>242134.03000000003</v>
      </c>
      <c r="G15" s="710"/>
      <c r="H15" s="710">
        <v>1077283.167539</v>
      </c>
      <c r="I15" s="519">
        <f t="shared" si="0"/>
        <v>48372081.451500006</v>
      </c>
    </row>
    <row r="16" spans="1:9">
      <c r="A16" s="517">
        <v>10</v>
      </c>
      <c r="B16" s="526" t="s">
        <v>701</v>
      </c>
      <c r="C16" s="710">
        <v>0</v>
      </c>
      <c r="D16" s="710">
        <v>31807.49</v>
      </c>
      <c r="E16" s="710">
        <v>3167.73</v>
      </c>
      <c r="F16" s="710">
        <v>0</v>
      </c>
      <c r="G16" s="710"/>
      <c r="H16" s="710">
        <v>0</v>
      </c>
      <c r="I16" s="519">
        <f t="shared" si="0"/>
        <v>28639.760000000002</v>
      </c>
    </row>
    <row r="17" spans="1:10">
      <c r="A17" s="517">
        <v>11</v>
      </c>
      <c r="B17" s="526" t="s">
        <v>702</v>
      </c>
      <c r="C17" s="710">
        <v>0</v>
      </c>
      <c r="D17" s="710">
        <v>0</v>
      </c>
      <c r="E17" s="710">
        <v>0</v>
      </c>
      <c r="F17" s="710">
        <v>0</v>
      </c>
      <c r="G17" s="710"/>
      <c r="H17" s="710">
        <v>0</v>
      </c>
      <c r="I17" s="519">
        <f t="shared" si="0"/>
        <v>0</v>
      </c>
    </row>
    <row r="18" spans="1:10">
      <c r="A18" s="517">
        <v>12</v>
      </c>
      <c r="B18" s="526" t="s">
        <v>703</v>
      </c>
      <c r="C18" s="710">
        <v>745.36</v>
      </c>
      <c r="D18" s="710">
        <v>53268418.661900006</v>
      </c>
      <c r="E18" s="710">
        <v>1501006.1854000003</v>
      </c>
      <c r="F18" s="710">
        <v>760962.18460000004</v>
      </c>
      <c r="G18" s="710"/>
      <c r="H18" s="710">
        <v>0</v>
      </c>
      <c r="I18" s="519">
        <f t="shared" si="0"/>
        <v>51007195.651900001</v>
      </c>
    </row>
    <row r="19" spans="1:10">
      <c r="A19" s="517">
        <v>13</v>
      </c>
      <c r="B19" s="526" t="s">
        <v>704</v>
      </c>
      <c r="C19" s="710">
        <v>0</v>
      </c>
      <c r="D19" s="710">
        <v>3982694.4571000002</v>
      </c>
      <c r="E19" s="710">
        <v>0</v>
      </c>
      <c r="F19" s="710">
        <v>79420.16840000001</v>
      </c>
      <c r="G19" s="710"/>
      <c r="H19" s="710">
        <v>0</v>
      </c>
      <c r="I19" s="519">
        <f t="shared" si="0"/>
        <v>3903274.2887000004</v>
      </c>
    </row>
    <row r="20" spans="1:10">
      <c r="A20" s="517">
        <v>14</v>
      </c>
      <c r="B20" s="526" t="s">
        <v>705</v>
      </c>
      <c r="C20" s="710">
        <v>0</v>
      </c>
      <c r="D20" s="710">
        <v>35745361.800700001</v>
      </c>
      <c r="E20" s="710">
        <v>0</v>
      </c>
      <c r="F20" s="710">
        <v>710526.74</v>
      </c>
      <c r="G20" s="710"/>
      <c r="H20" s="710">
        <v>0</v>
      </c>
      <c r="I20" s="519">
        <f t="shared" si="0"/>
        <v>35034835.060699999</v>
      </c>
    </row>
    <row r="21" spans="1:10">
      <c r="A21" s="517">
        <v>15</v>
      </c>
      <c r="B21" s="526" t="s">
        <v>706</v>
      </c>
      <c r="C21" s="710">
        <v>0</v>
      </c>
      <c r="D21" s="710">
        <v>2010932.4631000001</v>
      </c>
      <c r="E21" s="710">
        <v>0</v>
      </c>
      <c r="F21" s="710">
        <v>39944.6253</v>
      </c>
      <c r="G21" s="710"/>
      <c r="H21" s="710">
        <v>0</v>
      </c>
      <c r="I21" s="519">
        <f t="shared" si="0"/>
        <v>1970987.8378000001</v>
      </c>
    </row>
    <row r="22" spans="1:10">
      <c r="A22" s="517">
        <v>16</v>
      </c>
      <c r="B22" s="526" t="s">
        <v>707</v>
      </c>
      <c r="C22" s="710">
        <v>917</v>
      </c>
      <c r="D22" s="710">
        <v>0</v>
      </c>
      <c r="E22" s="710">
        <v>458.5</v>
      </c>
      <c r="F22" s="710">
        <v>0</v>
      </c>
      <c r="G22" s="710"/>
      <c r="H22" s="710">
        <v>0</v>
      </c>
      <c r="I22" s="519">
        <f t="shared" si="0"/>
        <v>458.5</v>
      </c>
    </row>
    <row r="23" spans="1:10">
      <c r="A23" s="517">
        <v>17</v>
      </c>
      <c r="B23" s="526" t="s">
        <v>708</v>
      </c>
      <c r="C23" s="710">
        <v>2868833.1578000002</v>
      </c>
      <c r="D23" s="710">
        <v>21653125.010000002</v>
      </c>
      <c r="E23" s="710">
        <v>1434416.5944000001</v>
      </c>
      <c r="F23" s="710">
        <v>422500</v>
      </c>
      <c r="G23" s="710"/>
      <c r="H23" s="710">
        <v>435552.66</v>
      </c>
      <c r="I23" s="519">
        <f t="shared" si="0"/>
        <v>22665041.573400002</v>
      </c>
    </row>
    <row r="24" spans="1:10">
      <c r="A24" s="517">
        <v>18</v>
      </c>
      <c r="B24" s="526" t="s">
        <v>709</v>
      </c>
      <c r="C24" s="710">
        <v>9251.1170000000002</v>
      </c>
      <c r="D24" s="710">
        <v>1180170.7211</v>
      </c>
      <c r="E24" s="710">
        <v>4640.0770000000002</v>
      </c>
      <c r="F24" s="710">
        <v>23596.016099999997</v>
      </c>
      <c r="G24" s="710"/>
      <c r="H24" s="710">
        <v>0</v>
      </c>
      <c r="I24" s="519">
        <f t="shared" si="0"/>
        <v>1161185.7450000001</v>
      </c>
    </row>
    <row r="25" spans="1:10">
      <c r="A25" s="517">
        <v>19</v>
      </c>
      <c r="B25" s="526" t="s">
        <v>710</v>
      </c>
      <c r="C25" s="710">
        <v>766514.67690000008</v>
      </c>
      <c r="D25" s="710">
        <v>16151551.632900001</v>
      </c>
      <c r="E25" s="710">
        <v>401719.33940000006</v>
      </c>
      <c r="F25" s="710">
        <v>282441.11469999998</v>
      </c>
      <c r="G25" s="710"/>
      <c r="H25" s="710">
        <v>0</v>
      </c>
      <c r="I25" s="519">
        <f t="shared" si="0"/>
        <v>16233905.855700001</v>
      </c>
    </row>
    <row r="26" spans="1:10">
      <c r="A26" s="517">
        <v>20</v>
      </c>
      <c r="B26" s="526" t="s">
        <v>711</v>
      </c>
      <c r="C26" s="710">
        <v>546.16999999999996</v>
      </c>
      <c r="D26" s="710">
        <v>14540063.810000001</v>
      </c>
      <c r="E26" s="710">
        <v>546.16999999999996</v>
      </c>
      <c r="F26" s="710">
        <v>287972.38</v>
      </c>
      <c r="G26" s="710"/>
      <c r="H26" s="710">
        <v>0</v>
      </c>
      <c r="I26" s="519">
        <f t="shared" si="0"/>
        <v>14252091.43</v>
      </c>
      <c r="J26" s="527"/>
    </row>
    <row r="27" spans="1:10">
      <c r="A27" s="517">
        <v>21</v>
      </c>
      <c r="B27" s="526" t="s">
        <v>712</v>
      </c>
      <c r="C27" s="710">
        <v>0</v>
      </c>
      <c r="D27" s="710">
        <v>0</v>
      </c>
      <c r="E27" s="710">
        <v>0</v>
      </c>
      <c r="F27" s="710">
        <v>0</v>
      </c>
      <c r="G27" s="710"/>
      <c r="H27" s="710">
        <v>0</v>
      </c>
      <c r="I27" s="519">
        <f t="shared" si="0"/>
        <v>0</v>
      </c>
      <c r="J27" s="527"/>
    </row>
    <row r="28" spans="1:10">
      <c r="A28" s="517">
        <v>22</v>
      </c>
      <c r="B28" s="526" t="s">
        <v>713</v>
      </c>
      <c r="C28" s="710">
        <v>0</v>
      </c>
      <c r="D28" s="710">
        <v>0</v>
      </c>
      <c r="E28" s="710">
        <v>0</v>
      </c>
      <c r="F28" s="710">
        <v>0</v>
      </c>
      <c r="G28" s="710"/>
      <c r="H28" s="710">
        <v>0</v>
      </c>
      <c r="I28" s="519">
        <f t="shared" si="0"/>
        <v>0</v>
      </c>
      <c r="J28" s="527"/>
    </row>
    <row r="29" spans="1:10">
      <c r="A29" s="517">
        <v>23</v>
      </c>
      <c r="B29" s="526" t="s">
        <v>714</v>
      </c>
      <c r="C29" s="710">
        <v>10053447.775</v>
      </c>
      <c r="D29" s="710">
        <v>17667783.336800002</v>
      </c>
      <c r="E29" s="710">
        <v>3026479.5720000002</v>
      </c>
      <c r="F29" s="710">
        <v>351193.27360000001</v>
      </c>
      <c r="G29" s="710"/>
      <c r="H29" s="710">
        <v>0</v>
      </c>
      <c r="I29" s="519">
        <f t="shared" si="0"/>
        <v>24343558.266199999</v>
      </c>
      <c r="J29" s="527"/>
    </row>
    <row r="30" spans="1:10">
      <c r="A30" s="517">
        <v>24</v>
      </c>
      <c r="B30" s="526" t="s">
        <v>715</v>
      </c>
      <c r="C30" s="710">
        <v>0</v>
      </c>
      <c r="D30" s="710">
        <v>9310752.5404000003</v>
      </c>
      <c r="E30" s="710">
        <v>0</v>
      </c>
      <c r="F30" s="710">
        <v>173776.20869999999</v>
      </c>
      <c r="G30" s="710"/>
      <c r="H30" s="710">
        <v>0</v>
      </c>
      <c r="I30" s="519">
        <f t="shared" si="0"/>
        <v>9136976.3317000009</v>
      </c>
      <c r="J30" s="527"/>
    </row>
    <row r="31" spans="1:10">
      <c r="A31" s="517">
        <v>25</v>
      </c>
      <c r="B31" s="526" t="s">
        <v>716</v>
      </c>
      <c r="C31" s="710">
        <v>0</v>
      </c>
      <c r="D31" s="710">
        <v>1096496.6600000001</v>
      </c>
      <c r="E31" s="710">
        <v>0</v>
      </c>
      <c r="F31" s="710">
        <v>10000</v>
      </c>
      <c r="G31" s="710"/>
      <c r="H31" s="710">
        <v>0</v>
      </c>
      <c r="I31" s="519">
        <f t="shared" si="0"/>
        <v>1086496.6600000001</v>
      </c>
      <c r="J31" s="527"/>
    </row>
    <row r="32" spans="1:10">
      <c r="A32" s="517">
        <v>26</v>
      </c>
      <c r="B32" s="526" t="s">
        <v>717</v>
      </c>
      <c r="C32" s="710">
        <v>641766.87789999985</v>
      </c>
      <c r="D32" s="710">
        <v>1906452.3236264703</v>
      </c>
      <c r="E32" s="710">
        <v>601126.67539999983</v>
      </c>
      <c r="F32" s="710">
        <v>35920.577420529393</v>
      </c>
      <c r="G32" s="710"/>
      <c r="H32" s="710">
        <v>64589.03</v>
      </c>
      <c r="I32" s="519">
        <f t="shared" si="0"/>
        <v>1911171.9487059407</v>
      </c>
      <c r="J32" s="527"/>
    </row>
    <row r="33" spans="1:10">
      <c r="A33" s="517">
        <v>27</v>
      </c>
      <c r="B33" s="518" t="s">
        <v>165</v>
      </c>
      <c r="C33" s="710">
        <f>'18. Assets by Exposure classes'!C20</f>
        <v>38683405.460000001</v>
      </c>
      <c r="D33" s="710">
        <f>'18. Assets by Exposure classes'!D20</f>
        <v>149197749.54183599</v>
      </c>
      <c r="E33" s="710">
        <f>'18. Assets by Exposure classes'!E20</f>
        <v>19328544.936000001</v>
      </c>
      <c r="F33" s="710">
        <f>'18. Assets by Exposure classes'!F20</f>
        <v>208292.69153599979</v>
      </c>
      <c r="G33" s="710">
        <f>'18. Assets by Exposure classes'!G20</f>
        <v>0</v>
      </c>
      <c r="H33" s="710">
        <f>'18. Assets by Exposure classes'!H20</f>
        <v>632598.11375202984</v>
      </c>
      <c r="I33" s="519">
        <f t="shared" si="0"/>
        <v>168344317.3743</v>
      </c>
      <c r="J33" s="527"/>
    </row>
    <row r="34" spans="1:10">
      <c r="A34" s="517">
        <v>28</v>
      </c>
      <c r="B34" s="528" t="s">
        <v>68</v>
      </c>
      <c r="C34" s="709">
        <f>SUM(C7:C33)</f>
        <v>75658104.496700004</v>
      </c>
      <c r="D34" s="709">
        <f t="shared" ref="D34:H34" si="1">SUM(D7:D33)</f>
        <v>467800873.39576256</v>
      </c>
      <c r="E34" s="709">
        <f t="shared" si="1"/>
        <v>36160685.980499998</v>
      </c>
      <c r="F34" s="709">
        <f t="shared" si="1"/>
        <v>5338995.2023565285</v>
      </c>
      <c r="G34" s="709">
        <f t="shared" si="1"/>
        <v>0</v>
      </c>
      <c r="H34" s="709">
        <f t="shared" si="1"/>
        <v>18308930.816251036</v>
      </c>
      <c r="I34" s="519">
        <f t="shared" si="0"/>
        <v>501959296.70960611</v>
      </c>
      <c r="J34" s="527"/>
    </row>
    <row r="35" spans="1:10">
      <c r="A35" s="527"/>
      <c r="B35" s="527"/>
      <c r="C35" s="715"/>
      <c r="D35" s="715"/>
      <c r="E35" s="715"/>
      <c r="F35" s="715"/>
      <c r="G35" s="715"/>
      <c r="H35" s="715">
        <f>H34-'18. Assets by Exposure classes'!H21</f>
        <v>0</v>
      </c>
      <c r="I35" s="527"/>
      <c r="J35" s="527"/>
    </row>
    <row r="36" spans="1:10">
      <c r="A36" s="527"/>
      <c r="B36" s="529"/>
      <c r="C36" s="527"/>
      <c r="D36" s="527"/>
      <c r="E36" s="527"/>
      <c r="F36" s="527"/>
      <c r="G36" s="527"/>
      <c r="H36" s="527"/>
      <c r="I36" s="527"/>
      <c r="J36" s="527"/>
    </row>
    <row r="37" spans="1:10">
      <c r="A37" s="527"/>
      <c r="B37" s="527"/>
      <c r="C37" s="527"/>
      <c r="D37" s="527"/>
      <c r="E37" s="527"/>
      <c r="F37" s="527"/>
      <c r="G37" s="527"/>
      <c r="H37" s="527"/>
      <c r="I37" s="527"/>
      <c r="J37" s="527"/>
    </row>
    <row r="38" spans="1:10">
      <c r="A38" s="527"/>
      <c r="B38" s="527"/>
      <c r="C38" s="527"/>
      <c r="D38" s="527"/>
      <c r="E38" s="527"/>
      <c r="F38" s="527"/>
      <c r="G38" s="527"/>
      <c r="H38" s="527"/>
      <c r="I38" s="527"/>
      <c r="J38" s="527"/>
    </row>
    <row r="39" spans="1:10">
      <c r="A39" s="527"/>
      <c r="B39" s="527"/>
      <c r="C39" s="527"/>
      <c r="D39" s="527"/>
      <c r="E39" s="527"/>
      <c r="F39" s="527"/>
      <c r="G39" s="527"/>
      <c r="H39" s="527"/>
      <c r="I39" s="527"/>
      <c r="J39" s="527"/>
    </row>
    <row r="40" spans="1:10">
      <c r="A40" s="527"/>
      <c r="B40" s="527"/>
      <c r="C40" s="527"/>
      <c r="D40" s="527"/>
      <c r="E40" s="527"/>
      <c r="F40" s="527"/>
      <c r="G40" s="527"/>
      <c r="H40" s="527"/>
      <c r="I40" s="527"/>
      <c r="J40" s="527"/>
    </row>
    <row r="41" spans="1:10">
      <c r="A41" s="527"/>
      <c r="B41" s="527"/>
      <c r="C41" s="527"/>
      <c r="D41" s="527"/>
      <c r="E41" s="527"/>
      <c r="F41" s="527"/>
      <c r="G41" s="527"/>
      <c r="H41" s="527"/>
      <c r="I41" s="527"/>
      <c r="J41" s="527"/>
    </row>
    <row r="42" spans="1:10">
      <c r="A42" s="530"/>
      <c r="B42" s="530"/>
      <c r="C42" s="527"/>
      <c r="D42" s="527"/>
      <c r="E42" s="527"/>
      <c r="F42" s="527"/>
      <c r="G42" s="527"/>
      <c r="H42" s="527"/>
      <c r="I42" s="527"/>
      <c r="J42" s="527"/>
    </row>
    <row r="43" spans="1:10">
      <c r="A43" s="530"/>
      <c r="B43" s="530"/>
      <c r="C43" s="527"/>
      <c r="D43" s="527"/>
      <c r="E43" s="527"/>
      <c r="F43" s="527"/>
      <c r="G43" s="527"/>
      <c r="H43" s="527"/>
      <c r="I43" s="527"/>
      <c r="J43" s="527"/>
    </row>
    <row r="44" spans="1:10">
      <c r="A44" s="527"/>
      <c r="B44" s="531"/>
      <c r="C44" s="527"/>
      <c r="D44" s="527"/>
      <c r="E44" s="527"/>
      <c r="F44" s="527"/>
      <c r="G44" s="527"/>
      <c r="H44" s="527"/>
      <c r="I44" s="527"/>
      <c r="J44" s="527"/>
    </row>
    <row r="45" spans="1:10">
      <c r="A45" s="527"/>
      <c r="B45" s="531"/>
      <c r="C45" s="527"/>
      <c r="D45" s="527"/>
      <c r="E45" s="527"/>
      <c r="F45" s="527"/>
      <c r="G45" s="527"/>
      <c r="H45" s="527"/>
      <c r="I45" s="527"/>
      <c r="J45" s="527"/>
    </row>
    <row r="46" spans="1:10">
      <c r="A46" s="527"/>
      <c r="B46" s="531"/>
      <c r="C46" s="527"/>
      <c r="D46" s="527"/>
      <c r="E46" s="527"/>
      <c r="F46" s="527"/>
      <c r="G46" s="527"/>
      <c r="H46" s="527"/>
      <c r="I46" s="527"/>
      <c r="J46" s="527"/>
    </row>
    <row r="47" spans="1:10">
      <c r="A47" s="527"/>
      <c r="B47" s="527"/>
      <c r="C47" s="527"/>
      <c r="D47" s="527"/>
      <c r="E47" s="527"/>
      <c r="F47" s="527"/>
      <c r="G47" s="527"/>
      <c r="H47" s="527"/>
      <c r="I47" s="527"/>
      <c r="J47" s="527"/>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25" right="0.25" top="0.75" bottom="0.75" header="0.3" footer="0.3"/>
  <pageSetup scale="4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showGridLines="0" zoomScaleNormal="100" workbookViewId="0">
      <selection activeCell="C11" sqref="C11"/>
    </sheetView>
  </sheetViews>
  <sheetFormatPr defaultColWidth="9.109375" defaultRowHeight="12"/>
  <cols>
    <col min="1" max="1" width="11.88671875" style="502" bestFit="1" customWidth="1"/>
    <col min="2" max="2" width="108" style="502" bestFit="1" customWidth="1"/>
    <col min="3" max="3" width="35.5546875" style="502" customWidth="1"/>
    <col min="4" max="4" width="38.44140625" style="525" customWidth="1"/>
    <col min="5" max="16384" width="9.109375" style="502"/>
  </cols>
  <sheetData>
    <row r="1" spans="1:4" ht="13.8">
      <c r="A1" s="501" t="s">
        <v>188</v>
      </c>
      <c r="B1" s="422" t="str">
        <f>Info!C2</f>
        <v>სს "ვითიბი ბანკი ჯორჯია"</v>
      </c>
      <c r="D1" s="502"/>
    </row>
    <row r="2" spans="1:4">
      <c r="A2" s="503" t="s">
        <v>189</v>
      </c>
      <c r="B2" s="740">
        <f>'1. key ratios'!B2</f>
        <v>44651</v>
      </c>
      <c r="D2" s="502"/>
    </row>
    <row r="3" spans="1:4">
      <c r="A3" s="504" t="s">
        <v>718</v>
      </c>
      <c r="D3" s="502"/>
    </row>
    <row r="5" spans="1:4" ht="48">
      <c r="A5" s="812" t="s">
        <v>719</v>
      </c>
      <c r="B5" s="812"/>
      <c r="C5" s="532" t="s">
        <v>720</v>
      </c>
      <c r="D5" s="614" t="s">
        <v>721</v>
      </c>
    </row>
    <row r="6" spans="1:4">
      <c r="A6" s="533">
        <v>1</v>
      </c>
      <c r="B6" s="534" t="s">
        <v>722</v>
      </c>
      <c r="C6" s="709">
        <v>102434731.16165335</v>
      </c>
      <c r="D6" s="709">
        <v>671999.99699999182</v>
      </c>
    </row>
    <row r="7" spans="1:4">
      <c r="A7" s="535">
        <v>2</v>
      </c>
      <c r="B7" s="534" t="s">
        <v>723</v>
      </c>
      <c r="C7" s="709">
        <f>SUM(C8:C11)</f>
        <v>29429585.150000028</v>
      </c>
      <c r="D7" s="710">
        <v>0</v>
      </c>
    </row>
    <row r="8" spans="1:4">
      <c r="A8" s="536">
        <v>2.1</v>
      </c>
      <c r="B8" s="537" t="s">
        <v>724</v>
      </c>
      <c r="C8" s="710">
        <v>10330540.910000024</v>
      </c>
      <c r="D8" s="710"/>
    </row>
    <row r="9" spans="1:4">
      <c r="A9" s="536">
        <v>2.2000000000000002</v>
      </c>
      <c r="B9" s="537" t="s">
        <v>725</v>
      </c>
      <c r="C9" s="710">
        <v>9449405.6599999983</v>
      </c>
      <c r="D9" s="710"/>
    </row>
    <row r="10" spans="1:4">
      <c r="A10" s="536">
        <v>2.2999999999999998</v>
      </c>
      <c r="B10" s="537" t="s">
        <v>726</v>
      </c>
      <c r="C10" s="710">
        <v>9649638.5800000038</v>
      </c>
      <c r="D10" s="710"/>
    </row>
    <row r="11" spans="1:4">
      <c r="A11" s="536">
        <v>2.4</v>
      </c>
      <c r="B11" s="537" t="s">
        <v>727</v>
      </c>
      <c r="C11" s="710"/>
      <c r="D11" s="710"/>
    </row>
    <row r="12" spans="1:4">
      <c r="A12" s="533">
        <v>3</v>
      </c>
      <c r="B12" s="534" t="s">
        <v>728</v>
      </c>
      <c r="C12" s="709">
        <f>SUM(C13:C18)</f>
        <v>109901472.75633286</v>
      </c>
      <c r="D12" s="709">
        <f>SUM(D13:D18)</f>
        <v>572859.99699999182</v>
      </c>
    </row>
    <row r="13" spans="1:4">
      <c r="A13" s="536">
        <v>3.1</v>
      </c>
      <c r="B13" s="537" t="s">
        <v>729</v>
      </c>
      <c r="C13" s="710">
        <v>18393553.460000001</v>
      </c>
      <c r="D13" s="710"/>
    </row>
    <row r="14" spans="1:4">
      <c r="A14" s="536">
        <v>3.2</v>
      </c>
      <c r="B14" s="537" t="s">
        <v>730</v>
      </c>
      <c r="C14" s="710">
        <v>62414174.689998999</v>
      </c>
      <c r="D14" s="710">
        <v>572859.99699999182</v>
      </c>
    </row>
    <row r="15" spans="1:4">
      <c r="A15" s="536">
        <v>3.3</v>
      </c>
      <c r="B15" s="537" t="s">
        <v>731</v>
      </c>
      <c r="C15" s="710">
        <v>11222887.066270022</v>
      </c>
      <c r="D15" s="710"/>
    </row>
    <row r="16" spans="1:4">
      <c r="A16" s="536">
        <v>3.4</v>
      </c>
      <c r="B16" s="537" t="s">
        <v>732</v>
      </c>
      <c r="C16" s="710">
        <v>1808392.8699999996</v>
      </c>
      <c r="D16" s="710"/>
    </row>
    <row r="17" spans="1:4">
      <c r="A17" s="535">
        <v>3.5</v>
      </c>
      <c r="B17" s="537" t="s">
        <v>733</v>
      </c>
      <c r="C17" s="710">
        <v>8062464.670063843</v>
      </c>
      <c r="D17" s="710"/>
    </row>
    <row r="18" spans="1:4">
      <c r="A18" s="536">
        <v>3.6</v>
      </c>
      <c r="B18" s="537" t="s">
        <v>734</v>
      </c>
      <c r="C18" s="710">
        <v>8000000</v>
      </c>
      <c r="D18" s="710"/>
    </row>
    <row r="19" spans="1:4">
      <c r="A19" s="538">
        <v>4</v>
      </c>
      <c r="B19" s="534" t="s">
        <v>735</v>
      </c>
      <c r="C19" s="709">
        <f>C6+C7-C12</f>
        <v>21962843.555320516</v>
      </c>
      <c r="D19" s="709">
        <f>D6+D7-D12</f>
        <v>99140</v>
      </c>
    </row>
    <row r="20" spans="1:4">
      <c r="C20" s="741">
        <f>C19-SUM('19. Assets by Risk Sectors'!E7:E32)-SUM('19. Assets by Risk Sectors'!F7:F32)</f>
        <v>-1.3038516044616699E-8</v>
      </c>
      <c r="D20" s="714"/>
    </row>
    <row r="21" spans="1:4">
      <c r="C21" s="713"/>
      <c r="D21" s="714"/>
    </row>
    <row r="22" spans="1:4">
      <c r="C22" s="713"/>
      <c r="D22" s="714"/>
    </row>
  </sheetData>
  <mergeCells count="1">
    <mergeCell ref="A5:B5"/>
  </mergeCells>
  <pageMargins left="0.7" right="0.7" top="0.75" bottom="0.75" header="0.3" footer="0.3"/>
  <pageSetup scale="63" orientation="landscape"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showGridLines="0" topLeftCell="A2" zoomScale="80" zoomScaleNormal="80" workbookViewId="0">
      <selection activeCell="C23" sqref="C23:F24"/>
    </sheetView>
  </sheetViews>
  <sheetFormatPr defaultColWidth="9.109375" defaultRowHeight="12"/>
  <cols>
    <col min="1" max="1" width="11.88671875" style="502" bestFit="1" customWidth="1"/>
    <col min="2" max="2" width="124.6640625" style="502" customWidth="1"/>
    <col min="3" max="3" width="28.33203125" style="502" customWidth="1"/>
    <col min="4" max="4" width="49.109375" style="525" customWidth="1"/>
    <col min="5" max="16384" width="9.109375" style="502"/>
  </cols>
  <sheetData>
    <row r="1" spans="1:5" ht="13.8">
      <c r="A1" s="501" t="s">
        <v>188</v>
      </c>
      <c r="B1" s="422" t="str">
        <f>Info!C2</f>
        <v>სს "ვითიბი ბანკი ჯორჯია"</v>
      </c>
      <c r="D1" s="502"/>
    </row>
    <row r="2" spans="1:5">
      <c r="A2" s="503" t="s">
        <v>189</v>
      </c>
      <c r="B2" s="740">
        <f>'1. key ratios'!B2</f>
        <v>44651</v>
      </c>
      <c r="D2" s="502"/>
    </row>
    <row r="3" spans="1:5">
      <c r="A3" s="504" t="s">
        <v>736</v>
      </c>
      <c r="D3" s="502"/>
    </row>
    <row r="4" spans="1:5">
      <c r="A4" s="504"/>
      <c r="D4" s="502"/>
    </row>
    <row r="5" spans="1:5" ht="15" customHeight="1">
      <c r="A5" s="813" t="s">
        <v>737</v>
      </c>
      <c r="B5" s="814"/>
      <c r="C5" s="803" t="s">
        <v>738</v>
      </c>
      <c r="D5" s="817" t="s">
        <v>739</v>
      </c>
    </row>
    <row r="6" spans="1:5">
      <c r="A6" s="815"/>
      <c r="B6" s="816"/>
      <c r="C6" s="806"/>
      <c r="D6" s="817"/>
    </row>
    <row r="7" spans="1:5">
      <c r="A7" s="528">
        <v>1</v>
      </c>
      <c r="B7" s="509" t="s">
        <v>740</v>
      </c>
      <c r="C7" s="711">
        <v>114943150.6734</v>
      </c>
      <c r="D7" s="716"/>
    </row>
    <row r="8" spans="1:5">
      <c r="A8" s="518">
        <v>2</v>
      </c>
      <c r="B8" s="518" t="s">
        <v>741</v>
      </c>
      <c r="C8" s="711">
        <v>4350447.5999999996</v>
      </c>
      <c r="D8" s="716"/>
    </row>
    <row r="9" spans="1:5" ht="25.5" customHeight="1">
      <c r="A9" s="518">
        <v>3</v>
      </c>
      <c r="B9" s="539" t="s">
        <v>742</v>
      </c>
      <c r="C9" s="711">
        <v>65384.241000000002</v>
      </c>
      <c r="D9" s="716"/>
    </row>
    <row r="10" spans="1:5">
      <c r="A10" s="518">
        <v>4</v>
      </c>
      <c r="B10" s="518" t="s">
        <v>743</v>
      </c>
      <c r="C10" s="711">
        <f>SUM(C11:C18)</f>
        <v>82384283.51439999</v>
      </c>
      <c r="D10" s="716"/>
    </row>
    <row r="11" spans="1:5">
      <c r="A11" s="518">
        <v>5</v>
      </c>
      <c r="B11" s="540" t="s">
        <v>744</v>
      </c>
      <c r="C11" s="711">
        <v>0</v>
      </c>
      <c r="D11" s="716"/>
    </row>
    <row r="12" spans="1:5">
      <c r="A12" s="518">
        <v>6</v>
      </c>
      <c r="B12" s="540" t="s">
        <v>745</v>
      </c>
      <c r="C12" s="711">
        <v>0</v>
      </c>
      <c r="D12" s="716"/>
    </row>
    <row r="13" spans="1:5">
      <c r="A13" s="518">
        <v>7</v>
      </c>
      <c r="B13" s="540" t="s">
        <v>746</v>
      </c>
      <c r="C13" s="711">
        <v>72347141.981900007</v>
      </c>
      <c r="D13" s="716"/>
    </row>
    <row r="14" spans="1:5">
      <c r="A14" s="518">
        <v>8</v>
      </c>
      <c r="B14" s="540" t="s">
        <v>747</v>
      </c>
      <c r="C14" s="711">
        <v>227283.28</v>
      </c>
      <c r="D14" s="711">
        <v>270700.24</v>
      </c>
    </row>
    <row r="15" spans="1:5">
      <c r="A15" s="518">
        <v>9</v>
      </c>
      <c r="B15" s="540" t="s">
        <v>748</v>
      </c>
      <c r="C15" s="711">
        <v>0</v>
      </c>
      <c r="D15" s="711"/>
    </row>
    <row r="16" spans="1:5">
      <c r="A16" s="518">
        <v>10</v>
      </c>
      <c r="B16" s="540" t="s">
        <v>749</v>
      </c>
      <c r="C16" s="711">
        <v>17676332.702499002</v>
      </c>
      <c r="D16" s="716"/>
      <c r="E16" s="742">
        <f>C16-'19. Assets by Risk Sectors'!H34+'19. Assets by Risk Sectors'!H33</f>
        <v>-3.7252902984619141E-9</v>
      </c>
    </row>
    <row r="17" spans="1:4">
      <c r="A17" s="518">
        <v>11</v>
      </c>
      <c r="B17" s="540" t="s">
        <v>750</v>
      </c>
      <c r="C17" s="711">
        <v>-7602109.7155990154</v>
      </c>
      <c r="D17" s="711"/>
    </row>
    <row r="18" spans="1:4">
      <c r="A18" s="518">
        <v>12</v>
      </c>
      <c r="B18" s="540" t="s">
        <v>751</v>
      </c>
      <c r="C18" s="711">
        <v>-264364.73440000002</v>
      </c>
      <c r="D18" s="716"/>
    </row>
    <row r="19" spans="1:4">
      <c r="A19" s="528">
        <v>13</v>
      </c>
      <c r="B19" s="541" t="s">
        <v>752</v>
      </c>
      <c r="C19" s="709">
        <f>C7+C8+C9-C10</f>
        <v>36974699</v>
      </c>
      <c r="D19" s="717"/>
    </row>
    <row r="20" spans="1:4">
      <c r="C20" s="713"/>
      <c r="D20" s="714"/>
    </row>
    <row r="22" spans="1:4" ht="14.4">
      <c r="B22"/>
    </row>
    <row r="23" spans="1:4">
      <c r="B23" s="503"/>
      <c r="C23" s="713"/>
      <c r="D23" s="744"/>
    </row>
    <row r="24" spans="1:4">
      <c r="B24" s="504"/>
      <c r="C24" s="713"/>
    </row>
  </sheetData>
  <mergeCells count="3">
    <mergeCell ref="A5:B6"/>
    <mergeCell ref="C5:C6"/>
    <mergeCell ref="D5:D6"/>
  </mergeCells>
  <pageMargins left="0.7" right="0.7" top="0.75" bottom="0.75" header="0.3" footer="0.3"/>
  <pageSetup paperSize="9" scale="6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
  <sheetViews>
    <sheetView showGridLines="0" tabSelected="1" zoomScale="90" zoomScaleNormal="90" workbookViewId="0">
      <selection activeCell="C12" sqref="C12:U14"/>
    </sheetView>
  </sheetViews>
  <sheetFormatPr defaultColWidth="9.109375" defaultRowHeight="12"/>
  <cols>
    <col min="1" max="1" width="11.88671875" style="502" bestFit="1" customWidth="1"/>
    <col min="2" max="2" width="39.6640625" style="502" customWidth="1"/>
    <col min="3" max="3" width="19" style="502" customWidth="1"/>
    <col min="4" max="5" width="22.33203125" style="502" customWidth="1"/>
    <col min="6" max="6" width="23.44140625" style="502" customWidth="1"/>
    <col min="7" max="14" width="22.33203125" style="502" customWidth="1"/>
    <col min="15" max="15" width="23.44140625" style="502" bestFit="1" customWidth="1"/>
    <col min="16" max="16" width="21.88671875" style="502" bestFit="1" customWidth="1"/>
    <col min="17" max="19" width="19.109375" style="502" bestFit="1" customWidth="1"/>
    <col min="20" max="20" width="16.109375" style="502" customWidth="1"/>
    <col min="21" max="21" width="17.33203125" style="502" bestFit="1" customWidth="1"/>
    <col min="22" max="22" width="20" style="502" customWidth="1"/>
    <col min="23" max="16384" width="9.109375" style="502"/>
  </cols>
  <sheetData>
    <row r="1" spans="1:22" ht="13.8">
      <c r="A1" s="501" t="s">
        <v>188</v>
      </c>
      <c r="B1" s="422" t="str">
        <f>Info!C2</f>
        <v>სს "ვითიბი ბანკი ჯორჯია"</v>
      </c>
    </row>
    <row r="2" spans="1:22">
      <c r="A2" s="503" t="s">
        <v>189</v>
      </c>
      <c r="B2" s="740">
        <f>'1. key ratios'!B2</f>
        <v>44651</v>
      </c>
      <c r="C2" s="513"/>
    </row>
    <row r="3" spans="1:22">
      <c r="A3" s="504" t="s">
        <v>753</v>
      </c>
    </row>
    <row r="5" spans="1:22" ht="15" customHeight="1">
      <c r="A5" s="803" t="s">
        <v>754</v>
      </c>
      <c r="B5" s="805"/>
      <c r="C5" s="820" t="s">
        <v>755</v>
      </c>
      <c r="D5" s="821"/>
      <c r="E5" s="821"/>
      <c r="F5" s="821"/>
      <c r="G5" s="821"/>
      <c r="H5" s="821"/>
      <c r="I5" s="821"/>
      <c r="J5" s="821"/>
      <c r="K5" s="821"/>
      <c r="L5" s="821"/>
      <c r="M5" s="821"/>
      <c r="N5" s="821"/>
      <c r="O5" s="821"/>
      <c r="P5" s="821"/>
      <c r="Q5" s="821"/>
      <c r="R5" s="821"/>
      <c r="S5" s="821"/>
      <c r="T5" s="821"/>
      <c r="U5" s="822"/>
      <c r="V5" s="542"/>
    </row>
    <row r="6" spans="1:22">
      <c r="A6" s="818"/>
      <c r="B6" s="819"/>
      <c r="C6" s="823" t="s">
        <v>68</v>
      </c>
      <c r="D6" s="825" t="s">
        <v>756</v>
      </c>
      <c r="E6" s="825"/>
      <c r="F6" s="826"/>
      <c r="G6" s="827" t="s">
        <v>757</v>
      </c>
      <c r="H6" s="828"/>
      <c r="I6" s="828"/>
      <c r="J6" s="828"/>
      <c r="K6" s="829"/>
      <c r="L6" s="543"/>
      <c r="M6" s="830" t="s">
        <v>758</v>
      </c>
      <c r="N6" s="830"/>
      <c r="O6" s="810"/>
      <c r="P6" s="810"/>
      <c r="Q6" s="810"/>
      <c r="R6" s="810"/>
      <c r="S6" s="810"/>
      <c r="T6" s="810"/>
      <c r="U6" s="810"/>
      <c r="V6" s="544"/>
    </row>
    <row r="7" spans="1:22" ht="24">
      <c r="A7" s="806"/>
      <c r="B7" s="808"/>
      <c r="C7" s="824"/>
      <c r="D7" s="545"/>
      <c r="E7" s="515" t="s">
        <v>759</v>
      </c>
      <c r="F7" s="619" t="s">
        <v>760</v>
      </c>
      <c r="G7" s="513"/>
      <c r="H7" s="619" t="s">
        <v>759</v>
      </c>
      <c r="I7" s="515" t="s">
        <v>786</v>
      </c>
      <c r="J7" s="515" t="s">
        <v>761</v>
      </c>
      <c r="K7" s="619" t="s">
        <v>762</v>
      </c>
      <c r="L7" s="546"/>
      <c r="M7" s="563" t="s">
        <v>763</v>
      </c>
      <c r="N7" s="515" t="s">
        <v>761</v>
      </c>
      <c r="O7" s="515" t="s">
        <v>764</v>
      </c>
      <c r="P7" s="515" t="s">
        <v>765</v>
      </c>
      <c r="Q7" s="515" t="s">
        <v>766</v>
      </c>
      <c r="R7" s="515" t="s">
        <v>767</v>
      </c>
      <c r="S7" s="515" t="s">
        <v>768</v>
      </c>
      <c r="T7" s="547" t="s">
        <v>769</v>
      </c>
      <c r="U7" s="515" t="s">
        <v>770</v>
      </c>
      <c r="V7" s="542"/>
    </row>
    <row r="8" spans="1:22">
      <c r="A8" s="548">
        <v>1</v>
      </c>
      <c r="B8" s="509" t="s">
        <v>771</v>
      </c>
      <c r="C8" s="720">
        <v>346616572.99992645</v>
      </c>
      <c r="D8" s="720">
        <v>269282472.98002648</v>
      </c>
      <c r="E8" s="720">
        <v>18302751.759999998</v>
      </c>
      <c r="F8" s="720">
        <v>6247287.8609999996</v>
      </c>
      <c r="G8" s="720">
        <v>40359400.983199999</v>
      </c>
      <c r="H8" s="720">
        <v>3940.6</v>
      </c>
      <c r="I8" s="720">
        <v>1313124.2535999999</v>
      </c>
      <c r="J8" s="720">
        <v>4564756.3499999996</v>
      </c>
      <c r="K8" s="720">
        <v>0</v>
      </c>
      <c r="L8" s="720">
        <v>36974699.036700003</v>
      </c>
      <c r="M8" s="720">
        <v>18935799.917399999</v>
      </c>
      <c r="N8" s="720">
        <v>32747.15</v>
      </c>
      <c r="O8" s="720">
        <v>55132.830500000004</v>
      </c>
      <c r="P8" s="720">
        <v>116529.3846</v>
      </c>
      <c r="Q8" s="720">
        <v>3124934.4351000004</v>
      </c>
      <c r="R8" s="720">
        <v>505092.15649999992</v>
      </c>
      <c r="S8" s="720">
        <v>6520.6143000000002</v>
      </c>
      <c r="T8" s="720">
        <v>0</v>
      </c>
      <c r="U8" s="720">
        <v>600612.97269999981</v>
      </c>
      <c r="V8" s="527"/>
    </row>
    <row r="9" spans="1:22">
      <c r="A9" s="517">
        <v>1.1000000000000001</v>
      </c>
      <c r="B9" s="549" t="s">
        <v>772</v>
      </c>
      <c r="C9" s="718"/>
      <c r="D9" s="710"/>
      <c r="E9" s="710"/>
      <c r="F9" s="710"/>
      <c r="G9" s="710"/>
      <c r="H9" s="710"/>
      <c r="I9" s="710"/>
      <c r="J9" s="710"/>
      <c r="K9" s="710"/>
      <c r="L9" s="710"/>
      <c r="M9" s="710"/>
      <c r="N9" s="710"/>
      <c r="O9" s="710"/>
      <c r="P9" s="710"/>
      <c r="Q9" s="710"/>
      <c r="R9" s="710"/>
      <c r="S9" s="710"/>
      <c r="T9" s="710"/>
      <c r="U9" s="710"/>
      <c r="V9" s="527"/>
    </row>
    <row r="10" spans="1:22">
      <c r="A10" s="517">
        <v>1.2</v>
      </c>
      <c r="B10" s="549" t="s">
        <v>773</v>
      </c>
      <c r="C10" s="718"/>
      <c r="D10" s="710"/>
      <c r="E10" s="710"/>
      <c r="F10" s="710"/>
      <c r="G10" s="710"/>
      <c r="H10" s="710"/>
      <c r="I10" s="710"/>
      <c r="J10" s="710"/>
      <c r="K10" s="710"/>
      <c r="L10" s="710"/>
      <c r="M10" s="710"/>
      <c r="N10" s="710"/>
      <c r="O10" s="710"/>
      <c r="P10" s="710"/>
      <c r="Q10" s="710"/>
      <c r="R10" s="710"/>
      <c r="S10" s="710"/>
      <c r="T10" s="710"/>
      <c r="U10" s="710"/>
      <c r="V10" s="527"/>
    </row>
    <row r="11" spans="1:22">
      <c r="A11" s="517">
        <v>1.3</v>
      </c>
      <c r="B11" s="549" t="s">
        <v>774</v>
      </c>
      <c r="C11" s="718"/>
      <c r="D11" s="710"/>
      <c r="E11" s="710"/>
      <c r="F11" s="710"/>
      <c r="G11" s="710"/>
      <c r="H11" s="710"/>
      <c r="I11" s="710"/>
      <c r="J11" s="710"/>
      <c r="K11" s="710"/>
      <c r="L11" s="710"/>
      <c r="M11" s="710"/>
      <c r="N11" s="710"/>
      <c r="O11" s="710"/>
      <c r="P11" s="710"/>
      <c r="Q11" s="710"/>
      <c r="R11" s="710"/>
      <c r="S11" s="710"/>
      <c r="T11" s="710"/>
      <c r="U11" s="710"/>
      <c r="V11" s="527"/>
    </row>
    <row r="12" spans="1:22">
      <c r="A12" s="517">
        <v>1.4</v>
      </c>
      <c r="B12" s="549" t="s">
        <v>775</v>
      </c>
      <c r="C12" s="718">
        <v>484849.96</v>
      </c>
      <c r="D12" s="710">
        <v>484849.96</v>
      </c>
      <c r="E12" s="710">
        <v>0</v>
      </c>
      <c r="F12" s="710">
        <v>0</v>
      </c>
      <c r="G12" s="710">
        <v>0</v>
      </c>
      <c r="H12" s="710">
        <v>0</v>
      </c>
      <c r="I12" s="710">
        <v>0</v>
      </c>
      <c r="J12" s="710">
        <v>0</v>
      </c>
      <c r="K12" s="710">
        <v>0</v>
      </c>
      <c r="L12" s="710">
        <v>0</v>
      </c>
      <c r="M12" s="710">
        <v>0</v>
      </c>
      <c r="N12" s="710">
        <v>0</v>
      </c>
      <c r="O12" s="710">
        <v>0</v>
      </c>
      <c r="P12" s="710">
        <v>0</v>
      </c>
      <c r="Q12" s="710">
        <v>0</v>
      </c>
      <c r="R12" s="710">
        <v>0</v>
      </c>
      <c r="S12" s="710">
        <v>0</v>
      </c>
      <c r="T12" s="710">
        <v>0</v>
      </c>
      <c r="U12" s="710">
        <v>0</v>
      </c>
      <c r="V12" s="527"/>
    </row>
    <row r="13" spans="1:22">
      <c r="A13" s="517">
        <v>1.5</v>
      </c>
      <c r="B13" s="549" t="s">
        <v>776</v>
      </c>
      <c r="C13" s="718">
        <v>327534033.22679996</v>
      </c>
      <c r="D13" s="710">
        <v>251605031.2757</v>
      </c>
      <c r="E13" s="710">
        <v>18226832.489999998</v>
      </c>
      <c r="F13" s="710">
        <v>6247287.8609999996</v>
      </c>
      <c r="G13" s="710">
        <v>39904004.057099998</v>
      </c>
      <c r="H13" s="710">
        <v>0</v>
      </c>
      <c r="I13" s="710">
        <v>1285732.2874999999</v>
      </c>
      <c r="J13" s="710">
        <v>4564756.3499999996</v>
      </c>
      <c r="K13" s="710">
        <v>0</v>
      </c>
      <c r="L13" s="710">
        <v>36024997.894000001</v>
      </c>
      <c r="M13" s="710">
        <v>18935652.2674</v>
      </c>
      <c r="N13" s="710">
        <v>0</v>
      </c>
      <c r="O13" s="710">
        <v>0</v>
      </c>
      <c r="P13" s="710">
        <v>0</v>
      </c>
      <c r="Q13" s="710">
        <v>2868833.1578000002</v>
      </c>
      <c r="R13" s="710">
        <v>282388.84049999999</v>
      </c>
      <c r="S13" s="710">
        <v>0</v>
      </c>
      <c r="T13" s="710">
        <v>0</v>
      </c>
      <c r="U13" s="710">
        <v>0</v>
      </c>
      <c r="V13" s="527"/>
    </row>
    <row r="14" spans="1:22">
      <c r="A14" s="517">
        <v>1.6</v>
      </c>
      <c r="B14" s="549" t="s">
        <v>777</v>
      </c>
      <c r="C14" s="718">
        <v>18597689.813126475</v>
      </c>
      <c r="D14" s="710">
        <v>17192591.744326469</v>
      </c>
      <c r="E14" s="710">
        <v>75919.270000000019</v>
      </c>
      <c r="F14" s="710">
        <v>0</v>
      </c>
      <c r="G14" s="710">
        <v>455396.92609999998</v>
      </c>
      <c r="H14" s="710">
        <v>3940.6</v>
      </c>
      <c r="I14" s="710">
        <v>27391.966100000001</v>
      </c>
      <c r="J14" s="710">
        <v>0</v>
      </c>
      <c r="K14" s="710">
        <v>0</v>
      </c>
      <c r="L14" s="710">
        <v>949701.14269999973</v>
      </c>
      <c r="M14" s="710">
        <v>147.65</v>
      </c>
      <c r="N14" s="710">
        <v>32747.15</v>
      </c>
      <c r="O14" s="710">
        <v>55132.830500000004</v>
      </c>
      <c r="P14" s="710">
        <v>116529.3846</v>
      </c>
      <c r="Q14" s="710">
        <v>256101.2773000001</v>
      </c>
      <c r="R14" s="710">
        <v>222703.3159999999</v>
      </c>
      <c r="S14" s="710">
        <v>6520.6143000000002</v>
      </c>
      <c r="T14" s="710">
        <v>0</v>
      </c>
      <c r="U14" s="710">
        <v>600612.97269999981</v>
      </c>
      <c r="V14" s="527"/>
    </row>
    <row r="15" spans="1:22">
      <c r="A15" s="548">
        <v>2</v>
      </c>
      <c r="B15" s="528" t="s">
        <v>778</v>
      </c>
      <c r="C15" s="720">
        <f>SUM(C16:C21)</f>
        <v>4957000</v>
      </c>
      <c r="D15" s="720">
        <f>SUM(D16:D21)</f>
        <v>4957000</v>
      </c>
      <c r="E15" s="720">
        <v>0</v>
      </c>
      <c r="F15" s="720">
        <v>0</v>
      </c>
      <c r="G15" s="720">
        <v>0</v>
      </c>
      <c r="H15" s="720">
        <v>0</v>
      </c>
      <c r="I15" s="720">
        <v>0</v>
      </c>
      <c r="J15" s="720">
        <v>0</v>
      </c>
      <c r="K15" s="720">
        <v>0</v>
      </c>
      <c r="L15" s="720">
        <v>0</v>
      </c>
      <c r="M15" s="720">
        <v>0</v>
      </c>
      <c r="N15" s="720">
        <v>0</v>
      </c>
      <c r="O15" s="720">
        <v>0</v>
      </c>
      <c r="P15" s="720">
        <v>0</v>
      </c>
      <c r="Q15" s="720">
        <v>0</v>
      </c>
      <c r="R15" s="720">
        <v>0</v>
      </c>
      <c r="S15" s="720">
        <v>0</v>
      </c>
      <c r="T15" s="720">
        <v>0</v>
      </c>
      <c r="U15" s="720">
        <v>0</v>
      </c>
      <c r="V15" s="527"/>
    </row>
    <row r="16" spans="1:22">
      <c r="A16" s="517">
        <v>2.1</v>
      </c>
      <c r="B16" s="549" t="s">
        <v>772</v>
      </c>
      <c r="C16" s="718"/>
      <c r="D16" s="721"/>
      <c r="E16" s="710"/>
      <c r="F16" s="710"/>
      <c r="G16" s="710"/>
      <c r="H16" s="710"/>
      <c r="I16" s="710"/>
      <c r="J16" s="710"/>
      <c r="K16" s="710"/>
      <c r="L16" s="710"/>
      <c r="M16" s="710"/>
      <c r="N16" s="710"/>
      <c r="O16" s="710"/>
      <c r="P16" s="710"/>
      <c r="Q16" s="710"/>
      <c r="R16" s="710"/>
      <c r="S16" s="710"/>
      <c r="T16" s="710"/>
      <c r="U16" s="710"/>
      <c r="V16" s="527"/>
    </row>
    <row r="17" spans="1:22">
      <c r="A17" s="517">
        <v>2.2000000000000002</v>
      </c>
      <c r="B17" s="549" t="s">
        <v>773</v>
      </c>
      <c r="C17" s="718"/>
      <c r="D17" s="721"/>
      <c r="E17" s="710"/>
      <c r="F17" s="710"/>
      <c r="G17" s="710"/>
      <c r="H17" s="710"/>
      <c r="I17" s="710"/>
      <c r="J17" s="710"/>
      <c r="K17" s="710"/>
      <c r="L17" s="710"/>
      <c r="M17" s="710"/>
      <c r="N17" s="710"/>
      <c r="O17" s="710"/>
      <c r="P17" s="710"/>
      <c r="Q17" s="710"/>
      <c r="R17" s="710"/>
      <c r="S17" s="710"/>
      <c r="T17" s="710"/>
      <c r="U17" s="710"/>
      <c r="V17" s="527"/>
    </row>
    <row r="18" spans="1:22">
      <c r="A18" s="517">
        <v>2.2999999999999998</v>
      </c>
      <c r="B18" s="549" t="s">
        <v>774</v>
      </c>
      <c r="C18" s="718"/>
      <c r="D18" s="710"/>
      <c r="E18" s="710"/>
      <c r="F18" s="710"/>
      <c r="G18" s="710"/>
      <c r="H18" s="710"/>
      <c r="I18" s="710"/>
      <c r="J18" s="710"/>
      <c r="K18" s="710"/>
      <c r="L18" s="710"/>
      <c r="M18" s="710"/>
      <c r="N18" s="710"/>
      <c r="O18" s="710"/>
      <c r="P18" s="710"/>
      <c r="Q18" s="710"/>
      <c r="R18" s="710"/>
      <c r="S18" s="710"/>
      <c r="T18" s="710"/>
      <c r="U18" s="710"/>
      <c r="V18" s="527"/>
    </row>
    <row r="19" spans="1:22">
      <c r="A19" s="517">
        <v>2.4</v>
      </c>
      <c r="B19" s="549" t="s">
        <v>775</v>
      </c>
      <c r="C19" s="718">
        <f>'18. Assets by Exposure classes'!F23/0.02</f>
        <v>4957000</v>
      </c>
      <c r="D19" s="721">
        <f>C19</f>
        <v>4957000</v>
      </c>
      <c r="E19" s="710"/>
      <c r="F19" s="710"/>
      <c r="G19" s="710"/>
      <c r="H19" s="710"/>
      <c r="I19" s="710"/>
      <c r="J19" s="710"/>
      <c r="K19" s="710"/>
      <c r="L19" s="710"/>
      <c r="M19" s="710"/>
      <c r="N19" s="710"/>
      <c r="O19" s="710"/>
      <c r="P19" s="710"/>
      <c r="Q19" s="710"/>
      <c r="R19" s="710"/>
      <c r="S19" s="710"/>
      <c r="T19" s="710"/>
      <c r="U19" s="710"/>
      <c r="V19" s="527"/>
    </row>
    <row r="20" spans="1:22">
      <c r="A20" s="517">
        <v>2.5</v>
      </c>
      <c r="B20" s="549" t="s">
        <v>776</v>
      </c>
      <c r="C20" s="718"/>
      <c r="D20" s="721"/>
      <c r="E20" s="710"/>
      <c r="F20" s="710"/>
      <c r="G20" s="710"/>
      <c r="H20" s="710"/>
      <c r="I20" s="710"/>
      <c r="J20" s="710"/>
      <c r="K20" s="710"/>
      <c r="L20" s="710"/>
      <c r="M20" s="710"/>
      <c r="N20" s="710"/>
      <c r="O20" s="710"/>
      <c r="P20" s="710"/>
      <c r="Q20" s="710"/>
      <c r="R20" s="710"/>
      <c r="S20" s="710"/>
      <c r="T20" s="710"/>
      <c r="U20" s="710"/>
      <c r="V20" s="527"/>
    </row>
    <row r="21" spans="1:22">
      <c r="A21" s="517">
        <v>2.6</v>
      </c>
      <c r="B21" s="549" t="s">
        <v>777</v>
      </c>
      <c r="C21" s="718"/>
      <c r="D21" s="710"/>
      <c r="E21" s="710"/>
      <c r="F21" s="710"/>
      <c r="G21" s="710"/>
      <c r="H21" s="710"/>
      <c r="I21" s="710"/>
      <c r="J21" s="710"/>
      <c r="K21" s="710"/>
      <c r="L21" s="710"/>
      <c r="M21" s="710"/>
      <c r="N21" s="710"/>
      <c r="O21" s="710"/>
      <c r="P21" s="710"/>
      <c r="Q21" s="710"/>
      <c r="R21" s="710"/>
      <c r="S21" s="710"/>
      <c r="T21" s="710"/>
      <c r="U21" s="710"/>
      <c r="V21" s="527"/>
    </row>
    <row r="22" spans="1:22">
      <c r="A22" s="548">
        <v>3</v>
      </c>
      <c r="B22" s="509" t="s">
        <v>779</v>
      </c>
      <c r="C22" s="720">
        <v>114373160.81969999</v>
      </c>
      <c r="D22" s="720">
        <v>66867102.719099984</v>
      </c>
      <c r="E22" s="720">
        <v>0</v>
      </c>
      <c r="F22" s="719">
        <v>0</v>
      </c>
      <c r="G22" s="720">
        <v>0</v>
      </c>
      <c r="H22" s="719">
        <v>0</v>
      </c>
      <c r="I22" s="719">
        <v>0</v>
      </c>
      <c r="J22" s="719">
        <v>0</v>
      </c>
      <c r="K22" s="719">
        <v>0</v>
      </c>
      <c r="L22" s="720">
        <v>740260</v>
      </c>
      <c r="M22" s="719">
        <v>0</v>
      </c>
      <c r="N22" s="719">
        <v>0</v>
      </c>
      <c r="O22" s="719">
        <v>0</v>
      </c>
      <c r="P22" s="719">
        <v>0</v>
      </c>
      <c r="Q22" s="719">
        <v>0</v>
      </c>
      <c r="R22" s="719">
        <v>0</v>
      </c>
      <c r="S22" s="719">
        <v>0</v>
      </c>
      <c r="T22" s="719">
        <v>0</v>
      </c>
      <c r="U22" s="720">
        <v>0</v>
      </c>
      <c r="V22" s="527"/>
    </row>
    <row r="23" spans="1:22">
      <c r="A23" s="517">
        <v>3.1</v>
      </c>
      <c r="B23" s="549" t="s">
        <v>772</v>
      </c>
      <c r="C23" s="718"/>
      <c r="D23" s="710"/>
      <c r="E23" s="719"/>
      <c r="F23" s="719"/>
      <c r="G23" s="710"/>
      <c r="H23" s="719"/>
      <c r="I23" s="719"/>
      <c r="J23" s="719"/>
      <c r="K23" s="719"/>
      <c r="L23" s="710"/>
      <c r="M23" s="719"/>
      <c r="N23" s="719"/>
      <c r="O23" s="719"/>
      <c r="P23" s="719"/>
      <c r="Q23" s="719"/>
      <c r="R23" s="719"/>
      <c r="S23" s="719"/>
      <c r="T23" s="719"/>
      <c r="U23" s="710"/>
      <c r="V23" s="527"/>
    </row>
    <row r="24" spans="1:22">
      <c r="A24" s="517">
        <v>3.2</v>
      </c>
      <c r="B24" s="549" t="s">
        <v>773</v>
      </c>
      <c r="C24" s="718"/>
      <c r="D24" s="710"/>
      <c r="E24" s="719"/>
      <c r="F24" s="719"/>
      <c r="G24" s="710"/>
      <c r="H24" s="719"/>
      <c r="I24" s="719"/>
      <c r="J24" s="719"/>
      <c r="K24" s="719"/>
      <c r="L24" s="710"/>
      <c r="M24" s="719"/>
      <c r="N24" s="719"/>
      <c r="O24" s="719"/>
      <c r="P24" s="719"/>
      <c r="Q24" s="719"/>
      <c r="R24" s="719"/>
      <c r="S24" s="719"/>
      <c r="T24" s="719"/>
      <c r="U24" s="710"/>
      <c r="V24" s="527"/>
    </row>
    <row r="25" spans="1:22">
      <c r="A25" s="517">
        <v>3.3</v>
      </c>
      <c r="B25" s="549" t="s">
        <v>774</v>
      </c>
      <c r="C25" s="718"/>
      <c r="D25" s="710"/>
      <c r="E25" s="719"/>
      <c r="F25" s="719"/>
      <c r="G25" s="710"/>
      <c r="H25" s="719"/>
      <c r="I25" s="719"/>
      <c r="J25" s="719"/>
      <c r="K25" s="719"/>
      <c r="L25" s="710"/>
      <c r="M25" s="719"/>
      <c r="N25" s="719"/>
      <c r="O25" s="719"/>
      <c r="P25" s="719"/>
      <c r="Q25" s="719"/>
      <c r="R25" s="719"/>
      <c r="S25" s="719"/>
      <c r="T25" s="719"/>
      <c r="U25" s="710"/>
      <c r="V25" s="527"/>
    </row>
    <row r="26" spans="1:22">
      <c r="A26" s="517">
        <v>3.4</v>
      </c>
      <c r="B26" s="549" t="s">
        <v>775</v>
      </c>
      <c r="C26" s="718">
        <v>7933113.8399999999</v>
      </c>
      <c r="D26" s="710">
        <v>7933113.7999999998</v>
      </c>
      <c r="E26" s="719"/>
      <c r="F26" s="719"/>
      <c r="G26" s="710">
        <v>0</v>
      </c>
      <c r="H26" s="719"/>
      <c r="I26" s="719"/>
      <c r="J26" s="719"/>
      <c r="K26" s="719"/>
      <c r="L26" s="710">
        <v>0</v>
      </c>
      <c r="M26" s="719"/>
      <c r="N26" s="719"/>
      <c r="O26" s="719"/>
      <c r="P26" s="719"/>
      <c r="Q26" s="719"/>
      <c r="R26" s="719"/>
      <c r="S26" s="719"/>
      <c r="T26" s="719"/>
      <c r="U26" s="710">
        <v>0</v>
      </c>
      <c r="V26" s="527"/>
    </row>
    <row r="27" spans="1:22">
      <c r="A27" s="517">
        <v>3.5</v>
      </c>
      <c r="B27" s="549" t="s">
        <v>776</v>
      </c>
      <c r="C27" s="718">
        <v>106281179.27049999</v>
      </c>
      <c r="D27" s="710">
        <v>58933988.919099987</v>
      </c>
      <c r="E27" s="719"/>
      <c r="F27" s="719"/>
      <c r="G27" s="710">
        <v>0</v>
      </c>
      <c r="H27" s="719"/>
      <c r="I27" s="719"/>
      <c r="J27" s="719"/>
      <c r="K27" s="719"/>
      <c r="L27" s="710">
        <v>740260</v>
      </c>
      <c r="M27" s="719"/>
      <c r="N27" s="719"/>
      <c r="O27" s="719"/>
      <c r="P27" s="719"/>
      <c r="Q27" s="719"/>
      <c r="R27" s="719"/>
      <c r="S27" s="719"/>
      <c r="T27" s="719"/>
      <c r="U27" s="710">
        <v>0</v>
      </c>
      <c r="V27" s="527"/>
    </row>
    <row r="28" spans="1:22">
      <c r="A28" s="517">
        <v>3.6</v>
      </c>
      <c r="B28" s="549" t="s">
        <v>777</v>
      </c>
      <c r="C28" s="718">
        <v>158867.70919999998</v>
      </c>
      <c r="D28" s="710">
        <v>0</v>
      </c>
      <c r="E28" s="719"/>
      <c r="F28" s="719"/>
      <c r="G28" s="710">
        <v>0</v>
      </c>
      <c r="H28" s="719"/>
      <c r="I28" s="719"/>
      <c r="J28" s="719"/>
      <c r="K28" s="719"/>
      <c r="L28" s="710">
        <v>0</v>
      </c>
      <c r="M28" s="719"/>
      <c r="N28" s="719"/>
      <c r="O28" s="719"/>
      <c r="P28" s="719"/>
      <c r="Q28" s="719"/>
      <c r="R28" s="719"/>
      <c r="S28" s="719"/>
      <c r="T28" s="719"/>
      <c r="U28" s="710">
        <v>0</v>
      </c>
      <c r="V28" s="527"/>
    </row>
    <row r="32" spans="1:22">
      <c r="C32" s="742"/>
    </row>
  </sheetData>
  <mergeCells count="6">
    <mergeCell ref="A5:B7"/>
    <mergeCell ref="C5:U5"/>
    <mergeCell ref="C6:C7"/>
    <mergeCell ref="D6:F6"/>
    <mergeCell ref="G6:K6"/>
    <mergeCell ref="M6:U6"/>
  </mergeCells>
  <pageMargins left="0.7" right="0.7" top="0.75" bottom="0.75" header="0.3" footer="0.3"/>
  <pageSetup scale="2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2"/>
  <sheetViews>
    <sheetView showGridLines="0" topLeftCell="C1" zoomScale="60" zoomScaleNormal="60" workbookViewId="0">
      <selection activeCell="C8" sqref="C8:T22"/>
    </sheetView>
  </sheetViews>
  <sheetFormatPr defaultColWidth="9.109375" defaultRowHeight="12"/>
  <cols>
    <col min="1" max="1" width="11.88671875" style="502" bestFit="1" customWidth="1"/>
    <col min="2" max="2" width="90.33203125" style="502" bestFit="1" customWidth="1"/>
    <col min="3" max="3" width="20.109375" style="502" customWidth="1"/>
    <col min="4" max="4" width="22.33203125" style="502" customWidth="1"/>
    <col min="5" max="5" width="17.109375" style="502" customWidth="1"/>
    <col min="6" max="7" width="22.33203125" style="502" customWidth="1"/>
    <col min="8" max="8" width="17.109375" style="502" customWidth="1"/>
    <col min="9" max="14" width="22.33203125" style="502" customWidth="1"/>
    <col min="15" max="15" width="23.33203125" style="502" bestFit="1" customWidth="1"/>
    <col min="16" max="16" width="21.6640625" style="502" bestFit="1" customWidth="1"/>
    <col min="17" max="19" width="19" style="502" bestFit="1" customWidth="1"/>
    <col min="20" max="20" width="15.44140625" style="502" customWidth="1"/>
    <col min="21" max="21" width="20" style="502" customWidth="1"/>
    <col min="22" max="16384" width="9.109375" style="502"/>
  </cols>
  <sheetData>
    <row r="1" spans="1:21" ht="13.8">
      <c r="A1" s="501" t="s">
        <v>188</v>
      </c>
      <c r="B1" s="422" t="str">
        <f>Info!C2</f>
        <v>სს "ვითიბი ბანკი ჯორჯია"</v>
      </c>
    </row>
    <row r="2" spans="1:21">
      <c r="A2" s="503" t="s">
        <v>189</v>
      </c>
      <c r="B2" s="505">
        <f>'1. key ratios'!B2</f>
        <v>44651</v>
      </c>
    </row>
    <row r="3" spans="1:21">
      <c r="A3" s="504" t="s">
        <v>780</v>
      </c>
      <c r="C3" s="505"/>
    </row>
    <row r="4" spans="1:21">
      <c r="A4" s="504"/>
      <c r="B4" s="505"/>
      <c r="C4" s="505"/>
    </row>
    <row r="5" spans="1:21" s="525" customFormat="1" ht="13.5" customHeight="1">
      <c r="A5" s="831" t="s">
        <v>781</v>
      </c>
      <c r="B5" s="832"/>
      <c r="C5" s="837" t="s">
        <v>782</v>
      </c>
      <c r="D5" s="838"/>
      <c r="E5" s="838"/>
      <c r="F5" s="838"/>
      <c r="G5" s="838"/>
      <c r="H5" s="838"/>
      <c r="I5" s="838"/>
      <c r="J5" s="838"/>
      <c r="K5" s="838"/>
      <c r="L5" s="838"/>
      <c r="M5" s="838"/>
      <c r="N5" s="838"/>
      <c r="O5" s="838"/>
      <c r="P5" s="838"/>
      <c r="Q5" s="838"/>
      <c r="R5" s="838"/>
      <c r="S5" s="838"/>
      <c r="T5" s="839"/>
      <c r="U5" s="620"/>
    </row>
    <row r="6" spans="1:21" s="525" customFormat="1">
      <c r="A6" s="833"/>
      <c r="B6" s="834"/>
      <c r="C6" s="817" t="s">
        <v>68</v>
      </c>
      <c r="D6" s="837" t="s">
        <v>783</v>
      </c>
      <c r="E6" s="838"/>
      <c r="F6" s="839"/>
      <c r="G6" s="837" t="s">
        <v>784</v>
      </c>
      <c r="H6" s="838"/>
      <c r="I6" s="838"/>
      <c r="J6" s="838"/>
      <c r="K6" s="839"/>
      <c r="L6" s="840" t="s">
        <v>785</v>
      </c>
      <c r="M6" s="841"/>
      <c r="N6" s="841"/>
      <c r="O6" s="841"/>
      <c r="P6" s="841"/>
      <c r="Q6" s="841"/>
      <c r="R6" s="841"/>
      <c r="S6" s="841"/>
      <c r="T6" s="842"/>
      <c r="U6" s="615"/>
    </row>
    <row r="7" spans="1:21" s="525" customFormat="1" ht="24">
      <c r="A7" s="835"/>
      <c r="B7" s="836"/>
      <c r="C7" s="817"/>
      <c r="E7" s="563" t="s">
        <v>759</v>
      </c>
      <c r="F7" s="619" t="s">
        <v>760</v>
      </c>
      <c r="H7" s="563" t="s">
        <v>759</v>
      </c>
      <c r="I7" s="619" t="s">
        <v>786</v>
      </c>
      <c r="J7" s="619" t="s">
        <v>761</v>
      </c>
      <c r="K7" s="619" t="s">
        <v>762</v>
      </c>
      <c r="L7" s="621"/>
      <c r="M7" s="563" t="s">
        <v>763</v>
      </c>
      <c r="N7" s="619" t="s">
        <v>761</v>
      </c>
      <c r="O7" s="619" t="s">
        <v>764</v>
      </c>
      <c r="P7" s="619" t="s">
        <v>765</v>
      </c>
      <c r="Q7" s="619" t="s">
        <v>766</v>
      </c>
      <c r="R7" s="619" t="s">
        <v>767</v>
      </c>
      <c r="S7" s="619" t="s">
        <v>768</v>
      </c>
      <c r="T7" s="622" t="s">
        <v>769</v>
      </c>
      <c r="U7" s="620"/>
    </row>
    <row r="8" spans="1:21">
      <c r="A8" s="550">
        <v>1</v>
      </c>
      <c r="B8" s="541" t="s">
        <v>771</v>
      </c>
      <c r="C8" s="722">
        <v>346616572.99992681</v>
      </c>
      <c r="D8" s="710">
        <v>269282472.98002678</v>
      </c>
      <c r="E8" s="710">
        <v>18302751.759999994</v>
      </c>
      <c r="F8" s="710">
        <v>6247287.8609999996</v>
      </c>
      <c r="G8" s="710">
        <v>40359400.983199999</v>
      </c>
      <c r="H8" s="710">
        <v>3940.6</v>
      </c>
      <c r="I8" s="710">
        <v>1313124.2535999997</v>
      </c>
      <c r="J8" s="710">
        <v>4564756.3499999996</v>
      </c>
      <c r="K8" s="710">
        <v>0</v>
      </c>
      <c r="L8" s="710">
        <v>36974699.036700003</v>
      </c>
      <c r="M8" s="710">
        <v>18935799.917399999</v>
      </c>
      <c r="N8" s="710">
        <v>32747.15</v>
      </c>
      <c r="O8" s="710">
        <v>55132.830500000004</v>
      </c>
      <c r="P8" s="710">
        <v>116529.3846</v>
      </c>
      <c r="Q8" s="710">
        <v>3124934.4351000004</v>
      </c>
      <c r="R8" s="710">
        <v>505092.15649999992</v>
      </c>
      <c r="S8" s="710">
        <v>6520.6143000000002</v>
      </c>
      <c r="T8" s="710">
        <v>0</v>
      </c>
      <c r="U8" s="527"/>
    </row>
    <row r="9" spans="1:21">
      <c r="A9" s="549">
        <v>1.1000000000000001</v>
      </c>
      <c r="B9" s="549" t="s">
        <v>787</v>
      </c>
      <c r="C9" s="718">
        <v>316643509.33010018</v>
      </c>
      <c r="D9" s="710">
        <v>240282533.54900017</v>
      </c>
      <c r="E9" s="710">
        <v>18241487.709999997</v>
      </c>
      <c r="F9" s="710">
        <v>6247287.8609999996</v>
      </c>
      <c r="G9" s="710">
        <v>40180696.107100002</v>
      </c>
      <c r="H9" s="710">
        <v>2390</v>
      </c>
      <c r="I9" s="710">
        <v>1295450.1774999998</v>
      </c>
      <c r="J9" s="710">
        <v>4564756.3499999996</v>
      </c>
      <c r="K9" s="710">
        <v>0</v>
      </c>
      <c r="L9" s="710">
        <v>36180279.674000002</v>
      </c>
      <c r="M9" s="710">
        <v>18935652.2674</v>
      </c>
      <c r="N9" s="710">
        <v>0</v>
      </c>
      <c r="O9" s="710">
        <v>17860</v>
      </c>
      <c r="P9" s="710">
        <v>0</v>
      </c>
      <c r="Q9" s="710">
        <v>2868833.1578000002</v>
      </c>
      <c r="R9" s="710">
        <v>287093.9105</v>
      </c>
      <c r="S9" s="710">
        <v>0</v>
      </c>
      <c r="T9" s="710">
        <v>0</v>
      </c>
      <c r="U9" s="527"/>
    </row>
    <row r="10" spans="1:21">
      <c r="A10" s="551" t="s">
        <v>251</v>
      </c>
      <c r="B10" s="551" t="s">
        <v>788</v>
      </c>
      <c r="C10" s="723">
        <v>291349440.91760015</v>
      </c>
      <c r="D10" s="710">
        <v>217538979.39250016</v>
      </c>
      <c r="E10" s="710">
        <v>18226832.489999998</v>
      </c>
      <c r="F10" s="710">
        <v>6247287.8609999996</v>
      </c>
      <c r="G10" s="710">
        <v>38419261.597999997</v>
      </c>
      <c r="H10" s="710">
        <v>0</v>
      </c>
      <c r="I10" s="710">
        <v>1285732.2874999999</v>
      </c>
      <c r="J10" s="710">
        <v>4564756.3499999996</v>
      </c>
      <c r="K10" s="710">
        <v>0</v>
      </c>
      <c r="L10" s="710">
        <v>35391199.927100003</v>
      </c>
      <c r="M10" s="710">
        <v>18935652.2674</v>
      </c>
      <c r="N10" s="710">
        <v>0</v>
      </c>
      <c r="O10" s="710">
        <v>0</v>
      </c>
      <c r="P10" s="710">
        <v>0</v>
      </c>
      <c r="Q10" s="710">
        <v>2868833.1578000002</v>
      </c>
      <c r="R10" s="710">
        <v>282388.84049999999</v>
      </c>
      <c r="S10" s="710">
        <v>0</v>
      </c>
      <c r="T10" s="710">
        <v>0</v>
      </c>
      <c r="U10" s="527"/>
    </row>
    <row r="11" spans="1:21">
      <c r="A11" s="552" t="s">
        <v>789</v>
      </c>
      <c r="B11" s="553" t="s">
        <v>790</v>
      </c>
      <c r="C11" s="724">
        <v>135075867.67219999</v>
      </c>
      <c r="D11" s="710">
        <v>99816508.797000006</v>
      </c>
      <c r="E11" s="710">
        <v>11940244</v>
      </c>
      <c r="F11" s="710">
        <v>5048013.0611000005</v>
      </c>
      <c r="G11" s="710">
        <v>5624132.2059000004</v>
      </c>
      <c r="H11" s="710">
        <v>0</v>
      </c>
      <c r="I11" s="710">
        <v>820556.9497</v>
      </c>
      <c r="J11" s="710">
        <v>4438652.9000000004</v>
      </c>
      <c r="K11" s="710">
        <v>0</v>
      </c>
      <c r="L11" s="710">
        <v>29635226.669300001</v>
      </c>
      <c r="M11" s="710">
        <v>18935652.2674</v>
      </c>
      <c r="N11" s="710">
        <v>0</v>
      </c>
      <c r="O11" s="710">
        <v>0</v>
      </c>
      <c r="P11" s="710">
        <v>0</v>
      </c>
      <c r="Q11" s="710">
        <v>0</v>
      </c>
      <c r="R11" s="710">
        <v>282388.84049999999</v>
      </c>
      <c r="S11" s="710">
        <v>0</v>
      </c>
      <c r="T11" s="710">
        <v>0</v>
      </c>
      <c r="U11" s="527"/>
    </row>
    <row r="12" spans="1:21">
      <c r="A12" s="552" t="s">
        <v>791</v>
      </c>
      <c r="B12" s="553" t="s">
        <v>792</v>
      </c>
      <c r="C12" s="724">
        <v>49388244.627400003</v>
      </c>
      <c r="D12" s="710">
        <v>43954071.372000001</v>
      </c>
      <c r="E12" s="710">
        <v>6276533.9300000006</v>
      </c>
      <c r="F12" s="710">
        <v>0</v>
      </c>
      <c r="G12" s="710">
        <v>2547033.1554</v>
      </c>
      <c r="H12" s="710">
        <v>0</v>
      </c>
      <c r="I12" s="710">
        <v>0</v>
      </c>
      <c r="J12" s="710">
        <v>126103.45</v>
      </c>
      <c r="K12" s="710">
        <v>0</v>
      </c>
      <c r="L12" s="710">
        <v>2887140.1</v>
      </c>
      <c r="M12" s="710">
        <v>0</v>
      </c>
      <c r="N12" s="710">
        <v>0</v>
      </c>
      <c r="O12" s="710">
        <v>0</v>
      </c>
      <c r="P12" s="710">
        <v>0</v>
      </c>
      <c r="Q12" s="710">
        <v>0</v>
      </c>
      <c r="R12" s="710">
        <v>0</v>
      </c>
      <c r="S12" s="710">
        <v>0</v>
      </c>
      <c r="T12" s="710">
        <v>0</v>
      </c>
      <c r="U12" s="527"/>
    </row>
    <row r="13" spans="1:21">
      <c r="A13" s="552" t="s">
        <v>793</v>
      </c>
      <c r="B13" s="553" t="s">
        <v>794</v>
      </c>
      <c r="C13" s="724">
        <v>30877296.4857</v>
      </c>
      <c r="D13" s="710">
        <v>28008463.3279</v>
      </c>
      <c r="E13" s="710">
        <v>0</v>
      </c>
      <c r="F13" s="710">
        <v>0</v>
      </c>
      <c r="G13" s="710">
        <v>0</v>
      </c>
      <c r="H13" s="710">
        <v>0</v>
      </c>
      <c r="I13" s="710">
        <v>0</v>
      </c>
      <c r="J13" s="710">
        <v>0</v>
      </c>
      <c r="K13" s="710">
        <v>0</v>
      </c>
      <c r="L13" s="710">
        <v>2868833.1578000002</v>
      </c>
      <c r="M13" s="710">
        <v>0</v>
      </c>
      <c r="N13" s="710">
        <v>0</v>
      </c>
      <c r="O13" s="710">
        <v>0</v>
      </c>
      <c r="P13" s="710">
        <v>0</v>
      </c>
      <c r="Q13" s="710">
        <v>2868833.1578000002</v>
      </c>
      <c r="R13" s="710">
        <v>0</v>
      </c>
      <c r="S13" s="710">
        <v>0</v>
      </c>
      <c r="T13" s="710">
        <v>0</v>
      </c>
      <c r="U13" s="527"/>
    </row>
    <row r="14" spans="1:21">
      <c r="A14" s="552" t="s">
        <v>795</v>
      </c>
      <c r="B14" s="553" t="s">
        <v>796</v>
      </c>
      <c r="C14" s="724">
        <v>76008032.132300004</v>
      </c>
      <c r="D14" s="710">
        <v>45759935.895599999</v>
      </c>
      <c r="E14" s="710">
        <v>10054.56</v>
      </c>
      <c r="F14" s="710">
        <v>1199274.7999</v>
      </c>
      <c r="G14" s="710">
        <v>30248096.236700002</v>
      </c>
      <c r="H14" s="710">
        <v>0</v>
      </c>
      <c r="I14" s="710">
        <v>465175.33779999998</v>
      </c>
      <c r="J14" s="710">
        <v>0</v>
      </c>
      <c r="K14" s="710">
        <v>0</v>
      </c>
      <c r="L14" s="710">
        <v>0</v>
      </c>
      <c r="M14" s="710">
        <v>0</v>
      </c>
      <c r="N14" s="710">
        <v>0</v>
      </c>
      <c r="O14" s="710">
        <v>0</v>
      </c>
      <c r="P14" s="710">
        <v>0</v>
      </c>
      <c r="Q14" s="710">
        <v>0</v>
      </c>
      <c r="R14" s="710">
        <v>0</v>
      </c>
      <c r="S14" s="710">
        <v>0</v>
      </c>
      <c r="T14" s="710">
        <v>0</v>
      </c>
      <c r="U14" s="527"/>
    </row>
    <row r="15" spans="1:21">
      <c r="A15" s="554">
        <v>1.2</v>
      </c>
      <c r="B15" s="555" t="s">
        <v>797</v>
      </c>
      <c r="C15" s="721">
        <v>20701658.968900003</v>
      </c>
      <c r="D15" s="710">
        <v>4550703.614599999</v>
      </c>
      <c r="E15" s="710">
        <v>364829.74000000011</v>
      </c>
      <c r="F15" s="710">
        <v>124945.7622</v>
      </c>
      <c r="G15" s="710">
        <v>3937818.8557000002</v>
      </c>
      <c r="H15" s="710">
        <v>239</v>
      </c>
      <c r="I15" s="710">
        <v>129545.03519999998</v>
      </c>
      <c r="J15" s="710">
        <v>456475.64</v>
      </c>
      <c r="K15" s="710">
        <v>0</v>
      </c>
      <c r="L15" s="710">
        <v>12213136.498600002</v>
      </c>
      <c r="M15" s="710">
        <v>5680695.6928000003</v>
      </c>
      <c r="N15" s="710">
        <v>0</v>
      </c>
      <c r="O15" s="710">
        <v>8930</v>
      </c>
      <c r="P15" s="710">
        <v>0</v>
      </c>
      <c r="Q15" s="710">
        <v>1434416.5944000001</v>
      </c>
      <c r="R15" s="710">
        <v>89421.731499999994</v>
      </c>
      <c r="S15" s="710">
        <v>0</v>
      </c>
      <c r="T15" s="710">
        <v>0</v>
      </c>
      <c r="U15" s="527"/>
    </row>
    <row r="16" spans="1:21">
      <c r="A16" s="556">
        <v>1.3</v>
      </c>
      <c r="B16" s="555" t="s">
        <v>798</v>
      </c>
      <c r="C16" s="725">
        <v>0</v>
      </c>
      <c r="D16" s="725"/>
      <c r="E16" s="725"/>
      <c r="F16" s="725"/>
      <c r="G16" s="725"/>
      <c r="H16" s="725"/>
      <c r="I16" s="725"/>
      <c r="J16" s="725"/>
      <c r="K16" s="725"/>
      <c r="L16" s="725"/>
      <c r="M16" s="725"/>
      <c r="N16" s="725"/>
      <c r="O16" s="725"/>
      <c r="P16" s="725"/>
      <c r="Q16" s="725"/>
      <c r="R16" s="725"/>
      <c r="S16" s="725"/>
      <c r="T16" s="725"/>
      <c r="U16" s="527"/>
    </row>
    <row r="17" spans="1:21" s="525" customFormat="1" ht="24">
      <c r="A17" s="557" t="s">
        <v>799</v>
      </c>
      <c r="B17" s="558" t="s">
        <v>800</v>
      </c>
      <c r="C17" s="726">
        <v>306223960.21870023</v>
      </c>
      <c r="D17" s="711">
        <v>231885957.29370022</v>
      </c>
      <c r="E17" s="711">
        <v>18241293.065699998</v>
      </c>
      <c r="F17" s="711">
        <v>6247287.8609999996</v>
      </c>
      <c r="G17" s="711">
        <v>38674463.578299999</v>
      </c>
      <c r="H17" s="711">
        <v>2220.1277</v>
      </c>
      <c r="I17" s="711">
        <v>1201974.2867999999</v>
      </c>
      <c r="J17" s="711">
        <v>4564756.3499999996</v>
      </c>
      <c r="K17" s="711">
        <v>0</v>
      </c>
      <c r="L17" s="711">
        <v>35663539.346699998</v>
      </c>
      <c r="M17" s="711">
        <v>18935652.2674</v>
      </c>
      <c r="N17" s="711">
        <v>0</v>
      </c>
      <c r="O17" s="711">
        <v>16925.437999999998</v>
      </c>
      <c r="P17" s="711">
        <v>0</v>
      </c>
      <c r="Q17" s="711">
        <v>2868833.1578000002</v>
      </c>
      <c r="R17" s="711">
        <v>287093.9105</v>
      </c>
      <c r="S17" s="711">
        <v>0</v>
      </c>
      <c r="T17" s="711">
        <v>0</v>
      </c>
      <c r="U17" s="531"/>
    </row>
    <row r="18" spans="1:21" s="525" customFormat="1" ht="24">
      <c r="A18" s="559" t="s">
        <v>801</v>
      </c>
      <c r="B18" s="559" t="s">
        <v>802</v>
      </c>
      <c r="C18" s="727">
        <v>266191218.04240018</v>
      </c>
      <c r="D18" s="711">
        <v>204006492.97040018</v>
      </c>
      <c r="E18" s="711">
        <v>18225412.079599999</v>
      </c>
      <c r="F18" s="711">
        <v>5894025.5325000007</v>
      </c>
      <c r="G18" s="711">
        <v>26793525.144900002</v>
      </c>
      <c r="H18" s="711">
        <v>0</v>
      </c>
      <c r="I18" s="711">
        <v>1192712.9497</v>
      </c>
      <c r="J18" s="711">
        <v>4564756.3499999996</v>
      </c>
      <c r="K18" s="711">
        <v>0</v>
      </c>
      <c r="L18" s="711">
        <v>35391199.927100003</v>
      </c>
      <c r="M18" s="711">
        <v>18935652.2674</v>
      </c>
      <c r="N18" s="711">
        <v>0</v>
      </c>
      <c r="O18" s="711">
        <v>0</v>
      </c>
      <c r="P18" s="711">
        <v>0</v>
      </c>
      <c r="Q18" s="711">
        <v>2868833.1578000002</v>
      </c>
      <c r="R18" s="711">
        <v>282388.84049999999</v>
      </c>
      <c r="S18" s="711">
        <v>0</v>
      </c>
      <c r="T18" s="711">
        <v>0</v>
      </c>
      <c r="U18" s="531"/>
    </row>
    <row r="19" spans="1:21" s="525" customFormat="1">
      <c r="A19" s="557" t="s">
        <v>803</v>
      </c>
      <c r="B19" s="560" t="s">
        <v>804</v>
      </c>
      <c r="C19" s="728">
        <v>1891325176.5161996</v>
      </c>
      <c r="D19" s="711">
        <v>1748837534.4151995</v>
      </c>
      <c r="E19" s="711">
        <v>54246047.215900004</v>
      </c>
      <c r="F19" s="711">
        <v>11972654.1194</v>
      </c>
      <c r="G19" s="711">
        <v>41014540.195799991</v>
      </c>
      <c r="H19" s="711">
        <v>0</v>
      </c>
      <c r="I19" s="711">
        <v>423436.56650000007</v>
      </c>
      <c r="J19" s="711">
        <v>2151737.6046000011</v>
      </c>
      <c r="K19" s="711">
        <v>0</v>
      </c>
      <c r="L19" s="711">
        <v>101473101.90519999</v>
      </c>
      <c r="M19" s="711">
        <v>68403535.364199996</v>
      </c>
      <c r="N19" s="711">
        <v>0</v>
      </c>
      <c r="O19" s="711">
        <v>0</v>
      </c>
      <c r="P19" s="711">
        <v>0</v>
      </c>
      <c r="Q19" s="711">
        <v>220061.64220001176</v>
      </c>
      <c r="R19" s="711">
        <v>1152829.3832</v>
      </c>
      <c r="S19" s="711">
        <v>0</v>
      </c>
      <c r="T19" s="711">
        <v>0</v>
      </c>
      <c r="U19" s="531"/>
    </row>
    <row r="20" spans="1:21" s="525" customFormat="1">
      <c r="A20" s="559" t="s">
        <v>805</v>
      </c>
      <c r="B20" s="559" t="s">
        <v>806</v>
      </c>
      <c r="C20" s="727">
        <v>513643990.90610027</v>
      </c>
      <c r="D20" s="711">
        <v>455123034.05840027</v>
      </c>
      <c r="E20" s="711">
        <v>11263380.241700003</v>
      </c>
      <c r="F20" s="711">
        <v>4345764.2941999994</v>
      </c>
      <c r="G20" s="711">
        <v>6916659.1387999998</v>
      </c>
      <c r="H20" s="711">
        <v>0</v>
      </c>
      <c r="I20" s="711">
        <v>423351.01960000006</v>
      </c>
      <c r="J20" s="711">
        <v>2151737.6046000002</v>
      </c>
      <c r="K20" s="711">
        <v>0</v>
      </c>
      <c r="L20" s="711">
        <v>51604297.708900005</v>
      </c>
      <c r="M20" s="711">
        <v>37221572.610599995</v>
      </c>
      <c r="N20" s="711">
        <v>0</v>
      </c>
      <c r="O20" s="711">
        <v>0</v>
      </c>
      <c r="P20" s="711">
        <v>0</v>
      </c>
      <c r="Q20" s="711">
        <v>220061.64219999965</v>
      </c>
      <c r="R20" s="711">
        <v>1151962.4095000001</v>
      </c>
      <c r="S20" s="711">
        <v>0</v>
      </c>
      <c r="T20" s="711">
        <v>0</v>
      </c>
      <c r="U20" s="531"/>
    </row>
    <row r="21" spans="1:21" s="525" customFormat="1">
      <c r="A21" s="561">
        <v>1.4</v>
      </c>
      <c r="B21" s="602" t="s">
        <v>938</v>
      </c>
      <c r="C21" s="729">
        <v>65436.229999999996</v>
      </c>
      <c r="D21" s="711">
        <v>65436.229999999996</v>
      </c>
      <c r="E21" s="711">
        <v>0</v>
      </c>
      <c r="F21" s="711">
        <v>0</v>
      </c>
      <c r="G21" s="711">
        <v>0</v>
      </c>
      <c r="H21" s="711">
        <v>0</v>
      </c>
      <c r="I21" s="711">
        <v>0</v>
      </c>
      <c r="J21" s="711">
        <v>0</v>
      </c>
      <c r="K21" s="711">
        <v>0</v>
      </c>
      <c r="L21" s="711">
        <v>0</v>
      </c>
      <c r="M21" s="711">
        <v>0</v>
      </c>
      <c r="N21" s="711">
        <v>0</v>
      </c>
      <c r="O21" s="711">
        <v>0</v>
      </c>
      <c r="P21" s="711">
        <v>0</v>
      </c>
      <c r="Q21" s="711">
        <v>0</v>
      </c>
      <c r="R21" s="711">
        <v>0</v>
      </c>
      <c r="S21" s="711">
        <v>0</v>
      </c>
      <c r="T21" s="711">
        <v>0</v>
      </c>
      <c r="U21" s="531"/>
    </row>
    <row r="22" spans="1:21" s="525" customFormat="1">
      <c r="A22" s="561">
        <v>1.5</v>
      </c>
      <c r="B22" s="602" t="s">
        <v>939</v>
      </c>
      <c r="C22" s="729">
        <v>0</v>
      </c>
      <c r="D22" s="711">
        <v>0</v>
      </c>
      <c r="E22" s="711">
        <v>0</v>
      </c>
      <c r="F22" s="711">
        <v>0</v>
      </c>
      <c r="G22" s="711">
        <v>0</v>
      </c>
      <c r="H22" s="711">
        <v>0</v>
      </c>
      <c r="I22" s="711">
        <v>0</v>
      </c>
      <c r="J22" s="711">
        <v>0</v>
      </c>
      <c r="K22" s="711">
        <v>0</v>
      </c>
      <c r="L22" s="711">
        <v>0</v>
      </c>
      <c r="M22" s="711">
        <v>0</v>
      </c>
      <c r="N22" s="711">
        <v>0</v>
      </c>
      <c r="O22" s="711">
        <v>0</v>
      </c>
      <c r="P22" s="711">
        <v>0</v>
      </c>
      <c r="Q22" s="711">
        <v>0</v>
      </c>
      <c r="R22" s="711">
        <v>0</v>
      </c>
      <c r="S22" s="711">
        <v>0</v>
      </c>
      <c r="T22" s="711">
        <v>0</v>
      </c>
      <c r="U22" s="531"/>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25" right="0.25" top="0.75" bottom="0.75" header="0.3" footer="0.3"/>
  <pageSetup scale="2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showGridLines="0" topLeftCell="A3" zoomScale="60" zoomScaleNormal="60" workbookViewId="0">
      <selection activeCell="C7" sqref="C7:O33"/>
    </sheetView>
  </sheetViews>
  <sheetFormatPr defaultColWidth="9.109375" defaultRowHeight="12"/>
  <cols>
    <col min="1" max="1" width="11.88671875" style="502" bestFit="1" customWidth="1"/>
    <col min="2" max="2" width="93.44140625" style="502" customWidth="1"/>
    <col min="3" max="3" width="16.88671875" style="502" bestFit="1" customWidth="1"/>
    <col min="4" max="4" width="14.88671875" style="502" bestFit="1" customWidth="1"/>
    <col min="5" max="5" width="13.88671875" style="502" bestFit="1" customWidth="1"/>
    <col min="6" max="6" width="18" style="566" bestFit="1" customWidth="1"/>
    <col min="7" max="7" width="12.33203125" style="566" bestFit="1" customWidth="1"/>
    <col min="8" max="8" width="12.5546875" style="502" bestFit="1" customWidth="1"/>
    <col min="9" max="9" width="9.88671875" style="502" bestFit="1" customWidth="1"/>
    <col min="10" max="10" width="14.88671875" style="566" bestFit="1" customWidth="1"/>
    <col min="11" max="11" width="13.88671875" style="566" bestFit="1" customWidth="1"/>
    <col min="12" max="12" width="18" style="566" bestFit="1" customWidth="1"/>
    <col min="13" max="13" width="11.6640625" style="566" bestFit="1" customWidth="1"/>
    <col min="14" max="14" width="12.33203125" style="566" bestFit="1" customWidth="1"/>
    <col min="15" max="15" width="19" style="502" bestFit="1" customWidth="1"/>
    <col min="16" max="16384" width="9.109375" style="502"/>
  </cols>
  <sheetData>
    <row r="1" spans="1:15" ht="13.8">
      <c r="A1" s="501" t="s">
        <v>188</v>
      </c>
      <c r="B1" s="422" t="str">
        <f>Info!C2</f>
        <v>სს "ვითიბი ბანკი ჯორჯია"</v>
      </c>
      <c r="F1" s="502"/>
      <c r="G1" s="502"/>
      <c r="J1" s="502"/>
      <c r="K1" s="502"/>
      <c r="L1" s="502"/>
      <c r="M1" s="502"/>
      <c r="N1" s="502"/>
    </row>
    <row r="2" spans="1:15">
      <c r="A2" s="503" t="s">
        <v>189</v>
      </c>
      <c r="B2" s="505">
        <f>'1. key ratios'!B2</f>
        <v>44651</v>
      </c>
      <c r="F2" s="502"/>
      <c r="G2" s="502"/>
      <c r="J2" s="502"/>
      <c r="K2" s="502"/>
      <c r="L2" s="502"/>
      <c r="M2" s="502"/>
      <c r="N2" s="502"/>
    </row>
    <row r="3" spans="1:15">
      <c r="A3" s="504" t="s">
        <v>809</v>
      </c>
      <c r="F3" s="502"/>
      <c r="G3" s="502"/>
      <c r="J3" s="502"/>
      <c r="K3" s="502"/>
      <c r="L3" s="502"/>
      <c r="M3" s="502"/>
      <c r="N3" s="502"/>
    </row>
    <row r="4" spans="1:15">
      <c r="F4" s="502"/>
      <c r="G4" s="502"/>
      <c r="J4" s="502"/>
      <c r="K4" s="502"/>
      <c r="L4" s="502"/>
      <c r="M4" s="502"/>
      <c r="N4" s="502"/>
    </row>
    <row r="5" spans="1:15" ht="37.5" customHeight="1">
      <c r="A5" s="797" t="s">
        <v>810</v>
      </c>
      <c r="B5" s="798"/>
      <c r="C5" s="843" t="s">
        <v>811</v>
      </c>
      <c r="D5" s="844"/>
      <c r="E5" s="844"/>
      <c r="F5" s="844"/>
      <c r="G5" s="844"/>
      <c r="H5" s="845"/>
      <c r="I5" s="846" t="s">
        <v>812</v>
      </c>
      <c r="J5" s="847"/>
      <c r="K5" s="847"/>
      <c r="L5" s="847"/>
      <c r="M5" s="847"/>
      <c r="N5" s="848"/>
      <c r="O5" s="849" t="s">
        <v>682</v>
      </c>
    </row>
    <row r="6" spans="1:15" ht="39.6" customHeight="1">
      <c r="A6" s="801"/>
      <c r="B6" s="802"/>
      <c r="C6" s="562"/>
      <c r="D6" s="563" t="s">
        <v>813</v>
      </c>
      <c r="E6" s="563" t="s">
        <v>814</v>
      </c>
      <c r="F6" s="563" t="s">
        <v>815</v>
      </c>
      <c r="G6" s="563" t="s">
        <v>816</v>
      </c>
      <c r="H6" s="563" t="s">
        <v>817</v>
      </c>
      <c r="I6" s="564"/>
      <c r="J6" s="563" t="s">
        <v>813</v>
      </c>
      <c r="K6" s="563" t="s">
        <v>814</v>
      </c>
      <c r="L6" s="563" t="s">
        <v>815</v>
      </c>
      <c r="M6" s="563" t="s">
        <v>816</v>
      </c>
      <c r="N6" s="563" t="s">
        <v>817</v>
      </c>
      <c r="O6" s="850"/>
    </row>
    <row r="7" spans="1:15">
      <c r="A7" s="517">
        <v>1</v>
      </c>
      <c r="B7" s="526" t="s">
        <v>692</v>
      </c>
      <c r="C7" s="730">
        <v>16.38</v>
      </c>
      <c r="D7" s="731">
        <v>0</v>
      </c>
      <c r="E7" s="731">
        <v>0</v>
      </c>
      <c r="F7" s="732">
        <v>0</v>
      </c>
      <c r="G7" s="732">
        <v>8.84</v>
      </c>
      <c r="H7" s="731">
        <v>7.54</v>
      </c>
      <c r="I7" s="731">
        <v>11.96</v>
      </c>
      <c r="J7" s="732">
        <v>0</v>
      </c>
      <c r="K7" s="732">
        <v>0</v>
      </c>
      <c r="L7" s="732">
        <v>0</v>
      </c>
      <c r="M7" s="732">
        <v>4.42</v>
      </c>
      <c r="N7" s="732">
        <v>7.54</v>
      </c>
      <c r="O7" s="731"/>
    </row>
    <row r="8" spans="1:15">
      <c r="A8" s="517">
        <v>2</v>
      </c>
      <c r="B8" s="526" t="s">
        <v>693</v>
      </c>
      <c r="C8" s="730">
        <v>14442331.281300005</v>
      </c>
      <c r="D8" s="731">
        <v>13808414.401300004</v>
      </c>
      <c r="E8" s="731">
        <v>356777.68999999994</v>
      </c>
      <c r="F8" s="732">
        <v>250376.08000000002</v>
      </c>
      <c r="G8" s="732">
        <v>3945.47</v>
      </c>
      <c r="H8" s="731">
        <v>22817.640000000003</v>
      </c>
      <c r="I8" s="731">
        <v>409111.74689999979</v>
      </c>
      <c r="J8" s="732">
        <v>273530.74439999979</v>
      </c>
      <c r="K8" s="732">
        <v>35677.78</v>
      </c>
      <c r="L8" s="732">
        <v>75112.842499999999</v>
      </c>
      <c r="M8" s="732">
        <v>1972.74</v>
      </c>
      <c r="N8" s="732">
        <v>22817.640000000003</v>
      </c>
      <c r="O8" s="731"/>
    </row>
    <row r="9" spans="1:15">
      <c r="A9" s="517">
        <v>3</v>
      </c>
      <c r="B9" s="526" t="s">
        <v>694</v>
      </c>
      <c r="C9" s="730">
        <v>0</v>
      </c>
      <c r="D9" s="731">
        <v>0</v>
      </c>
      <c r="E9" s="731">
        <v>0</v>
      </c>
      <c r="F9" s="732">
        <v>0</v>
      </c>
      <c r="G9" s="732">
        <v>0</v>
      </c>
      <c r="H9" s="731">
        <v>0</v>
      </c>
      <c r="I9" s="731">
        <v>0</v>
      </c>
      <c r="J9" s="732">
        <v>0</v>
      </c>
      <c r="K9" s="732">
        <v>0</v>
      </c>
      <c r="L9" s="732">
        <v>0</v>
      </c>
      <c r="M9" s="732">
        <v>0</v>
      </c>
      <c r="N9" s="732">
        <v>0</v>
      </c>
      <c r="O9" s="731"/>
    </row>
    <row r="10" spans="1:15">
      <c r="A10" s="517">
        <v>4</v>
      </c>
      <c r="B10" s="526" t="s">
        <v>695</v>
      </c>
      <c r="C10" s="730">
        <v>6768802.4492000006</v>
      </c>
      <c r="D10" s="731">
        <v>6486413.6087000007</v>
      </c>
      <c r="E10" s="731">
        <v>0</v>
      </c>
      <c r="F10" s="732">
        <v>282388.84049999999</v>
      </c>
      <c r="G10" s="732">
        <v>0</v>
      </c>
      <c r="H10" s="731">
        <v>0</v>
      </c>
      <c r="I10" s="731">
        <v>214444.9399</v>
      </c>
      <c r="J10" s="732">
        <v>129728.27840000001</v>
      </c>
      <c r="K10" s="732">
        <v>0</v>
      </c>
      <c r="L10" s="732">
        <v>84716.661500000002</v>
      </c>
      <c r="M10" s="732">
        <v>0</v>
      </c>
      <c r="N10" s="732">
        <v>0</v>
      </c>
      <c r="O10" s="731"/>
    </row>
    <row r="11" spans="1:15">
      <c r="A11" s="517">
        <v>5</v>
      </c>
      <c r="B11" s="526" t="s">
        <v>696</v>
      </c>
      <c r="C11" s="730">
        <v>13020204.207500001</v>
      </c>
      <c r="D11" s="731">
        <v>12079250.931600001</v>
      </c>
      <c r="E11" s="731">
        <v>940953.27590000001</v>
      </c>
      <c r="F11" s="732">
        <v>0</v>
      </c>
      <c r="G11" s="732">
        <v>0</v>
      </c>
      <c r="H11" s="731">
        <v>0</v>
      </c>
      <c r="I11" s="731">
        <v>335680.3751</v>
      </c>
      <c r="J11" s="732">
        <v>241585.04130000001</v>
      </c>
      <c r="K11" s="732">
        <v>94095.333799999993</v>
      </c>
      <c r="L11" s="732">
        <v>0</v>
      </c>
      <c r="M11" s="732">
        <v>0</v>
      </c>
      <c r="N11" s="732">
        <v>0</v>
      </c>
      <c r="O11" s="731"/>
    </row>
    <row r="12" spans="1:15">
      <c r="A12" s="517">
        <v>6</v>
      </c>
      <c r="B12" s="526" t="s">
        <v>697</v>
      </c>
      <c r="C12" s="730">
        <v>28146974.421699997</v>
      </c>
      <c r="D12" s="731">
        <v>16846983.392499998</v>
      </c>
      <c r="E12" s="731">
        <v>4906119.8978000004</v>
      </c>
      <c r="F12" s="732">
        <v>6392367.1513999999</v>
      </c>
      <c r="G12" s="732">
        <v>0</v>
      </c>
      <c r="H12" s="731">
        <v>1503.98</v>
      </c>
      <c r="I12" s="731">
        <v>2746765.8223999999</v>
      </c>
      <c r="J12" s="732">
        <v>336939.67529999994</v>
      </c>
      <c r="K12" s="732">
        <v>490612.00619999995</v>
      </c>
      <c r="L12" s="732">
        <v>1917710.1609</v>
      </c>
      <c r="M12" s="732">
        <v>0</v>
      </c>
      <c r="N12" s="732">
        <v>1503.98</v>
      </c>
      <c r="O12" s="731"/>
    </row>
    <row r="13" spans="1:15">
      <c r="A13" s="517">
        <v>7</v>
      </c>
      <c r="B13" s="526" t="s">
        <v>698</v>
      </c>
      <c r="C13" s="730">
        <v>0</v>
      </c>
      <c r="D13" s="731">
        <v>0</v>
      </c>
      <c r="E13" s="731">
        <v>0</v>
      </c>
      <c r="F13" s="732">
        <v>0</v>
      </c>
      <c r="G13" s="732">
        <v>0</v>
      </c>
      <c r="H13" s="731">
        <v>0</v>
      </c>
      <c r="I13" s="731">
        <v>0</v>
      </c>
      <c r="J13" s="732">
        <v>0</v>
      </c>
      <c r="K13" s="732">
        <v>0</v>
      </c>
      <c r="L13" s="732">
        <v>0</v>
      </c>
      <c r="M13" s="732">
        <v>0</v>
      </c>
      <c r="N13" s="732">
        <v>0</v>
      </c>
      <c r="O13" s="731"/>
    </row>
    <row r="14" spans="1:15">
      <c r="A14" s="517">
        <v>8</v>
      </c>
      <c r="B14" s="526" t="s">
        <v>699</v>
      </c>
      <c r="C14" s="730">
        <v>37972618.385600001</v>
      </c>
      <c r="D14" s="731">
        <v>36452338.792999998</v>
      </c>
      <c r="E14" s="731">
        <v>1231.3499999999999</v>
      </c>
      <c r="F14" s="732">
        <v>1517584.7826</v>
      </c>
      <c r="G14" s="732">
        <v>0</v>
      </c>
      <c r="H14" s="731">
        <v>1463.4600000000003</v>
      </c>
      <c r="I14" s="731">
        <v>1185393.4986</v>
      </c>
      <c r="J14" s="732">
        <v>728531.45259999996</v>
      </c>
      <c r="K14" s="732">
        <v>123.14</v>
      </c>
      <c r="L14" s="732">
        <v>455275.44600000005</v>
      </c>
      <c r="M14" s="732">
        <v>0</v>
      </c>
      <c r="N14" s="732">
        <v>1463.4600000000003</v>
      </c>
      <c r="O14" s="731"/>
    </row>
    <row r="15" spans="1:15">
      <c r="A15" s="517">
        <v>9</v>
      </c>
      <c r="B15" s="526" t="s">
        <v>700</v>
      </c>
      <c r="C15" s="730">
        <v>55158014.373800002</v>
      </c>
      <c r="D15" s="731">
        <v>23692650.146000002</v>
      </c>
      <c r="E15" s="731">
        <v>17305151.110199999</v>
      </c>
      <c r="F15" s="732">
        <v>10267056.487600001</v>
      </c>
      <c r="G15" s="732">
        <v>3892101.7</v>
      </c>
      <c r="H15" s="731">
        <v>1054.93</v>
      </c>
      <c r="I15" s="731">
        <v>6919621.0800000001</v>
      </c>
      <c r="J15" s="732">
        <v>242134.03000000003</v>
      </c>
      <c r="K15" s="732">
        <v>1650264.3173999998</v>
      </c>
      <c r="L15" s="732">
        <v>3080116.9526</v>
      </c>
      <c r="M15" s="732">
        <v>1946050.85</v>
      </c>
      <c r="N15" s="732">
        <v>1054.93</v>
      </c>
      <c r="O15" s="731"/>
    </row>
    <row r="16" spans="1:15">
      <c r="A16" s="517">
        <v>10</v>
      </c>
      <c r="B16" s="526" t="s">
        <v>701</v>
      </c>
      <c r="C16" s="730">
        <v>31677.29</v>
      </c>
      <c r="D16" s="731">
        <v>0</v>
      </c>
      <c r="E16" s="731">
        <v>31677.29</v>
      </c>
      <c r="F16" s="732">
        <v>0</v>
      </c>
      <c r="G16" s="732">
        <v>0</v>
      </c>
      <c r="H16" s="731">
        <v>0</v>
      </c>
      <c r="I16" s="731">
        <v>3167.73</v>
      </c>
      <c r="J16" s="732">
        <v>0</v>
      </c>
      <c r="K16" s="732">
        <v>3167.73</v>
      </c>
      <c r="L16" s="732">
        <v>0</v>
      </c>
      <c r="M16" s="732">
        <v>0</v>
      </c>
      <c r="N16" s="732">
        <v>0</v>
      </c>
      <c r="O16" s="731"/>
    </row>
    <row r="17" spans="1:15">
      <c r="A17" s="517">
        <v>11</v>
      </c>
      <c r="B17" s="526" t="s">
        <v>702</v>
      </c>
      <c r="C17" s="730">
        <v>0</v>
      </c>
      <c r="D17" s="731">
        <v>0</v>
      </c>
      <c r="E17" s="731">
        <v>0</v>
      </c>
      <c r="F17" s="732">
        <v>0</v>
      </c>
      <c r="G17" s="732">
        <v>0</v>
      </c>
      <c r="H17" s="731">
        <v>0</v>
      </c>
      <c r="I17" s="731">
        <v>0</v>
      </c>
      <c r="J17" s="732">
        <v>0</v>
      </c>
      <c r="K17" s="732">
        <v>0</v>
      </c>
      <c r="L17" s="732">
        <v>0</v>
      </c>
      <c r="M17" s="732">
        <v>0</v>
      </c>
      <c r="N17" s="732">
        <v>0</v>
      </c>
      <c r="O17" s="731"/>
    </row>
    <row r="18" spans="1:15">
      <c r="A18" s="517">
        <v>12</v>
      </c>
      <c r="B18" s="526" t="s">
        <v>703</v>
      </c>
      <c r="C18" s="730">
        <v>53051462.334900007</v>
      </c>
      <c r="D18" s="731">
        <v>38048108.760800004</v>
      </c>
      <c r="E18" s="731">
        <v>15002608.2141</v>
      </c>
      <c r="F18" s="732">
        <v>0</v>
      </c>
      <c r="G18" s="732">
        <v>0</v>
      </c>
      <c r="H18" s="731">
        <v>745.36</v>
      </c>
      <c r="I18" s="731">
        <v>2261968.37</v>
      </c>
      <c r="J18" s="732">
        <v>760962.18460000004</v>
      </c>
      <c r="K18" s="732">
        <v>1500260.8254000002</v>
      </c>
      <c r="L18" s="732">
        <v>0</v>
      </c>
      <c r="M18" s="732">
        <v>0</v>
      </c>
      <c r="N18" s="732">
        <v>745.36</v>
      </c>
      <c r="O18" s="731"/>
    </row>
    <row r="19" spans="1:15">
      <c r="A19" s="517">
        <v>13</v>
      </c>
      <c r="B19" s="526" t="s">
        <v>704</v>
      </c>
      <c r="C19" s="730">
        <v>3971006.7827000003</v>
      </c>
      <c r="D19" s="731">
        <v>3971006.7827000003</v>
      </c>
      <c r="E19" s="731">
        <v>0</v>
      </c>
      <c r="F19" s="732">
        <v>0</v>
      </c>
      <c r="G19" s="732">
        <v>0</v>
      </c>
      <c r="H19" s="731">
        <v>0</v>
      </c>
      <c r="I19" s="731">
        <v>79420.16840000001</v>
      </c>
      <c r="J19" s="732">
        <v>79420.16840000001</v>
      </c>
      <c r="K19" s="732">
        <v>0</v>
      </c>
      <c r="L19" s="732">
        <v>0</v>
      </c>
      <c r="M19" s="732">
        <v>0</v>
      </c>
      <c r="N19" s="732">
        <v>0</v>
      </c>
      <c r="O19" s="731"/>
    </row>
    <row r="20" spans="1:15">
      <c r="A20" s="517">
        <v>14</v>
      </c>
      <c r="B20" s="526" t="s">
        <v>705</v>
      </c>
      <c r="C20" s="730">
        <v>35526338.031100005</v>
      </c>
      <c r="D20" s="731">
        <v>35526338.031100005</v>
      </c>
      <c r="E20" s="731">
        <v>0</v>
      </c>
      <c r="F20" s="732">
        <v>0</v>
      </c>
      <c r="G20" s="732">
        <v>0</v>
      </c>
      <c r="H20" s="731">
        <v>0</v>
      </c>
      <c r="I20" s="731">
        <v>710526.74</v>
      </c>
      <c r="J20" s="732">
        <v>710526.74</v>
      </c>
      <c r="K20" s="732">
        <v>0</v>
      </c>
      <c r="L20" s="732">
        <v>0</v>
      </c>
      <c r="M20" s="732">
        <v>0</v>
      </c>
      <c r="N20" s="732">
        <v>0</v>
      </c>
      <c r="O20" s="731"/>
    </row>
    <row r="21" spans="1:15">
      <c r="A21" s="517">
        <v>15</v>
      </c>
      <c r="B21" s="526" t="s">
        <v>706</v>
      </c>
      <c r="C21" s="730">
        <v>1997231.0431000001</v>
      </c>
      <c r="D21" s="731">
        <v>1997231.0431000001</v>
      </c>
      <c r="E21" s="731">
        <v>0</v>
      </c>
      <c r="F21" s="732">
        <v>0</v>
      </c>
      <c r="G21" s="732">
        <v>0</v>
      </c>
      <c r="H21" s="731">
        <v>0</v>
      </c>
      <c r="I21" s="731">
        <v>39944.6253</v>
      </c>
      <c r="J21" s="732">
        <v>39944.6253</v>
      </c>
      <c r="K21" s="732">
        <v>0</v>
      </c>
      <c r="L21" s="732">
        <v>0</v>
      </c>
      <c r="M21" s="732">
        <v>0</v>
      </c>
      <c r="N21" s="732">
        <v>0</v>
      </c>
      <c r="O21" s="731"/>
    </row>
    <row r="22" spans="1:15">
      <c r="A22" s="517">
        <v>16</v>
      </c>
      <c r="B22" s="526" t="s">
        <v>707</v>
      </c>
      <c r="C22" s="730">
        <v>917</v>
      </c>
      <c r="D22" s="731">
        <v>0</v>
      </c>
      <c r="E22" s="731">
        <v>0</v>
      </c>
      <c r="F22" s="732">
        <v>0</v>
      </c>
      <c r="G22" s="732">
        <v>917</v>
      </c>
      <c r="H22" s="731">
        <v>0</v>
      </c>
      <c r="I22" s="731">
        <v>458.5</v>
      </c>
      <c r="J22" s="732">
        <v>0</v>
      </c>
      <c r="K22" s="732">
        <v>0</v>
      </c>
      <c r="L22" s="732">
        <v>0</v>
      </c>
      <c r="M22" s="732">
        <v>458.5</v>
      </c>
      <c r="N22" s="732">
        <v>0</v>
      </c>
      <c r="O22" s="731"/>
    </row>
    <row r="23" spans="1:15">
      <c r="A23" s="517">
        <v>17</v>
      </c>
      <c r="B23" s="526" t="s">
        <v>708</v>
      </c>
      <c r="C23" s="730">
        <v>23993833.1578</v>
      </c>
      <c r="D23" s="731">
        <v>21125000</v>
      </c>
      <c r="E23" s="731">
        <v>0</v>
      </c>
      <c r="F23" s="732">
        <v>0</v>
      </c>
      <c r="G23" s="732">
        <v>2868833.1578000002</v>
      </c>
      <c r="H23" s="731">
        <v>0</v>
      </c>
      <c r="I23" s="731">
        <v>1856916.5944000001</v>
      </c>
      <c r="J23" s="732">
        <v>422500</v>
      </c>
      <c r="K23" s="732">
        <v>0</v>
      </c>
      <c r="L23" s="732">
        <v>0</v>
      </c>
      <c r="M23" s="732">
        <v>1434416.5944000001</v>
      </c>
      <c r="N23" s="732">
        <v>0</v>
      </c>
      <c r="O23" s="731"/>
    </row>
    <row r="24" spans="1:15">
      <c r="A24" s="517">
        <v>18</v>
      </c>
      <c r="B24" s="526" t="s">
        <v>709</v>
      </c>
      <c r="C24" s="730">
        <v>1189051.0193999999</v>
      </c>
      <c r="D24" s="731">
        <v>1179799.9024</v>
      </c>
      <c r="E24" s="731">
        <v>0</v>
      </c>
      <c r="F24" s="732">
        <v>12.91</v>
      </c>
      <c r="G24" s="732">
        <v>9204</v>
      </c>
      <c r="H24" s="731">
        <v>34.207000000000001</v>
      </c>
      <c r="I24" s="731">
        <v>28236.093099999995</v>
      </c>
      <c r="J24" s="732">
        <v>23596.016099999997</v>
      </c>
      <c r="K24" s="732">
        <v>0</v>
      </c>
      <c r="L24" s="732">
        <v>3.87</v>
      </c>
      <c r="M24" s="732">
        <v>4602</v>
      </c>
      <c r="N24" s="732">
        <v>34.207000000000001</v>
      </c>
      <c r="O24" s="731"/>
    </row>
    <row r="25" spans="1:15">
      <c r="A25" s="517">
        <v>19</v>
      </c>
      <c r="B25" s="526" t="s">
        <v>710</v>
      </c>
      <c r="C25" s="730">
        <v>16606219.743100001</v>
      </c>
      <c r="D25" s="731">
        <v>14122055.737100001</v>
      </c>
      <c r="E25" s="731">
        <v>1717649.3291</v>
      </c>
      <c r="F25" s="732">
        <v>766514.67690000008</v>
      </c>
      <c r="G25" s="732">
        <v>0</v>
      </c>
      <c r="H25" s="731">
        <v>0</v>
      </c>
      <c r="I25" s="731">
        <v>684160.45409999997</v>
      </c>
      <c r="J25" s="732">
        <v>282441.11469999998</v>
      </c>
      <c r="K25" s="732">
        <v>171764.93290000001</v>
      </c>
      <c r="L25" s="732">
        <v>229954.40650000001</v>
      </c>
      <c r="M25" s="732">
        <v>0</v>
      </c>
      <c r="N25" s="732">
        <v>0</v>
      </c>
      <c r="O25" s="731"/>
    </row>
    <row r="26" spans="1:15">
      <c r="A26" s="517">
        <v>20</v>
      </c>
      <c r="B26" s="526" t="s">
        <v>711</v>
      </c>
      <c r="C26" s="730">
        <v>14399165.370000001</v>
      </c>
      <c r="D26" s="731">
        <v>14398619.200000001</v>
      </c>
      <c r="E26" s="731">
        <v>0</v>
      </c>
      <c r="F26" s="732">
        <v>0</v>
      </c>
      <c r="G26" s="732">
        <v>0</v>
      </c>
      <c r="H26" s="731">
        <v>546.16999999999996</v>
      </c>
      <c r="I26" s="731">
        <v>288518.55</v>
      </c>
      <c r="J26" s="732">
        <v>287972.38</v>
      </c>
      <c r="K26" s="732">
        <v>0</v>
      </c>
      <c r="L26" s="732">
        <v>0</v>
      </c>
      <c r="M26" s="732">
        <v>0</v>
      </c>
      <c r="N26" s="732">
        <v>546.16999999999996</v>
      </c>
      <c r="O26" s="731"/>
    </row>
    <row r="27" spans="1:15">
      <c r="A27" s="517">
        <v>21</v>
      </c>
      <c r="B27" s="526" t="s">
        <v>712</v>
      </c>
      <c r="C27" s="730">
        <v>0</v>
      </c>
      <c r="D27" s="731">
        <v>0</v>
      </c>
      <c r="E27" s="731">
        <v>0</v>
      </c>
      <c r="F27" s="732">
        <v>0</v>
      </c>
      <c r="G27" s="732">
        <v>0</v>
      </c>
      <c r="H27" s="731">
        <v>0</v>
      </c>
      <c r="I27" s="731">
        <v>0</v>
      </c>
      <c r="J27" s="732">
        <v>0</v>
      </c>
      <c r="K27" s="732">
        <v>0</v>
      </c>
      <c r="L27" s="732">
        <v>0</v>
      </c>
      <c r="M27" s="732">
        <v>0</v>
      </c>
      <c r="N27" s="732">
        <v>0</v>
      </c>
      <c r="O27" s="731"/>
    </row>
    <row r="28" spans="1:15">
      <c r="A28" s="517">
        <v>22</v>
      </c>
      <c r="B28" s="526" t="s">
        <v>713</v>
      </c>
      <c r="C28" s="730">
        <v>0</v>
      </c>
      <c r="D28" s="731">
        <v>0</v>
      </c>
      <c r="E28" s="731">
        <v>0</v>
      </c>
      <c r="F28" s="732">
        <v>0</v>
      </c>
      <c r="G28" s="732">
        <v>0</v>
      </c>
      <c r="H28" s="731">
        <v>0</v>
      </c>
      <c r="I28" s="731">
        <v>0</v>
      </c>
      <c r="J28" s="732">
        <v>0</v>
      </c>
      <c r="K28" s="732">
        <v>0</v>
      </c>
      <c r="L28" s="732">
        <v>0</v>
      </c>
      <c r="M28" s="732">
        <v>0</v>
      </c>
      <c r="N28" s="732">
        <v>0</v>
      </c>
      <c r="O28" s="731"/>
    </row>
    <row r="29" spans="1:15">
      <c r="A29" s="517">
        <v>23</v>
      </c>
      <c r="B29" s="526" t="s">
        <v>714</v>
      </c>
      <c r="C29" s="730">
        <v>27619631.053300001</v>
      </c>
      <c r="D29" s="731">
        <v>17559662.568300001</v>
      </c>
      <c r="E29" s="731">
        <v>6520.71</v>
      </c>
      <c r="F29" s="732">
        <v>10039112.847200001</v>
      </c>
      <c r="G29" s="732">
        <v>482.61</v>
      </c>
      <c r="H29" s="731">
        <v>13852.317800000001</v>
      </c>
      <c r="I29" s="731">
        <v>3377672.8456000001</v>
      </c>
      <c r="J29" s="732">
        <v>351193.27360000001</v>
      </c>
      <c r="K29" s="732">
        <v>652.07999999999993</v>
      </c>
      <c r="L29" s="732">
        <v>3011733.8642000002</v>
      </c>
      <c r="M29" s="732">
        <v>241.31</v>
      </c>
      <c r="N29" s="732">
        <v>13852.317800000001</v>
      </c>
      <c r="O29" s="731"/>
    </row>
    <row r="30" spans="1:15">
      <c r="A30" s="517">
        <v>24</v>
      </c>
      <c r="B30" s="526" t="s">
        <v>715</v>
      </c>
      <c r="C30" s="730">
        <v>9122992.1984000001</v>
      </c>
      <c r="D30" s="731">
        <v>9122992.1984000001</v>
      </c>
      <c r="E30" s="731">
        <v>0</v>
      </c>
      <c r="F30" s="732">
        <v>0</v>
      </c>
      <c r="G30" s="732">
        <v>0</v>
      </c>
      <c r="H30" s="731">
        <v>0</v>
      </c>
      <c r="I30" s="731">
        <v>173776.20869999999</v>
      </c>
      <c r="J30" s="732">
        <v>173776.20869999999</v>
      </c>
      <c r="K30" s="732">
        <v>0</v>
      </c>
      <c r="L30" s="732">
        <v>0</v>
      </c>
      <c r="M30" s="732">
        <v>0</v>
      </c>
      <c r="N30" s="732">
        <v>0</v>
      </c>
      <c r="O30" s="731"/>
    </row>
    <row r="31" spans="1:15">
      <c r="A31" s="517">
        <v>25</v>
      </c>
      <c r="B31" s="526" t="s">
        <v>716</v>
      </c>
      <c r="C31" s="730">
        <v>1069581.31</v>
      </c>
      <c r="D31" s="731">
        <v>1069581.31</v>
      </c>
      <c r="E31" s="731">
        <v>0</v>
      </c>
      <c r="F31" s="732">
        <v>0</v>
      </c>
      <c r="G31" s="732">
        <v>0</v>
      </c>
      <c r="H31" s="731">
        <v>0</v>
      </c>
      <c r="I31" s="731">
        <v>10000</v>
      </c>
      <c r="J31" s="732">
        <v>10000</v>
      </c>
      <c r="K31" s="732">
        <v>0</v>
      </c>
      <c r="L31" s="732">
        <v>0</v>
      </c>
      <c r="M31" s="732">
        <v>0</v>
      </c>
      <c r="N31" s="732">
        <v>0</v>
      </c>
      <c r="O31" s="731"/>
    </row>
    <row r="32" spans="1:15">
      <c r="A32" s="517">
        <v>26</v>
      </c>
      <c r="B32" s="526" t="s">
        <v>818</v>
      </c>
      <c r="C32" s="730">
        <v>2528505.1670264699</v>
      </c>
      <c r="D32" s="731">
        <v>1796026.1730264702</v>
      </c>
      <c r="E32" s="731">
        <v>90712.116100000014</v>
      </c>
      <c r="F32" s="732">
        <v>40608.449999999997</v>
      </c>
      <c r="G32" s="732">
        <v>42571.060000000005</v>
      </c>
      <c r="H32" s="731">
        <v>558587.36789999984</v>
      </c>
      <c r="I32" s="731">
        <v>637047.25282052928</v>
      </c>
      <c r="J32" s="732">
        <v>35920.577420529393</v>
      </c>
      <c r="K32" s="732">
        <v>9071.2075000000004</v>
      </c>
      <c r="L32" s="732">
        <v>12182.54</v>
      </c>
      <c r="M32" s="732">
        <v>21285.56</v>
      </c>
      <c r="N32" s="732">
        <v>558587.36789999984</v>
      </c>
      <c r="O32" s="731"/>
    </row>
    <row r="33" spans="1:15">
      <c r="A33" s="517">
        <v>27</v>
      </c>
      <c r="B33" s="565" t="s">
        <v>68</v>
      </c>
      <c r="C33" s="733">
        <v>346616572.99992651</v>
      </c>
      <c r="D33" s="731">
        <v>269282472.98002648</v>
      </c>
      <c r="E33" s="731">
        <v>40359400.983199991</v>
      </c>
      <c r="F33" s="732">
        <v>29556022.226200003</v>
      </c>
      <c r="G33" s="732">
        <v>6818063.8377999999</v>
      </c>
      <c r="H33" s="731">
        <v>600612.97269999981</v>
      </c>
      <c r="I33" s="734">
        <v>21962843.555320535</v>
      </c>
      <c r="J33" s="732">
        <v>5130702.5108205285</v>
      </c>
      <c r="K33" s="732">
        <v>3955689.3531999998</v>
      </c>
      <c r="L33" s="732">
        <v>8866806.7441999987</v>
      </c>
      <c r="M33" s="732">
        <v>3409031.9744000002</v>
      </c>
      <c r="N33" s="732">
        <v>600612.97269999981</v>
      </c>
      <c r="O33" s="731">
        <v>0</v>
      </c>
    </row>
    <row r="34" spans="1:15">
      <c r="A34" s="527"/>
      <c r="B34" s="527"/>
      <c r="C34" s="527"/>
      <c r="D34" s="527"/>
      <c r="E34" s="527"/>
      <c r="H34" s="527"/>
      <c r="I34" s="527"/>
      <c r="O34" s="527"/>
    </row>
    <row r="35" spans="1:15">
      <c r="A35" s="527"/>
      <c r="B35" s="529"/>
      <c r="C35" s="529"/>
      <c r="D35" s="527"/>
      <c r="E35" s="527"/>
      <c r="H35" s="527"/>
      <c r="I35" s="527"/>
      <c r="O35" s="527"/>
    </row>
    <row r="36" spans="1:15">
      <c r="A36" s="527"/>
      <c r="B36" s="527"/>
      <c r="C36" s="527"/>
      <c r="D36" s="527"/>
      <c r="E36" s="527"/>
      <c r="H36" s="527"/>
      <c r="I36" s="527"/>
      <c r="O36" s="527"/>
    </row>
    <row r="37" spans="1:15">
      <c r="A37" s="527"/>
      <c r="B37" s="527"/>
      <c r="C37" s="527"/>
      <c r="D37" s="527"/>
      <c r="E37" s="527"/>
      <c r="H37" s="527"/>
      <c r="I37" s="527"/>
      <c r="O37" s="527"/>
    </row>
    <row r="38" spans="1:15">
      <c r="A38" s="527"/>
      <c r="B38" s="527"/>
      <c r="C38" s="527"/>
      <c r="D38" s="527"/>
      <c r="E38" s="527"/>
      <c r="H38" s="527"/>
      <c r="I38" s="527"/>
      <c r="O38" s="527"/>
    </row>
    <row r="39" spans="1:15">
      <c r="A39" s="527"/>
      <c r="B39" s="527"/>
      <c r="C39" s="527"/>
      <c r="D39" s="527"/>
      <c r="E39" s="527"/>
      <c r="H39" s="527"/>
      <c r="I39" s="527"/>
      <c r="O39" s="527"/>
    </row>
    <row r="40" spans="1:15">
      <c r="A40" s="527"/>
      <c r="B40" s="527"/>
      <c r="C40" s="527"/>
      <c r="D40" s="527"/>
      <c r="E40" s="527"/>
      <c r="H40" s="527"/>
      <c r="I40" s="527"/>
      <c r="O40" s="527"/>
    </row>
    <row r="41" spans="1:15">
      <c r="A41" s="530"/>
      <c r="B41" s="530"/>
      <c r="C41" s="530"/>
      <c r="D41" s="527"/>
      <c r="E41" s="527"/>
      <c r="H41" s="527"/>
      <c r="I41" s="527"/>
      <c r="O41" s="527"/>
    </row>
    <row r="42" spans="1:15">
      <c r="A42" s="530"/>
      <c r="B42" s="530"/>
      <c r="C42" s="530"/>
      <c r="D42" s="527"/>
      <c r="E42" s="527"/>
      <c r="H42" s="527"/>
      <c r="I42" s="527"/>
      <c r="O42" s="527"/>
    </row>
    <row r="43" spans="1:15">
      <c r="A43" s="527"/>
      <c r="B43" s="531"/>
      <c r="C43" s="531"/>
      <c r="D43" s="527"/>
      <c r="E43" s="527"/>
      <c r="H43" s="527"/>
      <c r="I43" s="527"/>
      <c r="O43" s="527"/>
    </row>
    <row r="44" spans="1:15">
      <c r="A44" s="527"/>
      <c r="B44" s="531"/>
      <c r="C44" s="531"/>
      <c r="D44" s="527"/>
      <c r="E44" s="527"/>
      <c r="H44" s="527"/>
      <c r="I44" s="527"/>
      <c r="O44" s="527"/>
    </row>
    <row r="45" spans="1:15">
      <c r="A45" s="527"/>
      <c r="B45" s="531"/>
      <c r="C45" s="531"/>
      <c r="D45" s="527"/>
      <c r="E45" s="527"/>
      <c r="H45" s="527"/>
      <c r="I45" s="527"/>
      <c r="O45" s="527"/>
    </row>
    <row r="46" spans="1:15">
      <c r="A46" s="527"/>
      <c r="B46" s="527"/>
      <c r="C46" s="527"/>
      <c r="D46" s="527"/>
      <c r="E46" s="527"/>
      <c r="H46" s="527"/>
      <c r="I46" s="527"/>
      <c r="O46" s="527"/>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scale="41"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showGridLines="0" topLeftCell="B1" zoomScale="80" zoomScaleNormal="80" workbookViewId="0">
      <selection activeCell="G47" sqref="G47"/>
    </sheetView>
  </sheetViews>
  <sheetFormatPr defaultColWidth="8.6640625" defaultRowHeight="12"/>
  <cols>
    <col min="1" max="1" width="11.88671875" style="567" bestFit="1" customWidth="1"/>
    <col min="2" max="2" width="80.109375" style="567" customWidth="1"/>
    <col min="3" max="4" width="28.33203125" style="567" customWidth="1"/>
    <col min="5" max="5" width="21.6640625" style="567" customWidth="1"/>
    <col min="6" max="11" width="28.33203125" style="567" customWidth="1"/>
    <col min="12" max="16384" width="8.6640625" style="567"/>
  </cols>
  <sheetData>
    <row r="1" spans="1:11" s="502" customFormat="1" ht="13.8">
      <c r="A1" s="501" t="s">
        <v>188</v>
      </c>
      <c r="B1" s="422" t="str">
        <f>Info!C2</f>
        <v>სს "ვითიბი ბანკი ჯორჯია"</v>
      </c>
    </row>
    <row r="2" spans="1:11" s="502" customFormat="1">
      <c r="A2" s="503" t="s">
        <v>189</v>
      </c>
      <c r="B2" s="505">
        <f>'1. key ratios'!B2</f>
        <v>44651</v>
      </c>
    </row>
    <row r="3" spans="1:11" s="502" customFormat="1">
      <c r="A3" s="504" t="s">
        <v>819</v>
      </c>
    </row>
    <row r="4" spans="1:11">
      <c r="C4" s="568" t="s">
        <v>669</v>
      </c>
      <c r="D4" s="568" t="s">
        <v>670</v>
      </c>
      <c r="E4" s="568" t="s">
        <v>671</v>
      </c>
      <c r="F4" s="568" t="s">
        <v>672</v>
      </c>
      <c r="G4" s="568" t="s">
        <v>673</v>
      </c>
      <c r="H4" s="568" t="s">
        <v>674</v>
      </c>
      <c r="I4" s="568" t="s">
        <v>675</v>
      </c>
      <c r="J4" s="568" t="s">
        <v>676</v>
      </c>
      <c r="K4" s="568" t="s">
        <v>677</v>
      </c>
    </row>
    <row r="5" spans="1:11" ht="104.1" customHeight="1">
      <c r="A5" s="851" t="s">
        <v>820</v>
      </c>
      <c r="B5" s="852"/>
      <c r="C5" s="506" t="s">
        <v>821</v>
      </c>
      <c r="D5" s="506" t="s">
        <v>807</v>
      </c>
      <c r="E5" s="506" t="s">
        <v>808</v>
      </c>
      <c r="F5" s="506" t="s">
        <v>822</v>
      </c>
      <c r="G5" s="506" t="s">
        <v>823</v>
      </c>
      <c r="H5" s="506" t="s">
        <v>824</v>
      </c>
      <c r="I5" s="506" t="s">
        <v>825</v>
      </c>
      <c r="J5" s="506" t="s">
        <v>826</v>
      </c>
      <c r="K5" s="506" t="s">
        <v>827</v>
      </c>
    </row>
    <row r="6" spans="1:11">
      <c r="A6" s="517">
        <v>1</v>
      </c>
      <c r="B6" s="517" t="s">
        <v>828</v>
      </c>
      <c r="C6" s="736">
        <v>14607845.067100001</v>
      </c>
      <c r="D6" s="736">
        <v>65436.229999999996</v>
      </c>
      <c r="E6" s="736">
        <v>0</v>
      </c>
      <c r="F6" s="736">
        <v>33111.972799999996</v>
      </c>
      <c r="G6" s="736">
        <v>260486628.80990005</v>
      </c>
      <c r="H6" s="736">
        <v>10943585.8115</v>
      </c>
      <c r="I6" s="736">
        <v>20059361.025200002</v>
      </c>
      <c r="J6" s="736">
        <v>37032107.090500005</v>
      </c>
      <c r="K6" s="736">
        <v>3388496.9929264686</v>
      </c>
    </row>
    <row r="7" spans="1:11">
      <c r="A7" s="517">
        <v>2</v>
      </c>
      <c r="B7" s="518" t="s">
        <v>829</v>
      </c>
      <c r="C7" s="736"/>
      <c r="D7" s="736"/>
      <c r="E7" s="736"/>
      <c r="F7" s="736"/>
      <c r="G7" s="736"/>
      <c r="H7" s="736"/>
      <c r="I7" s="736"/>
      <c r="J7" s="736"/>
      <c r="K7" s="736">
        <f>'22. Quality'!C19</f>
        <v>4957000</v>
      </c>
    </row>
    <row r="8" spans="1:11">
      <c r="A8" s="517">
        <v>3</v>
      </c>
      <c r="B8" s="518" t="s">
        <v>779</v>
      </c>
      <c r="C8" s="736">
        <v>14072547.038699999</v>
      </c>
      <c r="D8" s="736">
        <v>0</v>
      </c>
      <c r="E8" s="736">
        <v>4800000</v>
      </c>
      <c r="F8" s="736">
        <v>0</v>
      </c>
      <c r="G8" s="736">
        <v>47547434.602300003</v>
      </c>
      <c r="H8" s="736">
        <v>0</v>
      </c>
      <c r="I8" s="736">
        <v>2219338.475899999</v>
      </c>
      <c r="J8" s="736">
        <v>7586338.8143000007</v>
      </c>
      <c r="K8" s="736">
        <v>38147501.888500005</v>
      </c>
    </row>
    <row r="9" spans="1:11">
      <c r="A9" s="517">
        <v>4</v>
      </c>
      <c r="B9" s="549" t="s">
        <v>830</v>
      </c>
      <c r="C9" s="736">
        <v>0</v>
      </c>
      <c r="D9" s="736">
        <v>0</v>
      </c>
      <c r="E9" s="736">
        <v>0</v>
      </c>
      <c r="F9" s="736">
        <v>21630.507999999998</v>
      </c>
      <c r="G9" s="736">
        <v>35391199.927100003</v>
      </c>
      <c r="H9" s="736">
        <v>0</v>
      </c>
      <c r="I9" s="736">
        <v>250708.91159999976</v>
      </c>
      <c r="J9" s="736">
        <v>515805.76530000026</v>
      </c>
      <c r="K9" s="736">
        <v>795353.92469999974</v>
      </c>
    </row>
    <row r="10" spans="1:11">
      <c r="A10" s="517">
        <v>5</v>
      </c>
      <c r="B10" s="569" t="s">
        <v>831</v>
      </c>
      <c r="C10" s="736"/>
      <c r="D10" s="736"/>
      <c r="E10" s="736"/>
      <c r="F10" s="736"/>
      <c r="G10" s="736"/>
      <c r="H10" s="736"/>
      <c r="I10" s="736"/>
      <c r="J10" s="736"/>
      <c r="K10" s="736"/>
    </row>
    <row r="11" spans="1:11">
      <c r="A11" s="517">
        <v>6</v>
      </c>
      <c r="B11" s="569" t="s">
        <v>832</v>
      </c>
      <c r="C11" s="736">
        <v>0</v>
      </c>
      <c r="D11" s="736">
        <v>0</v>
      </c>
      <c r="E11" s="736">
        <v>0</v>
      </c>
      <c r="F11" s="736">
        <v>0</v>
      </c>
      <c r="G11" s="736">
        <v>740260</v>
      </c>
      <c r="H11" s="736">
        <v>0</v>
      </c>
      <c r="I11" s="736">
        <v>0</v>
      </c>
      <c r="J11" s="736">
        <v>0</v>
      </c>
      <c r="K11" s="736">
        <v>0</v>
      </c>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25" right="0.25" top="0.75" bottom="0.75" header="0.3" footer="0.3"/>
  <pageSetup scale="38"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0"/>
  <sheetViews>
    <sheetView showGridLines="0" zoomScale="80" zoomScaleNormal="80" workbookViewId="0">
      <selection activeCell="C7" sqref="C7:S20"/>
    </sheetView>
  </sheetViews>
  <sheetFormatPr defaultRowHeight="14.4"/>
  <cols>
    <col min="1" max="1" width="10" bestFit="1" customWidth="1"/>
    <col min="2" max="2" width="71.6640625" customWidth="1"/>
    <col min="3" max="3" width="10.5546875" bestFit="1" customWidth="1"/>
    <col min="4" max="4" width="13.109375" bestFit="1" customWidth="1"/>
    <col min="5" max="5" width="12.33203125" bestFit="1" customWidth="1"/>
    <col min="6" max="6" width="16.109375" bestFit="1" customWidth="1"/>
    <col min="7" max="7" width="6.44140625" bestFit="1" customWidth="1"/>
    <col min="8" max="8" width="7.44140625" bestFit="1" customWidth="1"/>
    <col min="9" max="9" width="10.5546875" bestFit="1" customWidth="1"/>
    <col min="10" max="10" width="13.109375" bestFit="1" customWidth="1"/>
    <col min="11" max="11" width="12.33203125" bestFit="1" customWidth="1"/>
    <col min="12" max="12" width="16.109375" bestFit="1" customWidth="1"/>
    <col min="13" max="13" width="6.44140625" bestFit="1" customWidth="1"/>
    <col min="14" max="14" width="7.44140625" bestFit="1" customWidth="1"/>
    <col min="15" max="15" width="18" bestFit="1" customWidth="1"/>
    <col min="16" max="16" width="48" bestFit="1" customWidth="1"/>
    <col min="17" max="17" width="45.88671875" bestFit="1" customWidth="1"/>
    <col min="18" max="18" width="48" bestFit="1" customWidth="1"/>
    <col min="19" max="19" width="44.44140625" bestFit="1" customWidth="1"/>
  </cols>
  <sheetData>
    <row r="1" spans="1:19">
      <c r="A1" s="501" t="s">
        <v>188</v>
      </c>
      <c r="B1" s="422" t="str">
        <f>Info!C2</f>
        <v>სს "ვითიბი ბანკი ჯორჯია"</v>
      </c>
    </row>
    <row r="2" spans="1:19">
      <c r="A2" s="503" t="s">
        <v>189</v>
      </c>
      <c r="B2" s="505">
        <f>'1. key ratios'!B2</f>
        <v>44651</v>
      </c>
    </row>
    <row r="3" spans="1:19">
      <c r="A3" s="504" t="s">
        <v>958</v>
      </c>
      <c r="B3" s="502"/>
    </row>
    <row r="4" spans="1:19">
      <c r="A4" s="504"/>
      <c r="B4" s="502"/>
    </row>
    <row r="5" spans="1:19" ht="24" customHeight="1">
      <c r="A5" s="853" t="s">
        <v>988</v>
      </c>
      <c r="B5" s="853"/>
      <c r="C5" s="855" t="s">
        <v>782</v>
      </c>
      <c r="D5" s="855"/>
      <c r="E5" s="855"/>
      <c r="F5" s="855"/>
      <c r="G5" s="855"/>
      <c r="H5" s="855"/>
      <c r="I5" s="855" t="s">
        <v>996</v>
      </c>
      <c r="J5" s="855"/>
      <c r="K5" s="855"/>
      <c r="L5" s="855"/>
      <c r="M5" s="855"/>
      <c r="N5" s="855"/>
      <c r="O5" s="854" t="s">
        <v>984</v>
      </c>
      <c r="P5" s="854" t="s">
        <v>991</v>
      </c>
      <c r="Q5" s="854" t="s">
        <v>990</v>
      </c>
      <c r="R5" s="854" t="s">
        <v>995</v>
      </c>
      <c r="S5" s="854" t="s">
        <v>985</v>
      </c>
    </row>
    <row r="6" spans="1:19" ht="36" customHeight="1">
      <c r="A6" s="853"/>
      <c r="B6" s="853"/>
      <c r="C6" s="641"/>
      <c r="D6" s="563" t="s">
        <v>813</v>
      </c>
      <c r="E6" s="563" t="s">
        <v>814</v>
      </c>
      <c r="F6" s="563" t="s">
        <v>815</v>
      </c>
      <c r="G6" s="563" t="s">
        <v>816</v>
      </c>
      <c r="H6" s="563" t="s">
        <v>817</v>
      </c>
      <c r="I6" s="641"/>
      <c r="J6" s="563" t="s">
        <v>813</v>
      </c>
      <c r="K6" s="563" t="s">
        <v>814</v>
      </c>
      <c r="L6" s="563" t="s">
        <v>815</v>
      </c>
      <c r="M6" s="563" t="s">
        <v>816</v>
      </c>
      <c r="N6" s="563" t="s">
        <v>817</v>
      </c>
      <c r="O6" s="854"/>
      <c r="P6" s="854"/>
      <c r="Q6" s="854"/>
      <c r="R6" s="854"/>
      <c r="S6" s="854"/>
    </row>
    <row r="7" spans="1:19">
      <c r="A7" s="629">
        <v>1</v>
      </c>
      <c r="B7" s="630" t="s">
        <v>959</v>
      </c>
      <c r="C7" s="631">
        <v>325632.40830000001</v>
      </c>
      <c r="D7" s="631">
        <v>325632.40830000001</v>
      </c>
      <c r="E7" s="631">
        <v>0</v>
      </c>
      <c r="F7" s="631">
        <v>0</v>
      </c>
      <c r="G7" s="631">
        <v>0</v>
      </c>
      <c r="H7" s="631">
        <v>0</v>
      </c>
      <c r="I7" s="631">
        <v>6512.6592999999984</v>
      </c>
      <c r="J7" s="631">
        <v>6512.6592999999984</v>
      </c>
      <c r="K7" s="631">
        <v>0</v>
      </c>
      <c r="L7" s="631">
        <v>0</v>
      </c>
      <c r="M7" s="631">
        <v>0</v>
      </c>
      <c r="N7" s="631">
        <v>0</v>
      </c>
      <c r="O7" s="631">
        <v>11</v>
      </c>
      <c r="P7" s="631">
        <v>0.28884053000000004</v>
      </c>
      <c r="Q7" s="631">
        <v>0.35558569000000001</v>
      </c>
      <c r="R7" s="631">
        <v>0.11085135072533873</v>
      </c>
      <c r="S7" s="631">
        <v>59.093542276423669</v>
      </c>
    </row>
    <row r="8" spans="1:19">
      <c r="A8" s="629">
        <v>2</v>
      </c>
      <c r="B8" s="632" t="s">
        <v>960</v>
      </c>
      <c r="C8" s="631">
        <v>3013429.2499999991</v>
      </c>
      <c r="D8" s="631">
        <v>2656523.4799999986</v>
      </c>
      <c r="E8" s="631">
        <v>168895.84999999998</v>
      </c>
      <c r="F8" s="631">
        <v>160700.64000000001</v>
      </c>
      <c r="G8" s="631">
        <v>3945.47</v>
      </c>
      <c r="H8" s="631">
        <v>23363.81</v>
      </c>
      <c r="I8" s="631">
        <v>129537.55000000002</v>
      </c>
      <c r="J8" s="631">
        <v>39101.200000000019</v>
      </c>
      <c r="K8" s="631">
        <v>16889.589999999997</v>
      </c>
      <c r="L8" s="631">
        <v>48210.21</v>
      </c>
      <c r="M8" s="631">
        <v>1972.74</v>
      </c>
      <c r="N8" s="631">
        <v>23363.81</v>
      </c>
      <c r="O8" s="631">
        <v>438</v>
      </c>
      <c r="P8" s="631">
        <v>0.16794019999999998</v>
      </c>
      <c r="Q8" s="631">
        <v>0.20812356000000001</v>
      </c>
      <c r="R8" s="631">
        <v>0.15133769906826264</v>
      </c>
      <c r="S8" s="631">
        <v>25.057628940803756</v>
      </c>
    </row>
    <row r="9" spans="1:19">
      <c r="A9" s="629">
        <v>3</v>
      </c>
      <c r="B9" s="632" t="s">
        <v>961</v>
      </c>
      <c r="C9" s="631">
        <v>1150</v>
      </c>
      <c r="D9" s="631">
        <v>550</v>
      </c>
      <c r="E9" s="631">
        <v>300</v>
      </c>
      <c r="F9" s="631">
        <v>300</v>
      </c>
      <c r="G9" s="631">
        <v>0</v>
      </c>
      <c r="H9" s="631">
        <v>0</v>
      </c>
      <c r="I9" s="631">
        <v>131</v>
      </c>
      <c r="J9" s="631">
        <v>11</v>
      </c>
      <c r="K9" s="631">
        <v>30</v>
      </c>
      <c r="L9" s="631">
        <v>90</v>
      </c>
      <c r="M9" s="631">
        <v>0</v>
      </c>
      <c r="N9" s="631">
        <v>0</v>
      </c>
      <c r="O9" s="631">
        <v>5</v>
      </c>
      <c r="P9" s="631" t="s">
        <v>1006</v>
      </c>
      <c r="Q9" s="631" t="s">
        <v>1006</v>
      </c>
      <c r="R9" s="631">
        <v>0</v>
      </c>
      <c r="S9" s="631">
        <v>0.19152159620387044</v>
      </c>
    </row>
    <row r="10" spans="1:19">
      <c r="A10" s="629">
        <v>4</v>
      </c>
      <c r="B10" s="632" t="s">
        <v>962</v>
      </c>
      <c r="C10" s="631">
        <v>0</v>
      </c>
      <c r="D10" s="631">
        <v>0</v>
      </c>
      <c r="E10" s="631">
        <v>0</v>
      </c>
      <c r="F10" s="631">
        <v>0</v>
      </c>
      <c r="G10" s="631">
        <v>0</v>
      </c>
      <c r="H10" s="631">
        <v>0</v>
      </c>
      <c r="I10" s="631">
        <v>0</v>
      </c>
      <c r="J10" s="631">
        <v>0</v>
      </c>
      <c r="K10" s="631">
        <v>0</v>
      </c>
      <c r="L10" s="631">
        <v>0</v>
      </c>
      <c r="M10" s="631">
        <v>0</v>
      </c>
      <c r="N10" s="631">
        <v>0</v>
      </c>
      <c r="O10" s="631">
        <v>0</v>
      </c>
      <c r="P10" s="631" t="s">
        <v>1006</v>
      </c>
      <c r="Q10" s="631" t="s">
        <v>1006</v>
      </c>
      <c r="R10" s="631">
        <v>0</v>
      </c>
      <c r="S10" s="631">
        <v>0</v>
      </c>
    </row>
    <row r="11" spans="1:19">
      <c r="A11" s="629">
        <v>5</v>
      </c>
      <c r="B11" s="632" t="s">
        <v>963</v>
      </c>
      <c r="C11" s="631">
        <v>136417.95982646995</v>
      </c>
      <c r="D11" s="631">
        <v>14743.821026470003</v>
      </c>
      <c r="E11" s="631">
        <v>699.7161000000001</v>
      </c>
      <c r="F11" s="631">
        <v>12.91</v>
      </c>
      <c r="G11" s="631">
        <v>1295.55</v>
      </c>
      <c r="H11" s="631">
        <v>119665.96269999993</v>
      </c>
      <c r="I11" s="631">
        <v>120682.47042052932</v>
      </c>
      <c r="J11" s="631">
        <v>294.88022052939999</v>
      </c>
      <c r="K11" s="631">
        <v>69.977500000000035</v>
      </c>
      <c r="L11" s="631">
        <v>3.87</v>
      </c>
      <c r="M11" s="631">
        <v>647.78</v>
      </c>
      <c r="N11" s="631">
        <v>119665.96269999993</v>
      </c>
      <c r="O11" s="631">
        <v>922</v>
      </c>
      <c r="P11" s="631">
        <v>0.18563661000000001</v>
      </c>
      <c r="Q11" s="631">
        <v>0.15487415999999998</v>
      </c>
      <c r="R11" s="631">
        <v>0.14578854738260774</v>
      </c>
      <c r="S11" s="631">
        <v>2.7425904441528266E-2</v>
      </c>
    </row>
    <row r="12" spans="1:19">
      <c r="A12" s="629">
        <v>6</v>
      </c>
      <c r="B12" s="632" t="s">
        <v>964</v>
      </c>
      <c r="C12" s="631">
        <v>510363.01999999996</v>
      </c>
      <c r="D12" s="631">
        <v>11610</v>
      </c>
      <c r="E12" s="631">
        <v>10885.18</v>
      </c>
      <c r="F12" s="631">
        <v>961.75</v>
      </c>
      <c r="G12" s="631">
        <v>34027.959999999992</v>
      </c>
      <c r="H12" s="631">
        <v>452878.12999999995</v>
      </c>
      <c r="I12" s="631">
        <v>471501.38999999996</v>
      </c>
      <c r="J12" s="631">
        <v>232.20000000000002</v>
      </c>
      <c r="K12" s="631">
        <v>1088.52</v>
      </c>
      <c r="L12" s="631">
        <v>288.52999999999997</v>
      </c>
      <c r="M12" s="631">
        <v>17014.010000000002</v>
      </c>
      <c r="N12" s="631">
        <v>452878.12999999995</v>
      </c>
      <c r="O12" s="631">
        <v>264</v>
      </c>
      <c r="P12" s="631">
        <v>0.19974440999999998</v>
      </c>
      <c r="Q12" s="631">
        <v>0.16366312</v>
      </c>
      <c r="R12" s="631">
        <v>0.21159488240350957</v>
      </c>
      <c r="S12" s="631">
        <v>6.1056628603090239E-2</v>
      </c>
    </row>
    <row r="13" spans="1:19">
      <c r="A13" s="629">
        <v>7</v>
      </c>
      <c r="B13" s="632" t="s">
        <v>965</v>
      </c>
      <c r="C13" s="631">
        <v>13092168.484999999</v>
      </c>
      <c r="D13" s="631">
        <v>12699676.305</v>
      </c>
      <c r="E13" s="631">
        <v>262508.28999999998</v>
      </c>
      <c r="F13" s="631">
        <v>129983.89</v>
      </c>
      <c r="G13" s="631">
        <v>0</v>
      </c>
      <c r="H13" s="631">
        <v>0</v>
      </c>
      <c r="I13" s="631">
        <v>319239.67479999998</v>
      </c>
      <c r="J13" s="631">
        <v>253993.66229999997</v>
      </c>
      <c r="K13" s="631">
        <v>26250.84</v>
      </c>
      <c r="L13" s="631">
        <v>38995.172500000001</v>
      </c>
      <c r="M13" s="631">
        <v>0</v>
      </c>
      <c r="N13" s="631">
        <v>0</v>
      </c>
      <c r="O13" s="631">
        <v>199</v>
      </c>
      <c r="P13" s="631">
        <v>9.1520799999999999E-2</v>
      </c>
      <c r="Q13" s="631">
        <v>0.10924632000000001</v>
      </c>
      <c r="R13" s="631">
        <v>8.142945560328238E-2</v>
      </c>
      <c r="S13" s="631">
        <v>136.91289557979275</v>
      </c>
    </row>
    <row r="14" spans="1:19">
      <c r="A14" s="643">
        <v>7.1</v>
      </c>
      <c r="B14" s="633" t="s">
        <v>966</v>
      </c>
      <c r="C14" s="631">
        <v>12875889.1822</v>
      </c>
      <c r="D14" s="631">
        <v>12483397.0022</v>
      </c>
      <c r="E14" s="631">
        <v>262508.28999999998</v>
      </c>
      <c r="F14" s="631">
        <v>129983.89</v>
      </c>
      <c r="G14" s="631">
        <v>0</v>
      </c>
      <c r="H14" s="631">
        <v>0</v>
      </c>
      <c r="I14" s="631">
        <v>314914.08269999997</v>
      </c>
      <c r="J14" s="631">
        <v>249668.07019999996</v>
      </c>
      <c r="K14" s="631">
        <v>26250.84</v>
      </c>
      <c r="L14" s="631">
        <v>38995.172500000001</v>
      </c>
      <c r="M14" s="631">
        <v>0</v>
      </c>
      <c r="N14" s="631">
        <v>0</v>
      </c>
      <c r="O14" s="631">
        <v>195</v>
      </c>
      <c r="P14" s="631">
        <v>9.1520799999999999E-2</v>
      </c>
      <c r="Q14" s="631">
        <v>0.10924632000000001</v>
      </c>
      <c r="R14" s="631">
        <v>8.1221382966369493E-2</v>
      </c>
      <c r="S14" s="631">
        <v>136.25439253767792</v>
      </c>
    </row>
    <row r="15" spans="1:19" ht="24">
      <c r="A15" s="643">
        <v>7.2</v>
      </c>
      <c r="B15" s="633" t="s">
        <v>967</v>
      </c>
      <c r="C15" s="631">
        <v>216279.3028</v>
      </c>
      <c r="D15" s="631">
        <v>216279.3028</v>
      </c>
      <c r="E15" s="631">
        <v>0</v>
      </c>
      <c r="F15" s="631">
        <v>0</v>
      </c>
      <c r="G15" s="631">
        <v>0</v>
      </c>
      <c r="H15" s="631">
        <v>0</v>
      </c>
      <c r="I15" s="631">
        <v>4325.5920999999998</v>
      </c>
      <c r="J15" s="631">
        <v>4325.5920999999998</v>
      </c>
      <c r="K15" s="631">
        <v>0</v>
      </c>
      <c r="L15" s="631">
        <v>0</v>
      </c>
      <c r="M15" s="631">
        <v>0</v>
      </c>
      <c r="N15" s="631">
        <v>0</v>
      </c>
      <c r="O15" s="631">
        <v>4</v>
      </c>
      <c r="P15" s="631" t="s">
        <v>1006</v>
      </c>
      <c r="Q15" s="631" t="s">
        <v>1006</v>
      </c>
      <c r="R15" s="631">
        <v>9.3816772281549984E-2</v>
      </c>
      <c r="S15" s="631">
        <v>176.11596349541674</v>
      </c>
    </row>
    <row r="16" spans="1:19">
      <c r="A16" s="643">
        <v>7.3</v>
      </c>
      <c r="B16" s="633" t="s">
        <v>968</v>
      </c>
      <c r="C16" s="631"/>
      <c r="D16" s="631"/>
      <c r="E16" s="631"/>
      <c r="F16" s="631"/>
      <c r="G16" s="631"/>
      <c r="H16" s="631"/>
      <c r="I16" s="631"/>
      <c r="J16" s="631"/>
      <c r="K16" s="631"/>
      <c r="L16" s="631"/>
      <c r="M16" s="631"/>
      <c r="N16" s="631"/>
      <c r="O16" s="631"/>
      <c r="P16" s="631" t="s">
        <v>1006</v>
      </c>
      <c r="Q16" s="631" t="s">
        <v>1006</v>
      </c>
      <c r="R16" s="631"/>
      <c r="S16" s="631"/>
    </row>
    <row r="17" spans="1:19">
      <c r="A17" s="629">
        <v>8</v>
      </c>
      <c r="B17" s="632" t="s">
        <v>969</v>
      </c>
      <c r="C17" s="631">
        <v>34672.959999999999</v>
      </c>
      <c r="D17" s="631">
        <v>0</v>
      </c>
      <c r="E17" s="631">
        <v>12107.89</v>
      </c>
      <c r="F17" s="631">
        <v>0</v>
      </c>
      <c r="G17" s="631">
        <v>17860</v>
      </c>
      <c r="H17" s="631">
        <v>4705.07</v>
      </c>
      <c r="I17" s="631">
        <v>14845.86</v>
      </c>
      <c r="J17" s="631">
        <v>0</v>
      </c>
      <c r="K17" s="631">
        <v>1210.79</v>
      </c>
      <c r="L17" s="631">
        <v>0</v>
      </c>
      <c r="M17" s="631">
        <v>8930</v>
      </c>
      <c r="N17" s="631">
        <v>4705.07</v>
      </c>
      <c r="O17" s="631">
        <v>27</v>
      </c>
      <c r="P17" s="631">
        <v>0.20257652000000001</v>
      </c>
      <c r="Q17" s="631">
        <v>0.22349737</v>
      </c>
      <c r="R17" s="631">
        <v>0.19738046881489207</v>
      </c>
      <c r="S17" s="631">
        <v>0</v>
      </c>
    </row>
    <row r="18" spans="1:19">
      <c r="A18" s="634">
        <v>9</v>
      </c>
      <c r="B18" s="635" t="s">
        <v>970</v>
      </c>
      <c r="C18" s="636">
        <v>0</v>
      </c>
      <c r="D18" s="636">
        <v>0</v>
      </c>
      <c r="E18" s="636">
        <v>0</v>
      </c>
      <c r="F18" s="636">
        <v>0</v>
      </c>
      <c r="G18" s="636">
        <v>0</v>
      </c>
      <c r="H18" s="636">
        <v>0</v>
      </c>
      <c r="I18" s="636">
        <v>0</v>
      </c>
      <c r="J18" s="636">
        <v>0</v>
      </c>
      <c r="K18" s="636">
        <v>0</v>
      </c>
      <c r="L18" s="636">
        <v>0</v>
      </c>
      <c r="M18" s="636">
        <v>0</v>
      </c>
      <c r="N18" s="636">
        <v>0</v>
      </c>
      <c r="O18" s="636">
        <v>0</v>
      </c>
      <c r="P18" s="636">
        <v>0.13</v>
      </c>
      <c r="Q18" s="636">
        <v>0.23742809999999998</v>
      </c>
      <c r="R18" s="636">
        <v>0</v>
      </c>
      <c r="S18" s="636">
        <v>0</v>
      </c>
    </row>
    <row r="19" spans="1:19">
      <c r="A19" s="637">
        <v>10</v>
      </c>
      <c r="B19" s="638" t="s">
        <v>989</v>
      </c>
      <c r="C19" s="631">
        <v>17113834.08312647</v>
      </c>
      <c r="D19" s="631">
        <v>15708736.014326468</v>
      </c>
      <c r="E19" s="631">
        <v>455396.92609999992</v>
      </c>
      <c r="F19" s="631">
        <v>291959.19</v>
      </c>
      <c r="G19" s="631">
        <v>57128.979999999989</v>
      </c>
      <c r="H19" s="631">
        <v>600612.97269999981</v>
      </c>
      <c r="I19" s="631">
        <v>1062450.6045205293</v>
      </c>
      <c r="J19" s="631">
        <v>300145.60182052938</v>
      </c>
      <c r="K19" s="631">
        <v>45539.717499999999</v>
      </c>
      <c r="L19" s="631">
        <v>87587.782500000001</v>
      </c>
      <c r="M19" s="631">
        <v>28564.530000000002</v>
      </c>
      <c r="N19" s="631">
        <v>600612.97269999981</v>
      </c>
      <c r="O19" s="631">
        <v>1866</v>
      </c>
      <c r="P19" s="631">
        <v>0.15873594999999999</v>
      </c>
      <c r="Q19" s="631">
        <v>0.18866423999999998</v>
      </c>
      <c r="R19" s="631">
        <v>9.8923042608504749E-2</v>
      </c>
      <c r="S19" s="631">
        <v>110.27768381335873</v>
      </c>
    </row>
    <row r="20" spans="1:19" ht="24">
      <c r="A20" s="643">
        <v>10.1</v>
      </c>
      <c r="B20" s="633" t="s">
        <v>994</v>
      </c>
      <c r="C20" s="631"/>
      <c r="D20" s="631"/>
      <c r="E20" s="631"/>
      <c r="F20" s="631"/>
      <c r="G20" s="631"/>
      <c r="H20" s="631"/>
      <c r="I20" s="631"/>
      <c r="J20" s="631"/>
      <c r="K20" s="631"/>
      <c r="L20" s="631"/>
      <c r="M20" s="631"/>
      <c r="N20" s="631"/>
      <c r="O20" s="631"/>
      <c r="P20" s="631" t="s">
        <v>1006</v>
      </c>
      <c r="Q20" s="631" t="s">
        <v>1006</v>
      </c>
      <c r="R20" s="631"/>
      <c r="S20" s="631"/>
    </row>
  </sheetData>
  <mergeCells count="8">
    <mergeCell ref="A5:B6"/>
    <mergeCell ref="S5:S6"/>
    <mergeCell ref="R5:R6"/>
    <mergeCell ref="Q5:Q6"/>
    <mergeCell ref="P5:P6"/>
    <mergeCell ref="C5:H5"/>
    <mergeCell ref="I5:N5"/>
    <mergeCell ref="O5:O6"/>
  </mergeCells>
  <pageMargins left="0.25" right="0.25" top="0.75" bottom="0.75" header="0.3" footer="0.3"/>
  <pageSetup paperSize="9" scale="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43"/>
  <sheetViews>
    <sheetView zoomScale="80" zoomScaleNormal="80" workbookViewId="0">
      <pane xSplit="1" ySplit="5" topLeftCell="B6" activePane="bottomRight" state="frozen"/>
      <selection pane="topRight" activeCell="B1" sqref="B1"/>
      <selection pane="bottomLeft" activeCell="A5" sqref="A5"/>
      <selection pane="bottomRight" activeCell="C7" sqref="C7:H41"/>
    </sheetView>
  </sheetViews>
  <sheetFormatPr defaultRowHeight="14.4"/>
  <cols>
    <col min="1" max="1" width="9.5546875" style="2" bestFit="1" customWidth="1"/>
    <col min="2" max="2" width="55.109375" style="2" bestFit="1" customWidth="1"/>
    <col min="3" max="3" width="14.33203125" style="2" bestFit="1" customWidth="1"/>
    <col min="4" max="4" width="13.33203125" style="2" customWidth="1"/>
    <col min="5" max="5" width="14.5546875" style="2" customWidth="1"/>
    <col min="6" max="6" width="14.33203125" style="2" bestFit="1" customWidth="1"/>
    <col min="7" max="7" width="13.6640625" style="2" customWidth="1"/>
    <col min="8" max="8" width="14.5546875" style="2" customWidth="1"/>
  </cols>
  <sheetData>
    <row r="1" spans="1:8">
      <c r="A1" s="17" t="s">
        <v>188</v>
      </c>
      <c r="B1" s="328" t="str">
        <f>Info!C2</f>
        <v>სს "ვითიბი ბანკი ჯორჯია"</v>
      </c>
    </row>
    <row r="2" spans="1:8">
      <c r="A2" s="17" t="s">
        <v>189</v>
      </c>
      <c r="B2" s="458">
        <f>'1. key ratios'!B2</f>
        <v>44651</v>
      </c>
    </row>
    <row r="3" spans="1:8">
      <c r="A3" s="17"/>
    </row>
    <row r="4" spans="1:8" ht="15" thickBot="1">
      <c r="A4" s="30" t="s">
        <v>405</v>
      </c>
      <c r="B4" s="68" t="s">
        <v>243</v>
      </c>
      <c r="C4" s="30"/>
      <c r="D4" s="31"/>
      <c r="E4" s="31"/>
      <c r="F4" s="32"/>
      <c r="G4" s="32"/>
      <c r="H4" s="33" t="s">
        <v>93</v>
      </c>
    </row>
    <row r="5" spans="1:8">
      <c r="A5" s="34"/>
      <c r="B5" s="35"/>
      <c r="C5" s="747" t="s">
        <v>194</v>
      </c>
      <c r="D5" s="748"/>
      <c r="E5" s="749"/>
      <c r="F5" s="747" t="s">
        <v>195</v>
      </c>
      <c r="G5" s="748"/>
      <c r="H5" s="750"/>
    </row>
    <row r="6" spans="1:8">
      <c r="A6" s="36" t="s">
        <v>26</v>
      </c>
      <c r="B6" s="37" t="s">
        <v>153</v>
      </c>
      <c r="C6" s="38" t="s">
        <v>27</v>
      </c>
      <c r="D6" s="38" t="s">
        <v>94</v>
      </c>
      <c r="E6" s="38" t="s">
        <v>68</v>
      </c>
      <c r="F6" s="38" t="s">
        <v>27</v>
      </c>
      <c r="G6" s="38" t="s">
        <v>94</v>
      </c>
      <c r="H6" s="39" t="s">
        <v>68</v>
      </c>
    </row>
    <row r="7" spans="1:8">
      <c r="A7" s="36">
        <v>1</v>
      </c>
      <c r="B7" s="40" t="s">
        <v>154</v>
      </c>
      <c r="C7" s="229">
        <v>28923952</v>
      </c>
      <c r="D7" s="229">
        <v>31605379</v>
      </c>
      <c r="E7" s="230">
        <v>60529331</v>
      </c>
      <c r="F7" s="231">
        <v>30456766</v>
      </c>
      <c r="G7" s="232">
        <v>30078705</v>
      </c>
      <c r="H7" s="233">
        <v>60535471</v>
      </c>
    </row>
    <row r="8" spans="1:8">
      <c r="A8" s="36">
        <v>2</v>
      </c>
      <c r="B8" s="40" t="s">
        <v>155</v>
      </c>
      <c r="C8" s="229">
        <v>351</v>
      </c>
      <c r="D8" s="229">
        <v>0</v>
      </c>
      <c r="E8" s="230">
        <v>351</v>
      </c>
      <c r="F8" s="231">
        <v>4015398</v>
      </c>
      <c r="G8" s="232">
        <v>314159190</v>
      </c>
      <c r="H8" s="233">
        <v>318174588</v>
      </c>
    </row>
    <row r="9" spans="1:8">
      <c r="A9" s="36">
        <v>3</v>
      </c>
      <c r="B9" s="40" t="s">
        <v>156</v>
      </c>
      <c r="C9" s="229">
        <v>0</v>
      </c>
      <c r="D9" s="229">
        <v>6084930</v>
      </c>
      <c r="E9" s="230">
        <v>6084930</v>
      </c>
      <c r="F9" s="231">
        <v>20100769</v>
      </c>
      <c r="G9" s="232">
        <v>65823798</v>
      </c>
      <c r="H9" s="233">
        <v>85924567</v>
      </c>
    </row>
    <row r="10" spans="1:8">
      <c r="A10" s="36">
        <v>4</v>
      </c>
      <c r="B10" s="40" t="s">
        <v>185</v>
      </c>
      <c r="C10" s="229">
        <v>0</v>
      </c>
      <c r="D10" s="229">
        <v>0</v>
      </c>
      <c r="E10" s="230">
        <v>0</v>
      </c>
      <c r="F10" s="231">
        <v>0</v>
      </c>
      <c r="G10" s="232">
        <v>0</v>
      </c>
      <c r="H10" s="233">
        <v>0</v>
      </c>
    </row>
    <row r="11" spans="1:8">
      <c r="A11" s="36">
        <v>5</v>
      </c>
      <c r="B11" s="40" t="s">
        <v>157</v>
      </c>
      <c r="C11" s="229">
        <v>4857860</v>
      </c>
      <c r="D11" s="229">
        <v>0</v>
      </c>
      <c r="E11" s="230">
        <v>4857860</v>
      </c>
      <c r="F11" s="231">
        <v>155841371</v>
      </c>
      <c r="G11" s="232">
        <v>0</v>
      </c>
      <c r="H11" s="233">
        <v>155841371</v>
      </c>
    </row>
    <row r="12" spans="1:8">
      <c r="A12" s="36">
        <v>6.1</v>
      </c>
      <c r="B12" s="41" t="s">
        <v>158</v>
      </c>
      <c r="C12" s="229">
        <v>133084970.37</v>
      </c>
      <c r="D12" s="229">
        <v>213531602.62992647</v>
      </c>
      <c r="E12" s="230">
        <v>346616572.99992645</v>
      </c>
      <c r="F12" s="231">
        <v>815750374.19999993</v>
      </c>
      <c r="G12" s="232">
        <v>641320257.97173822</v>
      </c>
      <c r="H12" s="233">
        <v>1457070632.1717381</v>
      </c>
    </row>
    <row r="13" spans="1:8">
      <c r="A13" s="36">
        <v>6.2</v>
      </c>
      <c r="B13" s="41" t="s">
        <v>159</v>
      </c>
      <c r="C13" s="229">
        <v>-7253013.0534000043</v>
      </c>
      <c r="D13" s="229">
        <v>-14709830.501920536</v>
      </c>
      <c r="E13" s="230">
        <v>-21962843.555320539</v>
      </c>
      <c r="F13" s="231">
        <v>-58300084.163732588</v>
      </c>
      <c r="G13" s="232">
        <v>-55694446.1777917</v>
      </c>
      <c r="H13" s="233">
        <v>-113994530.34152429</v>
      </c>
    </row>
    <row r="14" spans="1:8">
      <c r="A14" s="36">
        <v>6</v>
      </c>
      <c r="B14" s="40" t="s">
        <v>160</v>
      </c>
      <c r="C14" s="230">
        <v>125831957.31659999</v>
      </c>
      <c r="D14" s="230">
        <v>198821772.12800592</v>
      </c>
      <c r="E14" s="230">
        <v>324653729.44460595</v>
      </c>
      <c r="F14" s="230">
        <v>757450290.03626728</v>
      </c>
      <c r="G14" s="230">
        <v>585625811.7939465</v>
      </c>
      <c r="H14" s="233">
        <v>1343076101.8302138</v>
      </c>
    </row>
    <row r="15" spans="1:8">
      <c r="A15" s="36">
        <v>7</v>
      </c>
      <c r="B15" s="40" t="s">
        <v>161</v>
      </c>
      <c r="C15" s="229">
        <v>1645266</v>
      </c>
      <c r="D15" s="229">
        <v>1262082</v>
      </c>
      <c r="E15" s="230">
        <v>2907348</v>
      </c>
      <c r="F15" s="231">
        <v>16991870</v>
      </c>
      <c r="G15" s="232">
        <v>6941735</v>
      </c>
      <c r="H15" s="233">
        <v>23933605</v>
      </c>
    </row>
    <row r="16" spans="1:8">
      <c r="A16" s="36">
        <v>8</v>
      </c>
      <c r="B16" s="40" t="s">
        <v>162</v>
      </c>
      <c r="C16" s="229">
        <v>19261987.449999999</v>
      </c>
      <c r="D16" s="229" t="s">
        <v>1011</v>
      </c>
      <c r="E16" s="230">
        <v>19261987.449999999</v>
      </c>
      <c r="F16" s="231">
        <v>19628633.219999999</v>
      </c>
      <c r="G16" s="232" t="s">
        <v>1011</v>
      </c>
      <c r="H16" s="233">
        <v>19628633.219999999</v>
      </c>
    </row>
    <row r="17" spans="1:8">
      <c r="A17" s="36">
        <v>9</v>
      </c>
      <c r="B17" s="40" t="s">
        <v>163</v>
      </c>
      <c r="C17" s="229">
        <v>54000</v>
      </c>
      <c r="D17" s="229">
        <v>0</v>
      </c>
      <c r="E17" s="230">
        <v>54000</v>
      </c>
      <c r="F17" s="231">
        <v>54000</v>
      </c>
      <c r="G17" s="232">
        <v>0</v>
      </c>
      <c r="H17" s="233">
        <v>54000</v>
      </c>
    </row>
    <row r="18" spans="1:8">
      <c r="A18" s="36">
        <v>10</v>
      </c>
      <c r="B18" s="40" t="s">
        <v>164</v>
      </c>
      <c r="C18" s="229">
        <v>62373792</v>
      </c>
      <c r="D18" s="229" t="s">
        <v>1011</v>
      </c>
      <c r="E18" s="230">
        <v>62373792</v>
      </c>
      <c r="F18" s="231">
        <v>67423817</v>
      </c>
      <c r="G18" s="232" t="s">
        <v>1011</v>
      </c>
      <c r="H18" s="233">
        <v>67423817</v>
      </c>
    </row>
    <row r="19" spans="1:8">
      <c r="A19" s="36">
        <v>11</v>
      </c>
      <c r="B19" s="40" t="s">
        <v>165</v>
      </c>
      <c r="C19" s="229">
        <v>13326778.66</v>
      </c>
      <c r="D19" s="229">
        <v>7909189.0600000005</v>
      </c>
      <c r="E19" s="230">
        <v>21235967.719999999</v>
      </c>
      <c r="F19" s="231">
        <v>33383180.353600003</v>
      </c>
      <c r="G19" s="232">
        <v>4726852</v>
      </c>
      <c r="H19" s="233">
        <v>38110032.353600003</v>
      </c>
    </row>
    <row r="20" spans="1:8">
      <c r="A20" s="36">
        <v>12</v>
      </c>
      <c r="B20" s="42" t="s">
        <v>166</v>
      </c>
      <c r="C20" s="230">
        <v>256275944.42659998</v>
      </c>
      <c r="D20" s="230">
        <v>245683352.18800592</v>
      </c>
      <c r="E20" s="230">
        <v>501959296.6146059</v>
      </c>
      <c r="F20" s="230">
        <v>1105346094.6098673</v>
      </c>
      <c r="G20" s="230">
        <v>1007356091.7939465</v>
      </c>
      <c r="H20" s="233">
        <v>2112702186.4038138</v>
      </c>
    </row>
    <row r="21" spans="1:8">
      <c r="A21" s="36"/>
      <c r="B21" s="37" t="s">
        <v>183</v>
      </c>
      <c r="C21" s="234"/>
      <c r="D21" s="234"/>
      <c r="E21" s="234"/>
      <c r="F21" s="235"/>
      <c r="G21" s="236"/>
      <c r="H21" s="237"/>
    </row>
    <row r="22" spans="1:8">
      <c r="A22" s="36">
        <v>13</v>
      </c>
      <c r="B22" s="40" t="s">
        <v>167</v>
      </c>
      <c r="C22" s="229">
        <v>11562</v>
      </c>
      <c r="D22" s="229">
        <v>12642045</v>
      </c>
      <c r="E22" s="230">
        <v>12653607</v>
      </c>
      <c r="F22" s="231">
        <v>3083704</v>
      </c>
      <c r="G22" s="232">
        <v>15752041</v>
      </c>
      <c r="H22" s="233">
        <v>18835745</v>
      </c>
    </row>
    <row r="23" spans="1:8">
      <c r="A23" s="36">
        <v>14</v>
      </c>
      <c r="B23" s="40" t="s">
        <v>168</v>
      </c>
      <c r="C23" s="229">
        <v>4826209</v>
      </c>
      <c r="D23" s="229">
        <v>6707856</v>
      </c>
      <c r="E23" s="230">
        <v>11534065</v>
      </c>
      <c r="F23" s="231">
        <v>194523629</v>
      </c>
      <c r="G23" s="232">
        <v>249608382</v>
      </c>
      <c r="H23" s="233">
        <v>444132011</v>
      </c>
    </row>
    <row r="24" spans="1:8">
      <c r="A24" s="36">
        <v>15</v>
      </c>
      <c r="B24" s="40" t="s">
        <v>169</v>
      </c>
      <c r="C24" s="229">
        <v>3162706</v>
      </c>
      <c r="D24" s="229">
        <v>283840</v>
      </c>
      <c r="E24" s="230">
        <v>3446546</v>
      </c>
      <c r="F24" s="231">
        <v>137615196</v>
      </c>
      <c r="G24" s="232">
        <v>78626323</v>
      </c>
      <c r="H24" s="233">
        <v>216241519</v>
      </c>
    </row>
    <row r="25" spans="1:8">
      <c r="A25" s="36">
        <v>16</v>
      </c>
      <c r="B25" s="40" t="s">
        <v>170</v>
      </c>
      <c r="C25" s="229">
        <v>5151959</v>
      </c>
      <c r="D25" s="229">
        <v>32652567</v>
      </c>
      <c r="E25" s="230">
        <v>37804526</v>
      </c>
      <c r="F25" s="231">
        <v>390093029</v>
      </c>
      <c r="G25" s="232">
        <v>539977249</v>
      </c>
      <c r="H25" s="233">
        <v>930070278</v>
      </c>
    </row>
    <row r="26" spans="1:8">
      <c r="A26" s="36">
        <v>17</v>
      </c>
      <c r="B26" s="40" t="s">
        <v>171</v>
      </c>
      <c r="C26" s="234"/>
      <c r="D26" s="234"/>
      <c r="E26" s="230">
        <v>0</v>
      </c>
      <c r="F26" s="235"/>
      <c r="G26" s="236"/>
      <c r="H26" s="233">
        <v>0</v>
      </c>
    </row>
    <row r="27" spans="1:8">
      <c r="A27" s="36">
        <v>18</v>
      </c>
      <c r="B27" s="40" t="s">
        <v>172</v>
      </c>
      <c r="C27" s="229">
        <v>0</v>
      </c>
      <c r="D27" s="229">
        <v>4365286.9400000004</v>
      </c>
      <c r="E27" s="230">
        <v>4365286.9400000004</v>
      </c>
      <c r="F27" s="231">
        <v>95550000</v>
      </c>
      <c r="G27" s="232">
        <v>57161669.059999995</v>
      </c>
      <c r="H27" s="233">
        <v>152711669.06</v>
      </c>
    </row>
    <row r="28" spans="1:8">
      <c r="A28" s="36">
        <v>19</v>
      </c>
      <c r="B28" s="40" t="s">
        <v>173</v>
      </c>
      <c r="C28" s="229">
        <v>1121784</v>
      </c>
      <c r="D28" s="229">
        <v>311138</v>
      </c>
      <c r="E28" s="230">
        <v>1432922</v>
      </c>
      <c r="F28" s="231">
        <v>7135497</v>
      </c>
      <c r="G28" s="232">
        <v>6012759</v>
      </c>
      <c r="H28" s="233">
        <v>13148256</v>
      </c>
    </row>
    <row r="29" spans="1:8">
      <c r="A29" s="36">
        <v>20</v>
      </c>
      <c r="B29" s="40" t="s">
        <v>95</v>
      </c>
      <c r="C29" s="229">
        <v>14335526.85</v>
      </c>
      <c r="D29" s="229">
        <v>22183027.261</v>
      </c>
      <c r="E29" s="230">
        <v>36518554.111000001</v>
      </c>
      <c r="F29" s="231">
        <v>15444544.200000001</v>
      </c>
      <c r="G29" s="232">
        <v>15973836.51</v>
      </c>
      <c r="H29" s="233">
        <v>31418380.710000001</v>
      </c>
    </row>
    <row r="30" spans="1:8">
      <c r="A30" s="36">
        <v>21</v>
      </c>
      <c r="B30" s="40" t="s">
        <v>174</v>
      </c>
      <c r="C30" s="229">
        <v>0</v>
      </c>
      <c r="D30" s="229">
        <v>99757029.520000011</v>
      </c>
      <c r="E30" s="230">
        <v>99757029.520000011</v>
      </c>
      <c r="F30" s="231">
        <v>0</v>
      </c>
      <c r="G30" s="232">
        <v>94918718.340000004</v>
      </c>
      <c r="H30" s="233">
        <v>94918718.340000004</v>
      </c>
    </row>
    <row r="31" spans="1:8">
      <c r="A31" s="36">
        <v>22</v>
      </c>
      <c r="B31" s="42" t="s">
        <v>175</v>
      </c>
      <c r="C31" s="230">
        <v>28609746.850000001</v>
      </c>
      <c r="D31" s="230">
        <v>178902789.72100002</v>
      </c>
      <c r="E31" s="230">
        <v>207512536.57100001</v>
      </c>
      <c r="F31" s="230">
        <v>843445599.20000005</v>
      </c>
      <c r="G31" s="230">
        <v>1058030977.91</v>
      </c>
      <c r="H31" s="233">
        <v>1901476577.1100001</v>
      </c>
    </row>
    <row r="32" spans="1:8">
      <c r="A32" s="36"/>
      <c r="B32" s="37" t="s">
        <v>184</v>
      </c>
      <c r="C32" s="234"/>
      <c r="D32" s="234"/>
      <c r="E32" s="229"/>
      <c r="F32" s="235"/>
      <c r="G32" s="236"/>
      <c r="H32" s="237"/>
    </row>
    <row r="33" spans="1:8">
      <c r="A33" s="36">
        <v>23</v>
      </c>
      <c r="B33" s="40" t="s">
        <v>176</v>
      </c>
      <c r="C33" s="229">
        <v>209008277</v>
      </c>
      <c r="D33" s="234" t="s">
        <v>1011</v>
      </c>
      <c r="E33" s="230">
        <v>209008277</v>
      </c>
      <c r="F33" s="231">
        <v>209008277</v>
      </c>
      <c r="G33" s="236" t="s">
        <v>1011</v>
      </c>
      <c r="H33" s="233">
        <v>209008277</v>
      </c>
    </row>
    <row r="34" spans="1:8">
      <c r="A34" s="36">
        <v>24</v>
      </c>
      <c r="B34" s="40" t="s">
        <v>177</v>
      </c>
      <c r="C34" s="229">
        <v>62514100</v>
      </c>
      <c r="D34" s="234" t="s">
        <v>1011</v>
      </c>
      <c r="E34" s="230">
        <v>62514100</v>
      </c>
      <c r="F34" s="231">
        <v>0</v>
      </c>
      <c r="G34" s="236" t="s">
        <v>1011</v>
      </c>
      <c r="H34" s="233">
        <v>0</v>
      </c>
    </row>
    <row r="35" spans="1:8">
      <c r="A35" s="36">
        <v>25</v>
      </c>
      <c r="B35" s="41" t="s">
        <v>178</v>
      </c>
      <c r="C35" s="229">
        <v>0</v>
      </c>
      <c r="D35" s="234" t="s">
        <v>1011</v>
      </c>
      <c r="E35" s="230">
        <v>0</v>
      </c>
      <c r="F35" s="231">
        <v>0</v>
      </c>
      <c r="G35" s="236" t="s">
        <v>1011</v>
      </c>
      <c r="H35" s="233">
        <v>0</v>
      </c>
    </row>
    <row r="36" spans="1:8">
      <c r="A36" s="36">
        <v>26</v>
      </c>
      <c r="B36" s="40" t="s">
        <v>179</v>
      </c>
      <c r="C36" s="229">
        <v>0</v>
      </c>
      <c r="D36" s="234" t="s">
        <v>1011</v>
      </c>
      <c r="E36" s="230">
        <v>0</v>
      </c>
      <c r="F36" s="231">
        <v>0</v>
      </c>
      <c r="G36" s="236" t="s">
        <v>1011</v>
      </c>
      <c r="H36" s="233">
        <v>0</v>
      </c>
    </row>
    <row r="37" spans="1:8">
      <c r="A37" s="36">
        <v>27</v>
      </c>
      <c r="B37" s="40" t="s">
        <v>180</v>
      </c>
      <c r="C37" s="229">
        <v>0</v>
      </c>
      <c r="D37" s="234" t="s">
        <v>1011</v>
      </c>
      <c r="E37" s="230">
        <v>0</v>
      </c>
      <c r="F37" s="231">
        <v>0</v>
      </c>
      <c r="G37" s="236" t="s">
        <v>1011</v>
      </c>
      <c r="H37" s="233">
        <v>0</v>
      </c>
    </row>
    <row r="38" spans="1:8">
      <c r="A38" s="36">
        <v>28</v>
      </c>
      <c r="B38" s="40" t="s">
        <v>181</v>
      </c>
      <c r="C38" s="229">
        <v>11016180</v>
      </c>
      <c r="D38" s="234" t="s">
        <v>1011</v>
      </c>
      <c r="E38" s="230">
        <v>11016180</v>
      </c>
      <c r="F38" s="231">
        <v>-7297807.9999999981</v>
      </c>
      <c r="G38" s="236" t="s">
        <v>1011</v>
      </c>
      <c r="H38" s="233">
        <v>-7297807.9999999981</v>
      </c>
    </row>
    <row r="39" spans="1:8">
      <c r="A39" s="36">
        <v>29</v>
      </c>
      <c r="B39" s="40" t="s">
        <v>196</v>
      </c>
      <c r="C39" s="229">
        <v>11908203</v>
      </c>
      <c r="D39" s="234" t="s">
        <v>1011</v>
      </c>
      <c r="E39" s="230">
        <v>11908203</v>
      </c>
      <c r="F39" s="231">
        <v>9515140</v>
      </c>
      <c r="G39" s="236" t="s">
        <v>1011</v>
      </c>
      <c r="H39" s="233">
        <v>9515140</v>
      </c>
    </row>
    <row r="40" spans="1:8">
      <c r="A40" s="36">
        <v>30</v>
      </c>
      <c r="B40" s="42" t="s">
        <v>182</v>
      </c>
      <c r="C40" s="229">
        <v>294446760</v>
      </c>
      <c r="D40" s="234" t="s">
        <v>1011</v>
      </c>
      <c r="E40" s="230">
        <v>294446760</v>
      </c>
      <c r="F40" s="231">
        <v>211225609</v>
      </c>
      <c r="G40" s="236" t="s">
        <v>1011</v>
      </c>
      <c r="H40" s="233">
        <v>211225609</v>
      </c>
    </row>
    <row r="41" spans="1:8" ht="15" thickBot="1">
      <c r="A41" s="43">
        <v>31</v>
      </c>
      <c r="B41" s="44" t="s">
        <v>197</v>
      </c>
      <c r="C41" s="238">
        <v>323056506.85000002</v>
      </c>
      <c r="D41" s="238">
        <v>178902789.72100002</v>
      </c>
      <c r="E41" s="238">
        <v>501959296.57100004</v>
      </c>
      <c r="F41" s="238">
        <v>1054671208.2</v>
      </c>
      <c r="G41" s="238">
        <v>1058030977.91</v>
      </c>
      <c r="H41" s="239">
        <v>2112702186.1100001</v>
      </c>
    </row>
    <row r="43" spans="1:8">
      <c r="B43" s="45"/>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77"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236"/>
  <sheetViews>
    <sheetView topLeftCell="A202" zoomScale="90" zoomScaleNormal="90" workbookViewId="0">
      <selection activeCell="C219" sqref="C219"/>
    </sheetView>
  </sheetViews>
  <sheetFormatPr defaultColWidth="43.5546875" defaultRowHeight="12"/>
  <cols>
    <col min="1" max="1" width="8" style="220" customWidth="1"/>
    <col min="2" max="2" width="66.109375" style="221" customWidth="1"/>
    <col min="3" max="3" width="131.44140625" style="222" customWidth="1"/>
    <col min="4" max="5" width="10.33203125" style="213" customWidth="1"/>
    <col min="6" max="16384" width="43.5546875" style="213"/>
  </cols>
  <sheetData>
    <row r="1" spans="1:3" ht="13.2" thickTop="1" thickBot="1">
      <c r="A1" s="862" t="s">
        <v>325</v>
      </c>
      <c r="B1" s="863"/>
      <c r="C1" s="864"/>
    </row>
    <row r="2" spans="1:3" ht="26.25" customHeight="1">
      <c r="A2" s="570"/>
      <c r="B2" s="865" t="s">
        <v>326</v>
      </c>
      <c r="C2" s="865"/>
    </row>
    <row r="3" spans="1:3" s="218" customFormat="1" ht="11.25" customHeight="1">
      <c r="A3" s="217"/>
      <c r="B3" s="865" t="s">
        <v>418</v>
      </c>
      <c r="C3" s="865"/>
    </row>
    <row r="4" spans="1:3" ht="12" customHeight="1" thickBot="1">
      <c r="A4" s="866" t="s">
        <v>422</v>
      </c>
      <c r="B4" s="867"/>
      <c r="C4" s="868"/>
    </row>
    <row r="5" spans="1:3" ht="12.6" thickTop="1">
      <c r="A5" s="214"/>
      <c r="B5" s="869" t="s">
        <v>327</v>
      </c>
      <c r="C5" s="870"/>
    </row>
    <row r="6" spans="1:3">
      <c r="A6" s="570"/>
      <c r="B6" s="856" t="s">
        <v>419</v>
      </c>
      <c r="C6" s="857"/>
    </row>
    <row r="7" spans="1:3">
      <c r="A7" s="570"/>
      <c r="B7" s="856" t="s">
        <v>328</v>
      </c>
      <c r="C7" s="857"/>
    </row>
    <row r="8" spans="1:3">
      <c r="A8" s="570"/>
      <c r="B8" s="856" t="s">
        <v>420</v>
      </c>
      <c r="C8" s="857"/>
    </row>
    <row r="9" spans="1:3">
      <c r="A9" s="570"/>
      <c r="B9" s="858" t="s">
        <v>421</v>
      </c>
      <c r="C9" s="859"/>
    </row>
    <row r="10" spans="1:3">
      <c r="A10" s="570"/>
      <c r="B10" s="860" t="s">
        <v>329</v>
      </c>
      <c r="C10" s="861" t="s">
        <v>329</v>
      </c>
    </row>
    <row r="11" spans="1:3">
      <c r="A11" s="570"/>
      <c r="B11" s="860" t="s">
        <v>330</v>
      </c>
      <c r="C11" s="861" t="s">
        <v>330</v>
      </c>
    </row>
    <row r="12" spans="1:3">
      <c r="A12" s="570"/>
      <c r="B12" s="860" t="s">
        <v>331</v>
      </c>
      <c r="C12" s="861" t="s">
        <v>331</v>
      </c>
    </row>
    <row r="13" spans="1:3">
      <c r="A13" s="570"/>
      <c r="B13" s="860" t="s">
        <v>332</v>
      </c>
      <c r="C13" s="861" t="s">
        <v>332</v>
      </c>
    </row>
    <row r="14" spans="1:3">
      <c r="A14" s="570"/>
      <c r="B14" s="860" t="s">
        <v>333</v>
      </c>
      <c r="C14" s="861" t="s">
        <v>333</v>
      </c>
    </row>
    <row r="15" spans="1:3" ht="21.75" customHeight="1">
      <c r="A15" s="570"/>
      <c r="B15" s="860" t="s">
        <v>334</v>
      </c>
      <c r="C15" s="861" t="s">
        <v>334</v>
      </c>
    </row>
    <row r="16" spans="1:3">
      <c r="A16" s="570"/>
      <c r="B16" s="860" t="s">
        <v>335</v>
      </c>
      <c r="C16" s="861" t="s">
        <v>336</v>
      </c>
    </row>
    <row r="17" spans="1:3">
      <c r="A17" s="570"/>
      <c r="B17" s="860" t="s">
        <v>337</v>
      </c>
      <c r="C17" s="861" t="s">
        <v>338</v>
      </c>
    </row>
    <row r="18" spans="1:3">
      <c r="A18" s="570"/>
      <c r="B18" s="860" t="s">
        <v>339</v>
      </c>
      <c r="C18" s="861" t="s">
        <v>340</v>
      </c>
    </row>
    <row r="19" spans="1:3">
      <c r="A19" s="570"/>
      <c r="B19" s="860" t="s">
        <v>341</v>
      </c>
      <c r="C19" s="861" t="s">
        <v>341</v>
      </c>
    </row>
    <row r="20" spans="1:3">
      <c r="A20" s="570"/>
      <c r="B20" s="860" t="s">
        <v>342</v>
      </c>
      <c r="C20" s="861" t="s">
        <v>342</v>
      </c>
    </row>
    <row r="21" spans="1:3">
      <c r="A21" s="570"/>
      <c r="B21" s="860" t="s">
        <v>343</v>
      </c>
      <c r="C21" s="861" t="s">
        <v>343</v>
      </c>
    </row>
    <row r="22" spans="1:3" ht="23.25" customHeight="1">
      <c r="A22" s="570"/>
      <c r="B22" s="860" t="s">
        <v>344</v>
      </c>
      <c r="C22" s="861" t="s">
        <v>345</v>
      </c>
    </row>
    <row r="23" spans="1:3">
      <c r="A23" s="570"/>
      <c r="B23" s="860" t="s">
        <v>346</v>
      </c>
      <c r="C23" s="861" t="s">
        <v>346</v>
      </c>
    </row>
    <row r="24" spans="1:3">
      <c r="A24" s="570"/>
      <c r="B24" s="860" t="s">
        <v>347</v>
      </c>
      <c r="C24" s="861" t="s">
        <v>348</v>
      </c>
    </row>
    <row r="25" spans="1:3" ht="12.6" thickBot="1">
      <c r="A25" s="215"/>
      <c r="B25" s="873" t="s">
        <v>349</v>
      </c>
      <c r="C25" s="874"/>
    </row>
    <row r="26" spans="1:3" ht="13.2" thickTop="1" thickBot="1">
      <c r="A26" s="866" t="s">
        <v>432</v>
      </c>
      <c r="B26" s="867"/>
      <c r="C26" s="868"/>
    </row>
    <row r="27" spans="1:3" ht="13.2" thickTop="1" thickBot="1">
      <c r="A27" s="216"/>
      <c r="B27" s="875" t="s">
        <v>350</v>
      </c>
      <c r="C27" s="876"/>
    </row>
    <row r="28" spans="1:3" ht="13.2" thickTop="1" thickBot="1">
      <c r="A28" s="866" t="s">
        <v>423</v>
      </c>
      <c r="B28" s="867"/>
      <c r="C28" s="868"/>
    </row>
    <row r="29" spans="1:3" ht="12.6" thickTop="1">
      <c r="A29" s="214"/>
      <c r="B29" s="877" t="s">
        <v>351</v>
      </c>
      <c r="C29" s="878" t="s">
        <v>352</v>
      </c>
    </row>
    <row r="30" spans="1:3">
      <c r="A30" s="570"/>
      <c r="B30" s="871" t="s">
        <v>353</v>
      </c>
      <c r="C30" s="872" t="s">
        <v>354</v>
      </c>
    </row>
    <row r="31" spans="1:3">
      <c r="A31" s="570"/>
      <c r="B31" s="871" t="s">
        <v>355</v>
      </c>
      <c r="C31" s="872" t="s">
        <v>356</v>
      </c>
    </row>
    <row r="32" spans="1:3">
      <c r="A32" s="570"/>
      <c r="B32" s="871" t="s">
        <v>357</v>
      </c>
      <c r="C32" s="872" t="s">
        <v>358</v>
      </c>
    </row>
    <row r="33" spans="1:3">
      <c r="A33" s="570"/>
      <c r="B33" s="871" t="s">
        <v>359</v>
      </c>
      <c r="C33" s="872" t="s">
        <v>360</v>
      </c>
    </row>
    <row r="34" spans="1:3">
      <c r="A34" s="570"/>
      <c r="B34" s="871" t="s">
        <v>361</v>
      </c>
      <c r="C34" s="872" t="s">
        <v>362</v>
      </c>
    </row>
    <row r="35" spans="1:3" ht="23.25" customHeight="1">
      <c r="A35" s="570"/>
      <c r="B35" s="871" t="s">
        <v>363</v>
      </c>
      <c r="C35" s="872" t="s">
        <v>364</v>
      </c>
    </row>
    <row r="36" spans="1:3" ht="24" customHeight="1">
      <c r="A36" s="570"/>
      <c r="B36" s="871" t="s">
        <v>365</v>
      </c>
      <c r="C36" s="872" t="s">
        <v>366</v>
      </c>
    </row>
    <row r="37" spans="1:3" ht="24.75" customHeight="1">
      <c r="A37" s="570"/>
      <c r="B37" s="871" t="s">
        <v>367</v>
      </c>
      <c r="C37" s="872" t="s">
        <v>368</v>
      </c>
    </row>
    <row r="38" spans="1:3" ht="23.25" customHeight="1">
      <c r="A38" s="570"/>
      <c r="B38" s="871" t="s">
        <v>424</v>
      </c>
      <c r="C38" s="872" t="s">
        <v>369</v>
      </c>
    </row>
    <row r="39" spans="1:3" ht="39.75" customHeight="1">
      <c r="A39" s="570"/>
      <c r="B39" s="860" t="s">
        <v>438</v>
      </c>
      <c r="C39" s="861" t="s">
        <v>370</v>
      </c>
    </row>
    <row r="40" spans="1:3" ht="12" customHeight="1">
      <c r="A40" s="570"/>
      <c r="B40" s="871" t="s">
        <v>371</v>
      </c>
      <c r="C40" s="872" t="s">
        <v>372</v>
      </c>
    </row>
    <row r="41" spans="1:3" ht="27" customHeight="1" thickBot="1">
      <c r="A41" s="215"/>
      <c r="B41" s="881" t="s">
        <v>373</v>
      </c>
      <c r="C41" s="882" t="s">
        <v>374</v>
      </c>
    </row>
    <row r="42" spans="1:3" ht="13.2" thickTop="1" thickBot="1">
      <c r="A42" s="866" t="s">
        <v>425</v>
      </c>
      <c r="B42" s="867"/>
      <c r="C42" s="868"/>
    </row>
    <row r="43" spans="1:3" ht="12.6" thickTop="1">
      <c r="A43" s="214"/>
      <c r="B43" s="869" t="s">
        <v>460</v>
      </c>
      <c r="C43" s="870" t="s">
        <v>375</v>
      </c>
    </row>
    <row r="44" spans="1:3">
      <c r="A44" s="570"/>
      <c r="B44" s="856" t="s">
        <v>459</v>
      </c>
      <c r="C44" s="857"/>
    </row>
    <row r="45" spans="1:3" ht="23.25" customHeight="1" thickBot="1">
      <c r="A45" s="215"/>
      <c r="B45" s="879" t="s">
        <v>376</v>
      </c>
      <c r="C45" s="880" t="s">
        <v>377</v>
      </c>
    </row>
    <row r="46" spans="1:3" ht="11.25" customHeight="1" thickTop="1" thickBot="1">
      <c r="A46" s="866" t="s">
        <v>426</v>
      </c>
      <c r="B46" s="867"/>
      <c r="C46" s="868"/>
    </row>
    <row r="47" spans="1:3" ht="26.25" customHeight="1" thickTop="1">
      <c r="A47" s="570"/>
      <c r="B47" s="856" t="s">
        <v>427</v>
      </c>
      <c r="C47" s="857"/>
    </row>
    <row r="48" spans="1:3" ht="12.6" thickBot="1">
      <c r="A48" s="866" t="s">
        <v>428</v>
      </c>
      <c r="B48" s="867"/>
      <c r="C48" s="868"/>
    </row>
    <row r="49" spans="1:3" ht="12.6" thickTop="1">
      <c r="A49" s="214"/>
      <c r="B49" s="869" t="s">
        <v>378</v>
      </c>
      <c r="C49" s="870" t="s">
        <v>378</v>
      </c>
    </row>
    <row r="50" spans="1:3" ht="11.25" customHeight="1">
      <c r="A50" s="570"/>
      <c r="B50" s="856" t="s">
        <v>379</v>
      </c>
      <c r="C50" s="857" t="s">
        <v>379</v>
      </c>
    </row>
    <row r="51" spans="1:3">
      <c r="A51" s="570"/>
      <c r="B51" s="856" t="s">
        <v>380</v>
      </c>
      <c r="C51" s="857" t="s">
        <v>380</v>
      </c>
    </row>
    <row r="52" spans="1:3" ht="11.25" customHeight="1">
      <c r="A52" s="570"/>
      <c r="B52" s="856" t="s">
        <v>486</v>
      </c>
      <c r="C52" s="857" t="s">
        <v>381</v>
      </c>
    </row>
    <row r="53" spans="1:3" ht="33.6" customHeight="1">
      <c r="A53" s="570"/>
      <c r="B53" s="856" t="s">
        <v>382</v>
      </c>
      <c r="C53" s="857" t="s">
        <v>382</v>
      </c>
    </row>
    <row r="54" spans="1:3" ht="11.25" customHeight="1">
      <c r="A54" s="570"/>
      <c r="B54" s="856" t="s">
        <v>480</v>
      </c>
      <c r="C54" s="857" t="s">
        <v>383</v>
      </c>
    </row>
    <row r="55" spans="1:3" ht="11.25" customHeight="1" thickBot="1">
      <c r="A55" s="866" t="s">
        <v>429</v>
      </c>
      <c r="B55" s="867"/>
      <c r="C55" s="868"/>
    </row>
    <row r="56" spans="1:3" ht="12.6" thickTop="1">
      <c r="A56" s="214"/>
      <c r="B56" s="869" t="s">
        <v>378</v>
      </c>
      <c r="C56" s="870" t="s">
        <v>378</v>
      </c>
    </row>
    <row r="57" spans="1:3">
      <c r="A57" s="570"/>
      <c r="B57" s="856" t="s">
        <v>384</v>
      </c>
      <c r="C57" s="857" t="s">
        <v>384</v>
      </c>
    </row>
    <row r="58" spans="1:3">
      <c r="A58" s="570"/>
      <c r="B58" s="856" t="s">
        <v>435</v>
      </c>
      <c r="C58" s="857" t="s">
        <v>385</v>
      </c>
    </row>
    <row r="59" spans="1:3">
      <c r="A59" s="570"/>
      <c r="B59" s="856" t="s">
        <v>386</v>
      </c>
      <c r="C59" s="857" t="s">
        <v>386</v>
      </c>
    </row>
    <row r="60" spans="1:3">
      <c r="A60" s="570"/>
      <c r="B60" s="856" t="s">
        <v>387</v>
      </c>
      <c r="C60" s="857" t="s">
        <v>387</v>
      </c>
    </row>
    <row r="61" spans="1:3">
      <c r="A61" s="570"/>
      <c r="B61" s="856" t="s">
        <v>388</v>
      </c>
      <c r="C61" s="857" t="s">
        <v>388</v>
      </c>
    </row>
    <row r="62" spans="1:3">
      <c r="A62" s="570"/>
      <c r="B62" s="856" t="s">
        <v>436</v>
      </c>
      <c r="C62" s="857" t="s">
        <v>389</v>
      </c>
    </row>
    <row r="63" spans="1:3">
      <c r="A63" s="570"/>
      <c r="B63" s="856" t="s">
        <v>390</v>
      </c>
      <c r="C63" s="857" t="s">
        <v>390</v>
      </c>
    </row>
    <row r="64" spans="1:3" ht="12.6" thickBot="1">
      <c r="A64" s="215"/>
      <c r="B64" s="879" t="s">
        <v>391</v>
      </c>
      <c r="C64" s="880" t="s">
        <v>391</v>
      </c>
    </row>
    <row r="65" spans="1:3" ht="11.25" customHeight="1" thickTop="1">
      <c r="A65" s="885" t="s">
        <v>430</v>
      </c>
      <c r="B65" s="886"/>
      <c r="C65" s="887"/>
    </row>
    <row r="66" spans="1:3" ht="12.6" thickBot="1">
      <c r="A66" s="215"/>
      <c r="B66" s="879" t="s">
        <v>392</v>
      </c>
      <c r="C66" s="880" t="s">
        <v>392</v>
      </c>
    </row>
    <row r="67" spans="1:3" ht="11.25" customHeight="1" thickTop="1" thickBot="1">
      <c r="A67" s="866" t="s">
        <v>431</v>
      </c>
      <c r="B67" s="867"/>
      <c r="C67" s="868"/>
    </row>
    <row r="68" spans="1:3" ht="12.6" thickTop="1">
      <c r="A68" s="214"/>
      <c r="B68" s="869" t="s">
        <v>393</v>
      </c>
      <c r="C68" s="870" t="s">
        <v>393</v>
      </c>
    </row>
    <row r="69" spans="1:3">
      <c r="A69" s="570"/>
      <c r="B69" s="856" t="s">
        <v>394</v>
      </c>
      <c r="C69" s="857" t="s">
        <v>394</v>
      </c>
    </row>
    <row r="70" spans="1:3">
      <c r="A70" s="570"/>
      <c r="B70" s="856" t="s">
        <v>395</v>
      </c>
      <c r="C70" s="857" t="s">
        <v>395</v>
      </c>
    </row>
    <row r="71" spans="1:3" ht="54.9" customHeight="1">
      <c r="A71" s="570"/>
      <c r="B71" s="883" t="s">
        <v>957</v>
      </c>
      <c r="C71" s="884" t="s">
        <v>396</v>
      </c>
    </row>
    <row r="72" spans="1:3" ht="33.75" customHeight="1">
      <c r="A72" s="570"/>
      <c r="B72" s="883" t="s">
        <v>439</v>
      </c>
      <c r="C72" s="884" t="s">
        <v>397</v>
      </c>
    </row>
    <row r="73" spans="1:3" ht="15.75" customHeight="1">
      <c r="A73" s="570"/>
      <c r="B73" s="883" t="s">
        <v>437</v>
      </c>
      <c r="C73" s="884" t="s">
        <v>398</v>
      </c>
    </row>
    <row r="74" spans="1:3">
      <c r="A74" s="570"/>
      <c r="B74" s="856" t="s">
        <v>399</v>
      </c>
      <c r="C74" s="857" t="s">
        <v>399</v>
      </c>
    </row>
    <row r="75" spans="1:3" ht="12.6" thickBot="1">
      <c r="A75" s="215"/>
      <c r="B75" s="879" t="s">
        <v>400</v>
      </c>
      <c r="C75" s="880" t="s">
        <v>400</v>
      </c>
    </row>
    <row r="76" spans="1:3" ht="12.6" thickTop="1">
      <c r="A76" s="885" t="s">
        <v>463</v>
      </c>
      <c r="B76" s="886"/>
      <c r="C76" s="887"/>
    </row>
    <row r="77" spans="1:3">
      <c r="A77" s="570"/>
      <c r="B77" s="856" t="s">
        <v>392</v>
      </c>
      <c r="C77" s="857"/>
    </row>
    <row r="78" spans="1:3">
      <c r="A78" s="570"/>
      <c r="B78" s="856" t="s">
        <v>461</v>
      </c>
      <c r="C78" s="857"/>
    </row>
    <row r="79" spans="1:3">
      <c r="A79" s="570"/>
      <c r="B79" s="856" t="s">
        <v>462</v>
      </c>
      <c r="C79" s="857"/>
    </row>
    <row r="80" spans="1:3">
      <c r="A80" s="885" t="s">
        <v>464</v>
      </c>
      <c r="B80" s="886"/>
      <c r="C80" s="887"/>
    </row>
    <row r="81" spans="1:3">
      <c r="A81" s="570"/>
      <c r="B81" s="856" t="s">
        <v>392</v>
      </c>
      <c r="C81" s="857"/>
    </row>
    <row r="82" spans="1:3">
      <c r="A82" s="570"/>
      <c r="B82" s="856" t="s">
        <v>465</v>
      </c>
      <c r="C82" s="857"/>
    </row>
    <row r="83" spans="1:3" ht="76.5" customHeight="1">
      <c r="A83" s="570"/>
      <c r="B83" s="856" t="s">
        <v>479</v>
      </c>
      <c r="C83" s="857"/>
    </row>
    <row r="84" spans="1:3" ht="53.25" customHeight="1">
      <c r="A84" s="570"/>
      <c r="B84" s="856" t="s">
        <v>478</v>
      </c>
      <c r="C84" s="857"/>
    </row>
    <row r="85" spans="1:3">
      <c r="A85" s="570"/>
      <c r="B85" s="856" t="s">
        <v>466</v>
      </c>
      <c r="C85" s="857"/>
    </row>
    <row r="86" spans="1:3">
      <c r="A86" s="570"/>
      <c r="B86" s="856" t="s">
        <v>467</v>
      </c>
      <c r="C86" s="857"/>
    </row>
    <row r="87" spans="1:3">
      <c r="A87" s="570"/>
      <c r="B87" s="856" t="s">
        <v>468</v>
      </c>
      <c r="C87" s="857"/>
    </row>
    <row r="88" spans="1:3">
      <c r="A88" s="885" t="s">
        <v>469</v>
      </c>
      <c r="B88" s="886"/>
      <c r="C88" s="887"/>
    </row>
    <row r="89" spans="1:3">
      <c r="A89" s="570"/>
      <c r="B89" s="856" t="s">
        <v>392</v>
      </c>
      <c r="C89" s="857"/>
    </row>
    <row r="90" spans="1:3">
      <c r="A90" s="570"/>
      <c r="B90" s="856" t="s">
        <v>471</v>
      </c>
      <c r="C90" s="857"/>
    </row>
    <row r="91" spans="1:3" ht="12" customHeight="1">
      <c r="A91" s="570"/>
      <c r="B91" s="856" t="s">
        <v>472</v>
      </c>
      <c r="C91" s="857"/>
    </row>
    <row r="92" spans="1:3">
      <c r="A92" s="570"/>
      <c r="B92" s="856" t="s">
        <v>473</v>
      </c>
      <c r="C92" s="857"/>
    </row>
    <row r="93" spans="1:3" ht="24.75" customHeight="1">
      <c r="A93" s="570"/>
      <c r="B93" s="888" t="s">
        <v>514</v>
      </c>
      <c r="C93" s="889"/>
    </row>
    <row r="94" spans="1:3" ht="24" customHeight="1">
      <c r="A94" s="570"/>
      <c r="B94" s="888" t="s">
        <v>515</v>
      </c>
      <c r="C94" s="889"/>
    </row>
    <row r="95" spans="1:3" ht="13.5" customHeight="1">
      <c r="A95" s="570"/>
      <c r="B95" s="871" t="s">
        <v>474</v>
      </c>
      <c r="C95" s="872"/>
    </row>
    <row r="96" spans="1:3" ht="11.25" customHeight="1" thickBot="1">
      <c r="A96" s="890" t="s">
        <v>510</v>
      </c>
      <c r="B96" s="891"/>
      <c r="C96" s="892"/>
    </row>
    <row r="97" spans="1:3" ht="13.2" thickTop="1" thickBot="1">
      <c r="A97" s="899" t="s">
        <v>401</v>
      </c>
      <c r="B97" s="899"/>
      <c r="C97" s="899"/>
    </row>
    <row r="98" spans="1:3">
      <c r="A98" s="331">
        <v>2</v>
      </c>
      <c r="B98" s="498" t="s">
        <v>490</v>
      </c>
      <c r="C98" s="498" t="s">
        <v>511</v>
      </c>
    </row>
    <row r="99" spans="1:3">
      <c r="A99" s="219">
        <v>3</v>
      </c>
      <c r="B99" s="499" t="s">
        <v>491</v>
      </c>
      <c r="C99" s="500" t="s">
        <v>512</v>
      </c>
    </row>
    <row r="100" spans="1:3">
      <c r="A100" s="219">
        <v>4</v>
      </c>
      <c r="B100" s="499" t="s">
        <v>492</v>
      </c>
      <c r="C100" s="500" t="s">
        <v>516</v>
      </c>
    </row>
    <row r="101" spans="1:3" ht="11.25" customHeight="1">
      <c r="A101" s="219">
        <v>5</v>
      </c>
      <c r="B101" s="499" t="s">
        <v>493</v>
      </c>
      <c r="C101" s="500" t="s">
        <v>513</v>
      </c>
    </row>
    <row r="102" spans="1:3" ht="12" customHeight="1">
      <c r="A102" s="219">
        <v>6</v>
      </c>
      <c r="B102" s="499" t="s">
        <v>508</v>
      </c>
      <c r="C102" s="500" t="s">
        <v>494</v>
      </c>
    </row>
    <row r="103" spans="1:3" ht="12" customHeight="1">
      <c r="A103" s="219">
        <v>7</v>
      </c>
      <c r="B103" s="499" t="s">
        <v>495</v>
      </c>
      <c r="C103" s="500" t="s">
        <v>509</v>
      </c>
    </row>
    <row r="104" spans="1:3">
      <c r="A104" s="219">
        <v>8</v>
      </c>
      <c r="B104" s="499" t="s">
        <v>500</v>
      </c>
      <c r="C104" s="500" t="s">
        <v>520</v>
      </c>
    </row>
    <row r="105" spans="1:3" ht="11.25" customHeight="1">
      <c r="A105" s="885" t="s">
        <v>475</v>
      </c>
      <c r="B105" s="886"/>
      <c r="C105" s="887"/>
    </row>
    <row r="106" spans="1:3" ht="12" customHeight="1">
      <c r="A106" s="570"/>
      <c r="B106" s="856" t="s">
        <v>392</v>
      </c>
      <c r="C106" s="857"/>
    </row>
    <row r="107" spans="1:3">
      <c r="A107" s="885" t="s">
        <v>656</v>
      </c>
      <c r="B107" s="886"/>
      <c r="C107" s="887"/>
    </row>
    <row r="108" spans="1:3" ht="12" customHeight="1">
      <c r="A108" s="570"/>
      <c r="B108" s="856" t="s">
        <v>658</v>
      </c>
      <c r="C108" s="857"/>
    </row>
    <row r="109" spans="1:3">
      <c r="A109" s="570"/>
      <c r="B109" s="856" t="s">
        <v>659</v>
      </c>
      <c r="C109" s="857"/>
    </row>
    <row r="110" spans="1:3">
      <c r="A110" s="570"/>
      <c r="B110" s="856" t="s">
        <v>657</v>
      </c>
      <c r="C110" s="857"/>
    </row>
    <row r="111" spans="1:3">
      <c r="A111" s="893" t="s">
        <v>1003</v>
      </c>
      <c r="B111" s="893"/>
      <c r="C111" s="893"/>
    </row>
    <row r="112" spans="1:3">
      <c r="A112" s="894" t="s">
        <v>325</v>
      </c>
      <c r="B112" s="894"/>
      <c r="C112" s="894"/>
    </row>
    <row r="113" spans="1:3">
      <c r="A113" s="571">
        <v>1</v>
      </c>
      <c r="B113" s="895" t="s">
        <v>833</v>
      </c>
      <c r="C113" s="896"/>
    </row>
    <row r="114" spans="1:3">
      <c r="A114" s="571">
        <v>2</v>
      </c>
      <c r="B114" s="897" t="s">
        <v>834</v>
      </c>
      <c r="C114" s="898"/>
    </row>
    <row r="115" spans="1:3">
      <c r="A115" s="571">
        <v>3</v>
      </c>
      <c r="B115" s="895" t="s">
        <v>835</v>
      </c>
      <c r="C115" s="896"/>
    </row>
    <row r="116" spans="1:3">
      <c r="A116" s="571">
        <v>4</v>
      </c>
      <c r="B116" s="895" t="s">
        <v>836</v>
      </c>
      <c r="C116" s="896"/>
    </row>
    <row r="117" spans="1:3">
      <c r="A117" s="571">
        <v>5</v>
      </c>
      <c r="B117" s="895" t="s">
        <v>837</v>
      </c>
      <c r="C117" s="896"/>
    </row>
    <row r="118" spans="1:3" ht="55.5" customHeight="1">
      <c r="A118" s="571">
        <v>6</v>
      </c>
      <c r="B118" s="895" t="s">
        <v>945</v>
      </c>
      <c r="C118" s="896"/>
    </row>
    <row r="119" spans="1:3" ht="24">
      <c r="A119" s="571">
        <v>6.01</v>
      </c>
      <c r="B119" s="572" t="s">
        <v>692</v>
      </c>
      <c r="C119" s="613" t="s">
        <v>946</v>
      </c>
    </row>
    <row r="120" spans="1:3" ht="36">
      <c r="A120" s="571">
        <v>6.02</v>
      </c>
      <c r="B120" s="572" t="s">
        <v>693</v>
      </c>
      <c r="C120" s="623" t="s">
        <v>952</v>
      </c>
    </row>
    <row r="121" spans="1:3">
      <c r="A121" s="571">
        <v>6.03</v>
      </c>
      <c r="B121" s="577" t="s">
        <v>694</v>
      </c>
      <c r="C121" s="577" t="s">
        <v>838</v>
      </c>
    </row>
    <row r="122" spans="1:3">
      <c r="A122" s="571">
        <v>6.04</v>
      </c>
      <c r="B122" s="572" t="s">
        <v>695</v>
      </c>
      <c r="C122" s="573" t="s">
        <v>839</v>
      </c>
    </row>
    <row r="123" spans="1:3">
      <c r="A123" s="571">
        <v>6.05</v>
      </c>
      <c r="B123" s="572" t="s">
        <v>696</v>
      </c>
      <c r="C123" s="573" t="s">
        <v>840</v>
      </c>
    </row>
    <row r="124" spans="1:3" ht="24">
      <c r="A124" s="571">
        <v>6.06</v>
      </c>
      <c r="B124" s="572" t="s">
        <v>697</v>
      </c>
      <c r="C124" s="573" t="s">
        <v>841</v>
      </c>
    </row>
    <row r="125" spans="1:3">
      <c r="A125" s="571">
        <v>6.07</v>
      </c>
      <c r="B125" s="574" t="s">
        <v>698</v>
      </c>
      <c r="C125" s="573" t="s">
        <v>842</v>
      </c>
    </row>
    <row r="126" spans="1:3" ht="24">
      <c r="A126" s="571">
        <v>6.08</v>
      </c>
      <c r="B126" s="572" t="s">
        <v>699</v>
      </c>
      <c r="C126" s="573" t="s">
        <v>843</v>
      </c>
    </row>
    <row r="127" spans="1:3" ht="24">
      <c r="A127" s="571">
        <v>6.09</v>
      </c>
      <c r="B127" s="575" t="s">
        <v>700</v>
      </c>
      <c r="C127" s="573" t="s">
        <v>844</v>
      </c>
    </row>
    <row r="128" spans="1:3">
      <c r="A128" s="576">
        <v>6.1</v>
      </c>
      <c r="B128" s="575" t="s">
        <v>701</v>
      </c>
      <c r="C128" s="573" t="s">
        <v>845</v>
      </c>
    </row>
    <row r="129" spans="1:3">
      <c r="A129" s="571">
        <v>6.11</v>
      </c>
      <c r="B129" s="575" t="s">
        <v>702</v>
      </c>
      <c r="C129" s="573" t="s">
        <v>846</v>
      </c>
    </row>
    <row r="130" spans="1:3">
      <c r="A130" s="571">
        <v>6.12</v>
      </c>
      <c r="B130" s="575" t="s">
        <v>703</v>
      </c>
      <c r="C130" s="573" t="s">
        <v>847</v>
      </c>
    </row>
    <row r="131" spans="1:3">
      <c r="A131" s="571">
        <v>6.13</v>
      </c>
      <c r="B131" s="575" t="s">
        <v>704</v>
      </c>
      <c r="C131" s="577" t="s">
        <v>848</v>
      </c>
    </row>
    <row r="132" spans="1:3">
      <c r="A132" s="571">
        <v>6.14</v>
      </c>
      <c r="B132" s="575" t="s">
        <v>705</v>
      </c>
      <c r="C132" s="577" t="s">
        <v>849</v>
      </c>
    </row>
    <row r="133" spans="1:3">
      <c r="A133" s="571">
        <v>6.15</v>
      </c>
      <c r="B133" s="575" t="s">
        <v>706</v>
      </c>
      <c r="C133" s="577" t="s">
        <v>850</v>
      </c>
    </row>
    <row r="134" spans="1:3">
      <c r="A134" s="571">
        <v>6.16</v>
      </c>
      <c r="B134" s="575" t="s">
        <v>707</v>
      </c>
      <c r="C134" s="577" t="s">
        <v>851</v>
      </c>
    </row>
    <row r="135" spans="1:3">
      <c r="A135" s="571">
        <v>6.17</v>
      </c>
      <c r="B135" s="577" t="s">
        <v>708</v>
      </c>
      <c r="C135" s="577" t="s">
        <v>852</v>
      </c>
    </row>
    <row r="136" spans="1:3" ht="24">
      <c r="A136" s="571">
        <v>6.18</v>
      </c>
      <c r="B136" s="575" t="s">
        <v>709</v>
      </c>
      <c r="C136" s="577" t="s">
        <v>853</v>
      </c>
    </row>
    <row r="137" spans="1:3">
      <c r="A137" s="571">
        <v>6.19</v>
      </c>
      <c r="B137" s="575" t="s">
        <v>710</v>
      </c>
      <c r="C137" s="577" t="s">
        <v>854</v>
      </c>
    </row>
    <row r="138" spans="1:3">
      <c r="A138" s="576">
        <v>6.2</v>
      </c>
      <c r="B138" s="575" t="s">
        <v>711</v>
      </c>
      <c r="C138" s="577" t="s">
        <v>855</v>
      </c>
    </row>
    <row r="139" spans="1:3">
      <c r="A139" s="571">
        <v>6.21</v>
      </c>
      <c r="B139" s="575" t="s">
        <v>712</v>
      </c>
      <c r="C139" s="577" t="s">
        <v>856</v>
      </c>
    </row>
    <row r="140" spans="1:3">
      <c r="A140" s="571">
        <v>6.22</v>
      </c>
      <c r="B140" s="575" t="s">
        <v>713</v>
      </c>
      <c r="C140" s="577" t="s">
        <v>857</v>
      </c>
    </row>
    <row r="141" spans="1:3" ht="24">
      <c r="A141" s="571">
        <v>6.23</v>
      </c>
      <c r="B141" s="575" t="s">
        <v>714</v>
      </c>
      <c r="C141" s="577" t="s">
        <v>858</v>
      </c>
    </row>
    <row r="142" spans="1:3" ht="24">
      <c r="A142" s="571">
        <v>6.24</v>
      </c>
      <c r="B142" s="572" t="s">
        <v>715</v>
      </c>
      <c r="C142" s="577" t="s">
        <v>859</v>
      </c>
    </row>
    <row r="143" spans="1:3">
      <c r="A143" s="571">
        <v>6.2500000000000098</v>
      </c>
      <c r="B143" s="572" t="s">
        <v>716</v>
      </c>
      <c r="C143" s="577" t="s">
        <v>860</v>
      </c>
    </row>
    <row r="144" spans="1:3" ht="24">
      <c r="A144" s="571">
        <v>6.2600000000000202</v>
      </c>
      <c r="B144" s="572" t="s">
        <v>861</v>
      </c>
      <c r="C144" s="616" t="s">
        <v>862</v>
      </c>
    </row>
    <row r="145" spans="1:3" ht="24">
      <c r="A145" s="571">
        <v>6.2700000000000298</v>
      </c>
      <c r="B145" s="572" t="s">
        <v>165</v>
      </c>
      <c r="C145" s="616" t="s">
        <v>948</v>
      </c>
    </row>
    <row r="146" spans="1:3">
      <c r="A146" s="571"/>
      <c r="B146" s="902" t="s">
        <v>863</v>
      </c>
      <c r="C146" s="903"/>
    </row>
    <row r="147" spans="1:3" s="579" customFormat="1">
      <c r="A147" s="578">
        <v>7.1</v>
      </c>
      <c r="B147" s="572" t="s">
        <v>864</v>
      </c>
      <c r="C147" s="906" t="s">
        <v>865</v>
      </c>
    </row>
    <row r="148" spans="1:3" s="579" customFormat="1">
      <c r="A148" s="578">
        <v>7.2</v>
      </c>
      <c r="B148" s="572" t="s">
        <v>866</v>
      </c>
      <c r="C148" s="907"/>
    </row>
    <row r="149" spans="1:3" s="579" customFormat="1">
      <c r="A149" s="578">
        <v>7.3</v>
      </c>
      <c r="B149" s="572" t="s">
        <v>867</v>
      </c>
      <c r="C149" s="907"/>
    </row>
    <row r="150" spans="1:3" s="579" customFormat="1">
      <c r="A150" s="578">
        <v>7.4</v>
      </c>
      <c r="B150" s="572" t="s">
        <v>868</v>
      </c>
      <c r="C150" s="907"/>
    </row>
    <row r="151" spans="1:3" s="579" customFormat="1">
      <c r="A151" s="578">
        <v>7.5</v>
      </c>
      <c r="B151" s="572" t="s">
        <v>869</v>
      </c>
      <c r="C151" s="907"/>
    </row>
    <row r="152" spans="1:3" s="579" customFormat="1">
      <c r="A152" s="578">
        <v>7.6</v>
      </c>
      <c r="B152" s="572" t="s">
        <v>941</v>
      </c>
      <c r="C152" s="908"/>
    </row>
    <row r="153" spans="1:3" s="579" customFormat="1" ht="24">
      <c r="A153" s="578">
        <v>7.7</v>
      </c>
      <c r="B153" s="572" t="s">
        <v>870</v>
      </c>
      <c r="C153" s="580" t="s">
        <v>871</v>
      </c>
    </row>
    <row r="154" spans="1:3" s="579" customFormat="1" ht="24">
      <c r="A154" s="578">
        <v>7.8</v>
      </c>
      <c r="B154" s="572" t="s">
        <v>872</v>
      </c>
      <c r="C154" s="580" t="s">
        <v>873</v>
      </c>
    </row>
    <row r="155" spans="1:3">
      <c r="A155" s="570"/>
      <c r="B155" s="902" t="s">
        <v>874</v>
      </c>
      <c r="C155" s="903"/>
    </row>
    <row r="156" spans="1:3">
      <c r="A156" s="578">
        <v>1</v>
      </c>
      <c r="B156" s="900" t="s">
        <v>953</v>
      </c>
      <c r="C156" s="901"/>
    </row>
    <row r="157" spans="1:3" ht="24.9" customHeight="1">
      <c r="A157" s="578">
        <v>2</v>
      </c>
      <c r="B157" s="900" t="s">
        <v>949</v>
      </c>
      <c r="C157" s="901"/>
    </row>
    <row r="158" spans="1:3">
      <c r="A158" s="578">
        <v>3</v>
      </c>
      <c r="B158" s="900" t="s">
        <v>940</v>
      </c>
      <c r="C158" s="901"/>
    </row>
    <row r="159" spans="1:3">
      <c r="A159" s="570"/>
      <c r="B159" s="902" t="s">
        <v>875</v>
      </c>
      <c r="C159" s="903"/>
    </row>
    <row r="160" spans="1:3" ht="39" customHeight="1">
      <c r="A160" s="578">
        <v>1</v>
      </c>
      <c r="B160" s="904" t="s">
        <v>954</v>
      </c>
      <c r="C160" s="905"/>
    </row>
    <row r="161" spans="1:3">
      <c r="A161" s="578">
        <v>3</v>
      </c>
      <c r="B161" s="572" t="s">
        <v>680</v>
      </c>
      <c r="C161" s="580" t="s">
        <v>876</v>
      </c>
    </row>
    <row r="162" spans="1:3">
      <c r="A162" s="578">
        <v>4</v>
      </c>
      <c r="B162" s="572" t="s">
        <v>681</v>
      </c>
      <c r="C162" s="580" t="s">
        <v>877</v>
      </c>
    </row>
    <row r="163" spans="1:3" ht="24">
      <c r="A163" s="578">
        <v>5</v>
      </c>
      <c r="B163" s="572" t="s">
        <v>682</v>
      </c>
      <c r="C163" s="580" t="s">
        <v>878</v>
      </c>
    </row>
    <row r="164" spans="1:3">
      <c r="A164" s="578">
        <v>6</v>
      </c>
      <c r="B164" s="572" t="s">
        <v>683</v>
      </c>
      <c r="C164" s="572" t="s">
        <v>879</v>
      </c>
    </row>
    <row r="165" spans="1:3">
      <c r="A165" s="570"/>
      <c r="B165" s="902" t="s">
        <v>880</v>
      </c>
      <c r="C165" s="903"/>
    </row>
    <row r="166" spans="1:3" ht="48">
      <c r="A166" s="578"/>
      <c r="B166" s="572" t="s">
        <v>881</v>
      </c>
      <c r="C166" s="581" t="s">
        <v>1004</v>
      </c>
    </row>
    <row r="167" spans="1:3">
      <c r="A167" s="578"/>
      <c r="B167" s="572" t="s">
        <v>682</v>
      </c>
      <c r="C167" s="580" t="s">
        <v>882</v>
      </c>
    </row>
    <row r="168" spans="1:3">
      <c r="A168" s="570"/>
      <c r="B168" s="902" t="s">
        <v>883</v>
      </c>
      <c r="C168" s="903"/>
    </row>
    <row r="169" spans="1:3" ht="26.4" customHeight="1">
      <c r="A169" s="570"/>
      <c r="B169" s="856" t="s">
        <v>1005</v>
      </c>
      <c r="C169" s="857"/>
    </row>
    <row r="170" spans="1:3">
      <c r="A170" s="570" t="s">
        <v>884</v>
      </c>
      <c r="B170" s="582" t="s">
        <v>740</v>
      </c>
      <c r="C170" s="583" t="s">
        <v>885</v>
      </c>
    </row>
    <row r="171" spans="1:3">
      <c r="A171" s="570" t="s">
        <v>535</v>
      </c>
      <c r="B171" s="584" t="s">
        <v>741</v>
      </c>
      <c r="C171" s="580" t="s">
        <v>886</v>
      </c>
    </row>
    <row r="172" spans="1:3" ht="24">
      <c r="A172" s="570" t="s">
        <v>542</v>
      </c>
      <c r="B172" s="583" t="s">
        <v>742</v>
      </c>
      <c r="C172" s="580" t="s">
        <v>887</v>
      </c>
    </row>
    <row r="173" spans="1:3">
      <c r="A173" s="570" t="s">
        <v>888</v>
      </c>
      <c r="B173" s="584" t="s">
        <v>743</v>
      </c>
      <c r="C173" s="584" t="s">
        <v>889</v>
      </c>
    </row>
    <row r="174" spans="1:3" ht="24">
      <c r="A174" s="570" t="s">
        <v>890</v>
      </c>
      <c r="B174" s="585" t="s">
        <v>744</v>
      </c>
      <c r="C174" s="585" t="s">
        <v>891</v>
      </c>
    </row>
    <row r="175" spans="1:3" ht="24">
      <c r="A175" s="570" t="s">
        <v>543</v>
      </c>
      <c r="B175" s="585" t="s">
        <v>745</v>
      </c>
      <c r="C175" s="585" t="s">
        <v>892</v>
      </c>
    </row>
    <row r="176" spans="1:3" ht="24">
      <c r="A176" s="570" t="s">
        <v>893</v>
      </c>
      <c r="B176" s="585" t="s">
        <v>746</v>
      </c>
      <c r="C176" s="585" t="s">
        <v>894</v>
      </c>
    </row>
    <row r="177" spans="1:3" ht="24">
      <c r="A177" s="570" t="s">
        <v>895</v>
      </c>
      <c r="B177" s="585" t="s">
        <v>747</v>
      </c>
      <c r="C177" s="585" t="s">
        <v>897</v>
      </c>
    </row>
    <row r="178" spans="1:3" ht="24">
      <c r="A178" s="570" t="s">
        <v>896</v>
      </c>
      <c r="B178" s="585" t="s">
        <v>748</v>
      </c>
      <c r="C178" s="585" t="s">
        <v>899</v>
      </c>
    </row>
    <row r="179" spans="1:3" ht="24">
      <c r="A179" s="570" t="s">
        <v>898</v>
      </c>
      <c r="B179" s="585" t="s">
        <v>749</v>
      </c>
      <c r="C179" s="586" t="s">
        <v>901</v>
      </c>
    </row>
    <row r="180" spans="1:3" ht="24">
      <c r="A180" s="570" t="s">
        <v>900</v>
      </c>
      <c r="B180" s="603" t="s">
        <v>750</v>
      </c>
      <c r="C180" s="586" t="s">
        <v>903</v>
      </c>
    </row>
    <row r="181" spans="1:3" ht="24">
      <c r="A181" s="570" t="s">
        <v>902</v>
      </c>
      <c r="B181" s="585" t="s">
        <v>751</v>
      </c>
      <c r="C181" s="587" t="s">
        <v>905</v>
      </c>
    </row>
    <row r="182" spans="1:3">
      <c r="A182" s="612" t="s">
        <v>904</v>
      </c>
      <c r="B182" s="588" t="s">
        <v>752</v>
      </c>
      <c r="C182" s="583" t="s">
        <v>906</v>
      </c>
    </row>
    <row r="183" spans="1:3" ht="24">
      <c r="A183" s="570"/>
      <c r="B183" s="589" t="s">
        <v>907</v>
      </c>
      <c r="C183" s="573" t="s">
        <v>908</v>
      </c>
    </row>
    <row r="184" spans="1:3" ht="24">
      <c r="A184" s="570"/>
      <c r="B184" s="589" t="s">
        <v>909</v>
      </c>
      <c r="C184" s="573" t="s">
        <v>910</v>
      </c>
    </row>
    <row r="185" spans="1:3" ht="24">
      <c r="A185" s="570"/>
      <c r="B185" s="589" t="s">
        <v>911</v>
      </c>
      <c r="C185" s="573" t="s">
        <v>912</v>
      </c>
    </row>
    <row r="186" spans="1:3">
      <c r="A186" s="570"/>
      <c r="B186" s="902" t="s">
        <v>913</v>
      </c>
      <c r="C186" s="903"/>
    </row>
    <row r="187" spans="1:3" ht="50.1" customHeight="1">
      <c r="A187" s="570"/>
      <c r="B187" s="900" t="s">
        <v>955</v>
      </c>
      <c r="C187" s="901"/>
    </row>
    <row r="188" spans="1:3">
      <c r="A188" s="578">
        <v>1</v>
      </c>
      <c r="B188" s="577" t="s">
        <v>772</v>
      </c>
      <c r="C188" s="577" t="s">
        <v>772</v>
      </c>
    </row>
    <row r="189" spans="1:3" ht="24">
      <c r="A189" s="578">
        <v>2</v>
      </c>
      <c r="B189" s="577" t="s">
        <v>914</v>
      </c>
      <c r="C189" s="577" t="s">
        <v>915</v>
      </c>
    </row>
    <row r="190" spans="1:3">
      <c r="A190" s="578">
        <v>3</v>
      </c>
      <c r="B190" s="577" t="s">
        <v>774</v>
      </c>
      <c r="C190" s="577" t="s">
        <v>916</v>
      </c>
    </row>
    <row r="191" spans="1:3" ht="24">
      <c r="A191" s="578">
        <v>4</v>
      </c>
      <c r="B191" s="577" t="s">
        <v>775</v>
      </c>
      <c r="C191" s="577" t="s">
        <v>917</v>
      </c>
    </row>
    <row r="192" spans="1:3" ht="24">
      <c r="A192" s="578">
        <v>5</v>
      </c>
      <c r="B192" s="577" t="s">
        <v>776</v>
      </c>
      <c r="C192" s="577" t="s">
        <v>956</v>
      </c>
    </row>
    <row r="193" spans="1:4" ht="48">
      <c r="A193" s="578">
        <v>6</v>
      </c>
      <c r="B193" s="577" t="s">
        <v>777</v>
      </c>
      <c r="C193" s="577" t="s">
        <v>918</v>
      </c>
    </row>
    <row r="194" spans="1:4">
      <c r="A194" s="570"/>
      <c r="B194" s="902" t="s">
        <v>919</v>
      </c>
      <c r="C194" s="903"/>
    </row>
    <row r="195" spans="1:4" ht="26.1" customHeight="1">
      <c r="A195" s="570"/>
      <c r="B195" s="912" t="s">
        <v>942</v>
      </c>
      <c r="C195" s="914"/>
    </row>
    <row r="196" spans="1:4" ht="24">
      <c r="A196" s="570">
        <v>1.1000000000000001</v>
      </c>
      <c r="B196" s="590" t="s">
        <v>787</v>
      </c>
      <c r="C196" s="604" t="s">
        <v>920</v>
      </c>
      <c r="D196" s="605"/>
    </row>
    <row r="197" spans="1:4" ht="12.6">
      <c r="A197" s="570" t="s">
        <v>251</v>
      </c>
      <c r="B197" s="591" t="s">
        <v>788</v>
      </c>
      <c r="C197" s="604" t="s">
        <v>921</v>
      </c>
      <c r="D197" s="606"/>
    </row>
    <row r="198" spans="1:4" ht="12.6">
      <c r="A198" s="570" t="s">
        <v>789</v>
      </c>
      <c r="B198" s="592" t="s">
        <v>790</v>
      </c>
      <c r="C198" s="865" t="s">
        <v>943</v>
      </c>
      <c r="D198" s="607"/>
    </row>
    <row r="199" spans="1:4" ht="12.6">
      <c r="A199" s="570" t="s">
        <v>791</v>
      </c>
      <c r="B199" s="592" t="s">
        <v>792</v>
      </c>
      <c r="C199" s="865"/>
      <c r="D199" s="607"/>
    </row>
    <row r="200" spans="1:4" ht="12.6">
      <c r="A200" s="570" t="s">
        <v>793</v>
      </c>
      <c r="B200" s="592" t="s">
        <v>794</v>
      </c>
      <c r="C200" s="865"/>
      <c r="D200" s="607"/>
    </row>
    <row r="201" spans="1:4" ht="12.6">
      <c r="A201" s="570" t="s">
        <v>795</v>
      </c>
      <c r="B201" s="592" t="s">
        <v>796</v>
      </c>
      <c r="C201" s="865"/>
      <c r="D201" s="607"/>
    </row>
    <row r="202" spans="1:4" ht="24">
      <c r="A202" s="570">
        <v>1.2</v>
      </c>
      <c r="B202" s="593" t="s">
        <v>797</v>
      </c>
      <c r="C202" s="594" t="s">
        <v>922</v>
      </c>
      <c r="D202" s="608"/>
    </row>
    <row r="203" spans="1:4" ht="24">
      <c r="A203" s="570" t="s">
        <v>799</v>
      </c>
      <c r="B203" s="595" t="s">
        <v>800</v>
      </c>
      <c r="C203" s="596" t="s">
        <v>923</v>
      </c>
      <c r="D203" s="609"/>
    </row>
    <row r="204" spans="1:4" ht="24">
      <c r="A204" s="570" t="s">
        <v>801</v>
      </c>
      <c r="B204" s="597" t="s">
        <v>802</v>
      </c>
      <c r="C204" s="596" t="s">
        <v>924</v>
      </c>
      <c r="D204" s="610"/>
    </row>
    <row r="205" spans="1:4" ht="12.6">
      <c r="A205" s="570" t="s">
        <v>803</v>
      </c>
      <c r="B205" s="598" t="s">
        <v>804</v>
      </c>
      <c r="C205" s="594" t="s">
        <v>925</v>
      </c>
      <c r="D205" s="609"/>
    </row>
    <row r="206" spans="1:4" ht="18" customHeight="1">
      <c r="A206" s="570" t="s">
        <v>805</v>
      </c>
      <c r="B206" s="601" t="s">
        <v>806</v>
      </c>
      <c r="C206" s="594" t="s">
        <v>926</v>
      </c>
      <c r="D206" s="610"/>
    </row>
    <row r="207" spans="1:4" ht="12.6">
      <c r="A207" s="570">
        <v>1.4</v>
      </c>
      <c r="B207" s="595" t="s">
        <v>938</v>
      </c>
      <c r="C207" s="599" t="s">
        <v>927</v>
      </c>
      <c r="D207" s="611"/>
    </row>
    <row r="208" spans="1:4" ht="12.6">
      <c r="A208" s="570">
        <v>1.5</v>
      </c>
      <c r="B208" s="595" t="s">
        <v>939</v>
      </c>
      <c r="C208" s="599" t="s">
        <v>927</v>
      </c>
      <c r="D208" s="611"/>
    </row>
    <row r="209" spans="1:3">
      <c r="A209" s="570"/>
      <c r="B209" s="893" t="s">
        <v>928</v>
      </c>
      <c r="C209" s="893"/>
    </row>
    <row r="210" spans="1:3" ht="24.6" customHeight="1">
      <c r="A210" s="570"/>
      <c r="B210" s="912" t="s">
        <v>929</v>
      </c>
      <c r="C210" s="912"/>
    </row>
    <row r="211" spans="1:3">
      <c r="A211" s="578"/>
      <c r="B211" s="572" t="s">
        <v>680</v>
      </c>
      <c r="C211" s="580" t="s">
        <v>876</v>
      </c>
    </row>
    <row r="212" spans="1:3">
      <c r="A212" s="578"/>
      <c r="B212" s="572" t="s">
        <v>681</v>
      </c>
      <c r="C212" s="580" t="s">
        <v>877</v>
      </c>
    </row>
    <row r="213" spans="1:3" ht="24">
      <c r="A213" s="570"/>
      <c r="B213" s="572" t="s">
        <v>682</v>
      </c>
      <c r="C213" s="580" t="s">
        <v>930</v>
      </c>
    </row>
    <row r="214" spans="1:3">
      <c r="A214" s="570"/>
      <c r="B214" s="893" t="s">
        <v>931</v>
      </c>
      <c r="C214" s="893"/>
    </row>
    <row r="215" spans="1:3" ht="39.6" customHeight="1">
      <c r="A215" s="578"/>
      <c r="B215" s="913" t="s">
        <v>944</v>
      </c>
      <c r="C215" s="913"/>
    </row>
    <row r="216" spans="1:3">
      <c r="B216" s="893" t="s">
        <v>983</v>
      </c>
      <c r="C216" s="893"/>
    </row>
    <row r="217" spans="1:3" ht="24">
      <c r="A217" s="629">
        <v>1</v>
      </c>
      <c r="B217" s="625" t="s">
        <v>959</v>
      </c>
      <c r="C217" s="626" t="s">
        <v>971</v>
      </c>
    </row>
    <row r="218" spans="1:3" ht="12.6">
      <c r="A218" s="629">
        <v>2</v>
      </c>
      <c r="B218" s="625" t="s">
        <v>960</v>
      </c>
      <c r="C218" s="626" t="s">
        <v>972</v>
      </c>
    </row>
    <row r="219" spans="1:3" ht="24">
      <c r="A219" s="629">
        <v>3</v>
      </c>
      <c r="B219" s="625" t="s">
        <v>961</v>
      </c>
      <c r="C219" s="625" t="s">
        <v>973</v>
      </c>
    </row>
    <row r="220" spans="1:3" ht="12.6">
      <c r="A220" s="629">
        <v>4</v>
      </c>
      <c r="B220" s="625" t="s">
        <v>962</v>
      </c>
      <c r="C220" s="625" t="s">
        <v>974</v>
      </c>
    </row>
    <row r="221" spans="1:3" ht="24">
      <c r="A221" s="629">
        <v>5</v>
      </c>
      <c r="B221" s="625" t="s">
        <v>963</v>
      </c>
      <c r="C221" s="625" t="s">
        <v>975</v>
      </c>
    </row>
    <row r="222" spans="1:3" ht="12.6">
      <c r="A222" s="629">
        <v>6</v>
      </c>
      <c r="B222" s="625" t="s">
        <v>964</v>
      </c>
      <c r="C222" s="625" t="s">
        <v>976</v>
      </c>
    </row>
    <row r="223" spans="1:3" ht="24">
      <c r="A223" s="629">
        <v>7</v>
      </c>
      <c r="B223" s="625" t="s">
        <v>965</v>
      </c>
      <c r="C223" s="625" t="s">
        <v>977</v>
      </c>
    </row>
    <row r="224" spans="1:3" ht="12.6">
      <c r="A224" s="629">
        <v>7.1</v>
      </c>
      <c r="B224" s="627" t="s">
        <v>966</v>
      </c>
      <c r="C224" s="625" t="s">
        <v>978</v>
      </c>
    </row>
    <row r="225" spans="1:3" ht="24">
      <c r="A225" s="629">
        <v>7.2</v>
      </c>
      <c r="B225" s="627" t="s">
        <v>967</v>
      </c>
      <c r="C225" s="625" t="s">
        <v>979</v>
      </c>
    </row>
    <row r="226" spans="1:3" ht="12.6">
      <c r="A226" s="629">
        <v>7.3</v>
      </c>
      <c r="B226" s="628" t="s">
        <v>968</v>
      </c>
      <c r="C226" s="625" t="s">
        <v>980</v>
      </c>
    </row>
    <row r="227" spans="1:3" ht="12.6">
      <c r="A227" s="629">
        <v>8</v>
      </c>
      <c r="B227" s="625" t="s">
        <v>969</v>
      </c>
      <c r="C227" s="626" t="s">
        <v>981</v>
      </c>
    </row>
    <row r="228" spans="1:3" ht="12.6">
      <c r="A228" s="629">
        <v>9</v>
      </c>
      <c r="B228" s="625" t="s">
        <v>970</v>
      </c>
      <c r="C228" s="626" t="s">
        <v>982</v>
      </c>
    </row>
    <row r="229" spans="1:3" ht="24">
      <c r="A229" s="629">
        <v>10.1</v>
      </c>
      <c r="B229" s="642" t="s">
        <v>1000</v>
      </c>
      <c r="C229" s="626" t="s">
        <v>1001</v>
      </c>
    </row>
    <row r="230" spans="1:3">
      <c r="A230" s="909"/>
      <c r="B230" s="639" t="s">
        <v>782</v>
      </c>
      <c r="C230" s="626" t="s">
        <v>998</v>
      </c>
    </row>
    <row r="231" spans="1:3" ht="24">
      <c r="A231" s="910"/>
      <c r="B231" s="639" t="s">
        <v>996</v>
      </c>
      <c r="C231" s="626" t="s">
        <v>997</v>
      </c>
    </row>
    <row r="232" spans="1:3">
      <c r="A232" s="910"/>
      <c r="B232" s="639" t="s">
        <v>984</v>
      </c>
      <c r="C232" s="626" t="s">
        <v>986</v>
      </c>
    </row>
    <row r="233" spans="1:3" ht="24">
      <c r="A233" s="910"/>
      <c r="B233" s="639" t="s">
        <v>991</v>
      </c>
      <c r="C233" s="640" t="s">
        <v>992</v>
      </c>
    </row>
    <row r="234" spans="1:3" ht="40.5" customHeight="1">
      <c r="A234" s="910"/>
      <c r="B234" s="639" t="s">
        <v>990</v>
      </c>
      <c r="C234" s="626" t="s">
        <v>993</v>
      </c>
    </row>
    <row r="235" spans="1:3" ht="24" customHeight="1">
      <c r="A235" s="910"/>
      <c r="B235" s="639" t="s">
        <v>995</v>
      </c>
      <c r="C235" s="626" t="s">
        <v>999</v>
      </c>
    </row>
    <row r="236" spans="1:3" ht="24">
      <c r="A236" s="911"/>
      <c r="B236" s="639" t="s">
        <v>985</v>
      </c>
      <c r="C236" s="626" t="s">
        <v>987</v>
      </c>
    </row>
  </sheetData>
  <mergeCells count="133">
    <mergeCell ref="A230:A236"/>
    <mergeCell ref="B216:C216"/>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scale="17"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67"/>
  <sheetViews>
    <sheetView zoomScale="70" zoomScaleNormal="70" workbookViewId="0">
      <pane xSplit="1" ySplit="6" topLeftCell="B53" activePane="bottomRight" state="frozen"/>
      <selection pane="topRight" activeCell="B1" sqref="B1"/>
      <selection pane="bottomLeft" activeCell="A6" sqref="A6"/>
      <selection pane="bottomRight" activeCell="C8" sqref="C8:H67"/>
    </sheetView>
  </sheetViews>
  <sheetFormatPr defaultColWidth="9.109375" defaultRowHeight="14.4"/>
  <cols>
    <col min="1" max="1" width="9.5546875" style="2" bestFit="1" customWidth="1"/>
    <col min="2" max="2" width="89.109375" style="2" customWidth="1"/>
    <col min="3" max="8" width="12.6640625" style="2" customWidth="1"/>
    <col min="9" max="9" width="8.88671875" customWidth="1"/>
    <col min="10" max="16384" width="9.109375" style="13"/>
  </cols>
  <sheetData>
    <row r="1" spans="1:8">
      <c r="A1" s="17" t="s">
        <v>188</v>
      </c>
      <c r="B1" s="16" t="str">
        <f>Info!C2</f>
        <v>სს "ვითიბი ბანკი ჯორჯია"</v>
      </c>
      <c r="C1" s="16"/>
    </row>
    <row r="2" spans="1:8">
      <c r="A2" s="17" t="s">
        <v>189</v>
      </c>
      <c r="B2" s="458">
        <f>'1. key ratios'!B2</f>
        <v>44651</v>
      </c>
      <c r="C2" s="28"/>
      <c r="D2" s="18"/>
      <c r="E2" s="18"/>
      <c r="F2" s="18"/>
      <c r="G2" s="18"/>
      <c r="H2" s="18"/>
    </row>
    <row r="3" spans="1:8">
      <c r="A3" s="17"/>
      <c r="B3" s="16"/>
      <c r="C3" s="28"/>
      <c r="D3" s="18"/>
      <c r="E3" s="18"/>
      <c r="F3" s="18"/>
      <c r="G3" s="18"/>
      <c r="H3" s="18"/>
    </row>
    <row r="4" spans="1:8" ht="15" thickBot="1">
      <c r="A4" s="46" t="s">
        <v>406</v>
      </c>
      <c r="B4" s="29" t="s">
        <v>222</v>
      </c>
      <c r="C4" s="32"/>
      <c r="D4" s="32"/>
      <c r="E4" s="32"/>
      <c r="F4" s="46"/>
      <c r="G4" s="46"/>
      <c r="H4" s="47" t="s">
        <v>93</v>
      </c>
    </row>
    <row r="5" spans="1:8">
      <c r="A5" s="119"/>
      <c r="B5" s="120"/>
      <c r="C5" s="747" t="s">
        <v>194</v>
      </c>
      <c r="D5" s="748"/>
      <c r="E5" s="749"/>
      <c r="F5" s="747" t="s">
        <v>195</v>
      </c>
      <c r="G5" s="748"/>
      <c r="H5" s="750"/>
    </row>
    <row r="6" spans="1:8">
      <c r="A6" s="121" t="s">
        <v>26</v>
      </c>
      <c r="B6" s="48"/>
      <c r="C6" s="49" t="s">
        <v>27</v>
      </c>
      <c r="D6" s="49" t="s">
        <v>96</v>
      </c>
      <c r="E6" s="49" t="s">
        <v>68</v>
      </c>
      <c r="F6" s="49" t="s">
        <v>27</v>
      </c>
      <c r="G6" s="49" t="s">
        <v>96</v>
      </c>
      <c r="H6" s="122" t="s">
        <v>68</v>
      </c>
    </row>
    <row r="7" spans="1:8">
      <c r="A7" s="123"/>
      <c r="B7" s="51" t="s">
        <v>92</v>
      </c>
      <c r="C7" s="52"/>
      <c r="D7" s="52"/>
      <c r="E7" s="52"/>
      <c r="F7" s="52"/>
      <c r="G7" s="52"/>
      <c r="H7" s="124"/>
    </row>
    <row r="8" spans="1:8">
      <c r="A8" s="123">
        <v>1</v>
      </c>
      <c r="B8" s="53" t="s">
        <v>97</v>
      </c>
      <c r="C8" s="240">
        <v>938612</v>
      </c>
      <c r="D8" s="240">
        <v>-112154</v>
      </c>
      <c r="E8" s="230">
        <v>826458</v>
      </c>
      <c r="F8" s="240">
        <v>730210</v>
      </c>
      <c r="G8" s="240">
        <v>-213274</v>
      </c>
      <c r="H8" s="241">
        <v>516936</v>
      </c>
    </row>
    <row r="9" spans="1:8">
      <c r="A9" s="123">
        <v>2</v>
      </c>
      <c r="B9" s="53" t="s">
        <v>98</v>
      </c>
      <c r="C9" s="242">
        <v>28142178</v>
      </c>
      <c r="D9" s="242">
        <v>9767380.9999999981</v>
      </c>
      <c r="E9" s="230">
        <v>37909559</v>
      </c>
      <c r="F9" s="242">
        <v>25080589</v>
      </c>
      <c r="G9" s="242">
        <v>10193294</v>
      </c>
      <c r="H9" s="241">
        <v>35273883</v>
      </c>
    </row>
    <row r="10" spans="1:8">
      <c r="A10" s="123">
        <v>2.1</v>
      </c>
      <c r="B10" s="54" t="s">
        <v>99</v>
      </c>
      <c r="C10" s="240">
        <v>0</v>
      </c>
      <c r="D10" s="240">
        <v>0</v>
      </c>
      <c r="E10" s="230">
        <v>0</v>
      </c>
      <c r="F10" s="240">
        <v>0</v>
      </c>
      <c r="G10" s="240">
        <v>0</v>
      </c>
      <c r="H10" s="241">
        <v>0</v>
      </c>
    </row>
    <row r="11" spans="1:8">
      <c r="A11" s="123">
        <v>2.2000000000000002</v>
      </c>
      <c r="B11" s="54" t="s">
        <v>100</v>
      </c>
      <c r="C11" s="240">
        <v>257844.39999999997</v>
      </c>
      <c r="D11" s="240">
        <v>351845.35</v>
      </c>
      <c r="E11" s="230">
        <v>609689.75</v>
      </c>
      <c r="F11" s="240">
        <v>688335.99999999988</v>
      </c>
      <c r="G11" s="240">
        <v>594331.07999999996</v>
      </c>
      <c r="H11" s="241">
        <v>1282667.0799999998</v>
      </c>
    </row>
    <row r="12" spans="1:8">
      <c r="A12" s="123">
        <v>2.2999999999999998</v>
      </c>
      <c r="B12" s="54" t="s">
        <v>101</v>
      </c>
      <c r="C12" s="240">
        <v>0</v>
      </c>
      <c r="D12" s="240">
        <v>221.97</v>
      </c>
      <c r="E12" s="230">
        <v>221.97</v>
      </c>
      <c r="F12" s="240">
        <v>7051.38</v>
      </c>
      <c r="G12" s="240">
        <v>108497.35</v>
      </c>
      <c r="H12" s="241">
        <v>115548.73000000001</v>
      </c>
    </row>
    <row r="13" spans="1:8">
      <c r="A13" s="123">
        <v>2.4</v>
      </c>
      <c r="B13" s="54" t="s">
        <v>102</v>
      </c>
      <c r="C13" s="240">
        <v>24324.800000000003</v>
      </c>
      <c r="D13" s="240">
        <v>5538.05</v>
      </c>
      <c r="E13" s="230">
        <v>29862.850000000002</v>
      </c>
      <c r="F13" s="240">
        <v>371255.52999999997</v>
      </c>
      <c r="G13" s="240">
        <v>132073.70000000001</v>
      </c>
      <c r="H13" s="241">
        <v>503329.23</v>
      </c>
    </row>
    <row r="14" spans="1:8">
      <c r="A14" s="123">
        <v>2.5</v>
      </c>
      <c r="B14" s="54" t="s">
        <v>103</v>
      </c>
      <c r="C14" s="240">
        <v>2085.35</v>
      </c>
      <c r="D14" s="240">
        <v>28638.050000000003</v>
      </c>
      <c r="E14" s="230">
        <v>30723.4</v>
      </c>
      <c r="F14" s="240">
        <v>39483.599999999999</v>
      </c>
      <c r="G14" s="240">
        <v>79959.14</v>
      </c>
      <c r="H14" s="241">
        <v>119442.73999999999</v>
      </c>
    </row>
    <row r="15" spans="1:8">
      <c r="A15" s="123">
        <v>2.6</v>
      </c>
      <c r="B15" s="54" t="s">
        <v>104</v>
      </c>
      <c r="C15" s="240">
        <v>72149.649999999994</v>
      </c>
      <c r="D15" s="240">
        <v>49761.450000000004</v>
      </c>
      <c r="E15" s="230">
        <v>121911.1</v>
      </c>
      <c r="F15" s="240">
        <v>95470.63</v>
      </c>
      <c r="G15" s="240">
        <v>161458.78</v>
      </c>
      <c r="H15" s="241">
        <v>256929.41</v>
      </c>
    </row>
    <row r="16" spans="1:8">
      <c r="A16" s="123">
        <v>2.7</v>
      </c>
      <c r="B16" s="54" t="s">
        <v>105</v>
      </c>
      <c r="C16" s="240">
        <v>1314.33</v>
      </c>
      <c r="D16" s="240">
        <v>24025.24</v>
      </c>
      <c r="E16" s="230">
        <v>25339.57</v>
      </c>
      <c r="F16" s="240">
        <v>11408.72</v>
      </c>
      <c r="G16" s="240">
        <v>31475.99</v>
      </c>
      <c r="H16" s="241">
        <v>42884.71</v>
      </c>
    </row>
    <row r="17" spans="1:8">
      <c r="A17" s="123">
        <v>2.8</v>
      </c>
      <c r="B17" s="54" t="s">
        <v>106</v>
      </c>
      <c r="C17" s="240">
        <v>16394118</v>
      </c>
      <c r="D17" s="240">
        <v>1674358</v>
      </c>
      <c r="E17" s="230">
        <v>18068476</v>
      </c>
      <c r="F17" s="240">
        <v>15577515</v>
      </c>
      <c r="G17" s="240">
        <v>2061587</v>
      </c>
      <c r="H17" s="241">
        <v>17639102</v>
      </c>
    </row>
    <row r="18" spans="1:8">
      <c r="A18" s="123">
        <v>2.9</v>
      </c>
      <c r="B18" s="54" t="s">
        <v>107</v>
      </c>
      <c r="C18" s="240">
        <v>11390341.470000003</v>
      </c>
      <c r="D18" s="240">
        <v>7632992.8899999987</v>
      </c>
      <c r="E18" s="230">
        <v>19023334.359999999</v>
      </c>
      <c r="F18" s="240">
        <v>8290068.1400000006</v>
      </c>
      <c r="G18" s="240">
        <v>7023910.9600000009</v>
      </c>
      <c r="H18" s="241">
        <v>15313979.100000001</v>
      </c>
    </row>
    <row r="19" spans="1:8">
      <c r="A19" s="123">
        <v>3</v>
      </c>
      <c r="B19" s="53" t="s">
        <v>108</v>
      </c>
      <c r="C19" s="240"/>
      <c r="D19" s="240"/>
      <c r="E19" s="230">
        <v>0</v>
      </c>
      <c r="F19" s="240"/>
      <c r="G19" s="240"/>
      <c r="H19" s="241">
        <v>0</v>
      </c>
    </row>
    <row r="20" spans="1:8">
      <c r="A20" s="123">
        <v>4</v>
      </c>
      <c r="B20" s="53" t="s">
        <v>109</v>
      </c>
      <c r="C20" s="240">
        <v>3379279</v>
      </c>
      <c r="D20" s="240">
        <v>0</v>
      </c>
      <c r="E20" s="230">
        <v>3379279</v>
      </c>
      <c r="F20" s="240">
        <v>3695049</v>
      </c>
      <c r="G20" s="240">
        <v>0</v>
      </c>
      <c r="H20" s="241">
        <v>3695049</v>
      </c>
    </row>
    <row r="21" spans="1:8">
      <c r="A21" s="123">
        <v>5</v>
      </c>
      <c r="B21" s="53" t="s">
        <v>110</v>
      </c>
      <c r="C21" s="240">
        <v>375546.08</v>
      </c>
      <c r="D21" s="240">
        <v>11014</v>
      </c>
      <c r="E21" s="230">
        <v>386560.08</v>
      </c>
      <c r="F21" s="240">
        <v>548432.71</v>
      </c>
      <c r="G21" s="240">
        <v>0</v>
      </c>
      <c r="H21" s="241">
        <v>548432.71</v>
      </c>
    </row>
    <row r="22" spans="1:8">
      <c r="A22" s="123">
        <v>6</v>
      </c>
      <c r="B22" s="55" t="s">
        <v>111</v>
      </c>
      <c r="C22" s="242">
        <v>32835615.079999998</v>
      </c>
      <c r="D22" s="242">
        <v>9666240.9999999981</v>
      </c>
      <c r="E22" s="230">
        <v>42501856.079999998</v>
      </c>
      <c r="F22" s="242">
        <v>30054280.710000001</v>
      </c>
      <c r="G22" s="242">
        <v>9980020</v>
      </c>
      <c r="H22" s="241">
        <v>40034300.710000001</v>
      </c>
    </row>
    <row r="23" spans="1:8">
      <c r="A23" s="123"/>
      <c r="B23" s="51" t="s">
        <v>90</v>
      </c>
      <c r="C23" s="240"/>
      <c r="D23" s="240"/>
      <c r="E23" s="229"/>
      <c r="F23" s="240"/>
      <c r="G23" s="240"/>
      <c r="H23" s="243"/>
    </row>
    <row r="24" spans="1:8">
      <c r="A24" s="123">
        <v>7</v>
      </c>
      <c r="B24" s="53" t="s">
        <v>112</v>
      </c>
      <c r="C24" s="240">
        <v>2623885.71</v>
      </c>
      <c r="D24" s="240">
        <v>366222.35000000003</v>
      </c>
      <c r="E24" s="230">
        <v>2990108.06</v>
      </c>
      <c r="F24" s="240">
        <v>4501874.1500000004</v>
      </c>
      <c r="G24" s="240">
        <v>638579.09</v>
      </c>
      <c r="H24" s="241">
        <v>5140453.24</v>
      </c>
    </row>
    <row r="25" spans="1:8">
      <c r="A25" s="123">
        <v>8</v>
      </c>
      <c r="B25" s="53" t="s">
        <v>113</v>
      </c>
      <c r="C25" s="240">
        <v>8735385.290000001</v>
      </c>
      <c r="D25" s="240">
        <v>1087553.6500000001</v>
      </c>
      <c r="E25" s="230">
        <v>9822938.9400000013</v>
      </c>
      <c r="F25" s="240">
        <v>8616486.8499999996</v>
      </c>
      <c r="G25" s="240">
        <v>3370870.9099999997</v>
      </c>
      <c r="H25" s="241">
        <v>11987357.76</v>
      </c>
    </row>
    <row r="26" spans="1:8">
      <c r="A26" s="123">
        <v>9</v>
      </c>
      <c r="B26" s="53" t="s">
        <v>114</v>
      </c>
      <c r="C26" s="240">
        <v>405156</v>
      </c>
      <c r="D26" s="240">
        <v>90772</v>
      </c>
      <c r="E26" s="230">
        <v>495928</v>
      </c>
      <c r="F26" s="240">
        <v>23671</v>
      </c>
      <c r="G26" s="240">
        <v>97177</v>
      </c>
      <c r="H26" s="241">
        <v>120848</v>
      </c>
    </row>
    <row r="27" spans="1:8">
      <c r="A27" s="123">
        <v>10</v>
      </c>
      <c r="B27" s="53" t="s">
        <v>115</v>
      </c>
      <c r="C27" s="240">
        <v>0</v>
      </c>
      <c r="D27" s="240">
        <v>0</v>
      </c>
      <c r="E27" s="230">
        <v>0</v>
      </c>
      <c r="F27" s="240">
        <v>0</v>
      </c>
      <c r="G27" s="240">
        <v>0</v>
      </c>
      <c r="H27" s="241">
        <v>0</v>
      </c>
    </row>
    <row r="28" spans="1:8">
      <c r="A28" s="123">
        <v>11</v>
      </c>
      <c r="B28" s="53" t="s">
        <v>116</v>
      </c>
      <c r="C28" s="240">
        <v>2638744</v>
      </c>
      <c r="D28" s="240">
        <v>762201</v>
      </c>
      <c r="E28" s="230">
        <v>3400945</v>
      </c>
      <c r="F28" s="240">
        <v>2360897</v>
      </c>
      <c r="G28" s="240">
        <v>3016866</v>
      </c>
      <c r="H28" s="241">
        <v>5377763</v>
      </c>
    </row>
    <row r="29" spans="1:8">
      <c r="A29" s="123">
        <v>12</v>
      </c>
      <c r="B29" s="53" t="s">
        <v>117</v>
      </c>
      <c r="C29" s="240">
        <v>137817</v>
      </c>
      <c r="D29" s="240">
        <v>52036</v>
      </c>
      <c r="E29" s="230">
        <v>189853</v>
      </c>
      <c r="F29" s="240">
        <v>125912</v>
      </c>
      <c r="G29" s="240">
        <v>97113</v>
      </c>
      <c r="H29" s="241">
        <v>223025</v>
      </c>
    </row>
    <row r="30" spans="1:8">
      <c r="A30" s="123">
        <v>13</v>
      </c>
      <c r="B30" s="56" t="s">
        <v>118</v>
      </c>
      <c r="C30" s="242">
        <v>14540988</v>
      </c>
      <c r="D30" s="242">
        <v>2358785</v>
      </c>
      <c r="E30" s="230">
        <v>16899773</v>
      </c>
      <c r="F30" s="242">
        <v>15628841</v>
      </c>
      <c r="G30" s="242">
        <v>7220606</v>
      </c>
      <c r="H30" s="241">
        <v>22849447</v>
      </c>
    </row>
    <row r="31" spans="1:8">
      <c r="A31" s="123">
        <v>14</v>
      </c>
      <c r="B31" s="56" t="s">
        <v>119</v>
      </c>
      <c r="C31" s="242">
        <v>18294627.079999998</v>
      </c>
      <c r="D31" s="242">
        <v>7307455.9999999981</v>
      </c>
      <c r="E31" s="230">
        <v>25602083.079999998</v>
      </c>
      <c r="F31" s="242">
        <v>14425439.710000001</v>
      </c>
      <c r="G31" s="242">
        <v>2759414</v>
      </c>
      <c r="H31" s="241">
        <v>17184853.710000001</v>
      </c>
    </row>
    <row r="32" spans="1:8">
      <c r="A32" s="123"/>
      <c r="B32" s="51"/>
      <c r="C32" s="244"/>
      <c r="D32" s="244"/>
      <c r="E32" s="244"/>
      <c r="F32" s="244"/>
      <c r="G32" s="244"/>
      <c r="H32" s="245"/>
    </row>
    <row r="33" spans="1:8">
      <c r="A33" s="123"/>
      <c r="B33" s="51" t="s">
        <v>120</v>
      </c>
      <c r="C33" s="240"/>
      <c r="D33" s="240"/>
      <c r="E33" s="229"/>
      <c r="F33" s="240"/>
      <c r="G33" s="240"/>
      <c r="H33" s="243"/>
    </row>
    <row r="34" spans="1:8">
      <c r="A34" s="123">
        <v>15</v>
      </c>
      <c r="B34" s="50" t="s">
        <v>91</v>
      </c>
      <c r="C34" s="246">
        <v>2247606.25</v>
      </c>
      <c r="D34" s="246">
        <v>1184319.78</v>
      </c>
      <c r="E34" s="230">
        <v>3431926.0300000003</v>
      </c>
      <c r="F34" s="246">
        <v>2992099.89</v>
      </c>
      <c r="G34" s="246">
        <v>539678</v>
      </c>
      <c r="H34" s="241">
        <v>3531777.89</v>
      </c>
    </row>
    <row r="35" spans="1:8">
      <c r="A35" s="123">
        <v>15.1</v>
      </c>
      <c r="B35" s="54" t="s">
        <v>121</v>
      </c>
      <c r="C35" s="240">
        <v>2771939.25</v>
      </c>
      <c r="D35" s="240">
        <v>1606108</v>
      </c>
      <c r="E35" s="230">
        <v>4378047.25</v>
      </c>
      <c r="F35" s="240">
        <v>3472079.89</v>
      </c>
      <c r="G35" s="240">
        <v>1784463</v>
      </c>
      <c r="H35" s="241">
        <v>5256542.8900000006</v>
      </c>
    </row>
    <row r="36" spans="1:8">
      <c r="A36" s="123">
        <v>15.2</v>
      </c>
      <c r="B36" s="54" t="s">
        <v>122</v>
      </c>
      <c r="C36" s="240">
        <v>524333</v>
      </c>
      <c r="D36" s="240">
        <v>421788.22</v>
      </c>
      <c r="E36" s="230">
        <v>946121.22</v>
      </c>
      <c r="F36" s="240">
        <v>479980</v>
      </c>
      <c r="G36" s="240">
        <v>1244785</v>
      </c>
      <c r="H36" s="241">
        <v>1724765</v>
      </c>
    </row>
    <row r="37" spans="1:8">
      <c r="A37" s="123">
        <v>16</v>
      </c>
      <c r="B37" s="53" t="s">
        <v>123</v>
      </c>
      <c r="C37" s="240">
        <v>0</v>
      </c>
      <c r="D37" s="240">
        <v>0</v>
      </c>
      <c r="E37" s="230">
        <v>0</v>
      </c>
      <c r="F37" s="240">
        <v>0</v>
      </c>
      <c r="G37" s="240">
        <v>0</v>
      </c>
      <c r="H37" s="241">
        <v>0</v>
      </c>
    </row>
    <row r="38" spans="1:8">
      <c r="A38" s="123">
        <v>17</v>
      </c>
      <c r="B38" s="53" t="s">
        <v>124</v>
      </c>
      <c r="C38" s="240">
        <v>0</v>
      </c>
      <c r="D38" s="240">
        <v>0</v>
      </c>
      <c r="E38" s="230">
        <v>0</v>
      </c>
      <c r="F38" s="240">
        <v>0</v>
      </c>
      <c r="G38" s="240">
        <v>0</v>
      </c>
      <c r="H38" s="241">
        <v>0</v>
      </c>
    </row>
    <row r="39" spans="1:8">
      <c r="A39" s="123">
        <v>18</v>
      </c>
      <c r="B39" s="53" t="s">
        <v>125</v>
      </c>
      <c r="C39" s="240">
        <v>-1302073</v>
      </c>
      <c r="D39" s="240">
        <v>0</v>
      </c>
      <c r="E39" s="230">
        <v>-1302073</v>
      </c>
      <c r="F39" s="240">
        <v>0</v>
      </c>
      <c r="G39" s="240">
        <v>0</v>
      </c>
      <c r="H39" s="241">
        <v>0</v>
      </c>
    </row>
    <row r="40" spans="1:8">
      <c r="A40" s="123">
        <v>19</v>
      </c>
      <c r="B40" s="53" t="s">
        <v>126</v>
      </c>
      <c r="C40" s="240">
        <v>-26702132</v>
      </c>
      <c r="D40" s="240">
        <v>0</v>
      </c>
      <c r="E40" s="230">
        <v>-26702132</v>
      </c>
      <c r="F40" s="240">
        <v>2532208</v>
      </c>
      <c r="G40" s="240">
        <v>0</v>
      </c>
      <c r="H40" s="241">
        <v>2532208</v>
      </c>
    </row>
    <row r="41" spans="1:8">
      <c r="A41" s="123">
        <v>20</v>
      </c>
      <c r="B41" s="53" t="s">
        <v>127</v>
      </c>
      <c r="C41" s="240">
        <v>3070042</v>
      </c>
      <c r="D41" s="240">
        <v>0</v>
      </c>
      <c r="E41" s="230">
        <v>3070042</v>
      </c>
      <c r="F41" s="240">
        <v>-105491</v>
      </c>
      <c r="G41" s="240">
        <v>0</v>
      </c>
      <c r="H41" s="241">
        <v>-105491</v>
      </c>
    </row>
    <row r="42" spans="1:8">
      <c r="A42" s="123">
        <v>21</v>
      </c>
      <c r="B42" s="53" t="s">
        <v>128</v>
      </c>
      <c r="C42" s="240">
        <v>1078369</v>
      </c>
      <c r="D42" s="240">
        <v>0</v>
      </c>
      <c r="E42" s="230">
        <v>1078369</v>
      </c>
      <c r="F42" s="240">
        <v>61137</v>
      </c>
      <c r="G42" s="240">
        <v>0</v>
      </c>
      <c r="H42" s="241">
        <v>61137</v>
      </c>
    </row>
    <row r="43" spans="1:8">
      <c r="A43" s="123">
        <v>22</v>
      </c>
      <c r="B43" s="53" t="s">
        <v>129</v>
      </c>
      <c r="C43" s="240">
        <v>142178.67000000001</v>
      </c>
      <c r="D43" s="240">
        <v>0</v>
      </c>
      <c r="E43" s="230">
        <v>142178.67000000001</v>
      </c>
      <c r="F43" s="240">
        <v>34821.11</v>
      </c>
      <c r="G43" s="240">
        <v>0</v>
      </c>
      <c r="H43" s="241">
        <v>34821.11</v>
      </c>
    </row>
    <row r="44" spans="1:8">
      <c r="A44" s="123">
        <v>23</v>
      </c>
      <c r="B44" s="53" t="s">
        <v>130</v>
      </c>
      <c r="C44" s="240">
        <v>1197657</v>
      </c>
      <c r="D44" s="240">
        <v>235347</v>
      </c>
      <c r="E44" s="230">
        <v>1433004</v>
      </c>
      <c r="F44" s="240">
        <v>917270.29</v>
      </c>
      <c r="G44" s="240">
        <v>222441</v>
      </c>
      <c r="H44" s="241">
        <v>1139711.29</v>
      </c>
    </row>
    <row r="45" spans="1:8">
      <c r="A45" s="123">
        <v>24</v>
      </c>
      <c r="B45" s="56" t="s">
        <v>131</v>
      </c>
      <c r="C45" s="242">
        <v>-20268352.079999998</v>
      </c>
      <c r="D45" s="242">
        <v>1419666.78</v>
      </c>
      <c r="E45" s="230">
        <v>-18848685.299999997</v>
      </c>
      <c r="F45" s="242">
        <v>6432045.290000001</v>
      </c>
      <c r="G45" s="242">
        <v>762119</v>
      </c>
      <c r="H45" s="241">
        <v>7194164.290000001</v>
      </c>
    </row>
    <row r="46" spans="1:8">
      <c r="A46" s="123"/>
      <c r="B46" s="51" t="s">
        <v>132</v>
      </c>
      <c r="C46" s="240"/>
      <c r="D46" s="240"/>
      <c r="E46" s="240"/>
      <c r="F46" s="240"/>
      <c r="G46" s="240"/>
      <c r="H46" s="247"/>
    </row>
    <row r="47" spans="1:8">
      <c r="A47" s="123">
        <v>25</v>
      </c>
      <c r="B47" s="53" t="s">
        <v>133</v>
      </c>
      <c r="C47" s="240">
        <v>786802</v>
      </c>
      <c r="D47" s="240">
        <v>303160.78000000003</v>
      </c>
      <c r="E47" s="230">
        <v>1089962.78</v>
      </c>
      <c r="F47" s="240">
        <v>458341</v>
      </c>
      <c r="G47" s="240">
        <v>599442</v>
      </c>
      <c r="H47" s="241">
        <v>1057783</v>
      </c>
    </row>
    <row r="48" spans="1:8">
      <c r="A48" s="123">
        <v>26</v>
      </c>
      <c r="B48" s="53" t="s">
        <v>134</v>
      </c>
      <c r="C48" s="240">
        <v>1355207</v>
      </c>
      <c r="D48" s="240">
        <v>302782</v>
      </c>
      <c r="E48" s="230">
        <v>1657989</v>
      </c>
      <c r="F48" s="240">
        <v>1323439</v>
      </c>
      <c r="G48" s="240">
        <v>150017</v>
      </c>
      <c r="H48" s="241">
        <v>1473456</v>
      </c>
    </row>
    <row r="49" spans="1:9">
      <c r="A49" s="123">
        <v>27</v>
      </c>
      <c r="B49" s="53" t="s">
        <v>135</v>
      </c>
      <c r="C49" s="240">
        <v>8904490</v>
      </c>
      <c r="D49" s="240">
        <v>0</v>
      </c>
      <c r="E49" s="230">
        <v>8904490</v>
      </c>
      <c r="F49" s="240">
        <v>10498128</v>
      </c>
      <c r="G49" s="240">
        <v>0</v>
      </c>
      <c r="H49" s="241">
        <v>10498128</v>
      </c>
    </row>
    <row r="50" spans="1:9">
      <c r="A50" s="123">
        <v>28</v>
      </c>
      <c r="B50" s="53" t="s">
        <v>270</v>
      </c>
      <c r="C50" s="240">
        <v>118371</v>
      </c>
      <c r="D50" s="240">
        <v>0</v>
      </c>
      <c r="E50" s="230">
        <v>118371</v>
      </c>
      <c r="F50" s="240">
        <v>100948</v>
      </c>
      <c r="G50" s="240">
        <v>0</v>
      </c>
      <c r="H50" s="241">
        <v>100948</v>
      </c>
    </row>
    <row r="51" spans="1:9">
      <c r="A51" s="123">
        <v>29</v>
      </c>
      <c r="B51" s="53" t="s">
        <v>136</v>
      </c>
      <c r="C51" s="240">
        <v>2051140</v>
      </c>
      <c r="D51" s="240">
        <v>0</v>
      </c>
      <c r="E51" s="230">
        <v>2051140</v>
      </c>
      <c r="F51" s="240">
        <v>2094588</v>
      </c>
      <c r="G51" s="240">
        <v>0</v>
      </c>
      <c r="H51" s="241">
        <v>2094588</v>
      </c>
    </row>
    <row r="52" spans="1:9">
      <c r="A52" s="123">
        <v>30</v>
      </c>
      <c r="B52" s="53" t="s">
        <v>137</v>
      </c>
      <c r="C52" s="240">
        <v>80112506</v>
      </c>
      <c r="D52" s="240">
        <v>47494</v>
      </c>
      <c r="E52" s="230">
        <v>80160000</v>
      </c>
      <c r="F52" s="240">
        <v>1683168</v>
      </c>
      <c r="G52" s="240">
        <v>35321</v>
      </c>
      <c r="H52" s="241">
        <v>1718489</v>
      </c>
    </row>
    <row r="53" spans="1:9">
      <c r="A53" s="123">
        <v>31</v>
      </c>
      <c r="B53" s="56" t="s">
        <v>138</v>
      </c>
      <c r="C53" s="242">
        <v>93328516</v>
      </c>
      <c r="D53" s="242">
        <v>653436.78</v>
      </c>
      <c r="E53" s="230">
        <v>93981952.780000001</v>
      </c>
      <c r="F53" s="242">
        <v>16158612</v>
      </c>
      <c r="G53" s="242">
        <v>784780</v>
      </c>
      <c r="H53" s="241">
        <v>16943392</v>
      </c>
    </row>
    <row r="54" spans="1:9">
      <c r="A54" s="123">
        <v>32</v>
      </c>
      <c r="B54" s="56" t="s">
        <v>139</v>
      </c>
      <c r="C54" s="242">
        <v>-113596868.08</v>
      </c>
      <c r="D54" s="242">
        <v>766230</v>
      </c>
      <c r="E54" s="230">
        <v>-112830638.08</v>
      </c>
      <c r="F54" s="242">
        <v>-9726566.709999999</v>
      </c>
      <c r="G54" s="242">
        <v>-22661</v>
      </c>
      <c r="H54" s="241">
        <v>-9749227.709999999</v>
      </c>
    </row>
    <row r="55" spans="1:9">
      <c r="A55" s="123"/>
      <c r="B55" s="51"/>
      <c r="C55" s="244"/>
      <c r="D55" s="244"/>
      <c r="E55" s="244"/>
      <c r="F55" s="244"/>
      <c r="G55" s="244"/>
      <c r="H55" s="245"/>
    </row>
    <row r="56" spans="1:9">
      <c r="A56" s="123">
        <v>33</v>
      </c>
      <c r="B56" s="56" t="s">
        <v>140</v>
      </c>
      <c r="C56" s="242">
        <v>-95302241</v>
      </c>
      <c r="D56" s="242">
        <v>8073685.9999999981</v>
      </c>
      <c r="E56" s="230">
        <v>-87228555</v>
      </c>
      <c r="F56" s="242">
        <v>4698873.0000000019</v>
      </c>
      <c r="G56" s="242">
        <v>2736753</v>
      </c>
      <c r="H56" s="241">
        <v>7435626.0000000019</v>
      </c>
    </row>
    <row r="57" spans="1:9">
      <c r="A57" s="123"/>
      <c r="B57" s="51"/>
      <c r="C57" s="244"/>
      <c r="D57" s="244"/>
      <c r="E57" s="244"/>
      <c r="F57" s="244"/>
      <c r="G57" s="244"/>
      <c r="H57" s="245"/>
    </row>
    <row r="58" spans="1:9">
      <c r="A58" s="123">
        <v>34</v>
      </c>
      <c r="B58" s="53" t="s">
        <v>141</v>
      </c>
      <c r="C58" s="240">
        <v>-64654344</v>
      </c>
      <c r="D58" s="240">
        <v>-3452577</v>
      </c>
      <c r="E58" s="230">
        <v>-68106921</v>
      </c>
      <c r="F58" s="240">
        <v>1755666</v>
      </c>
      <c r="G58" s="240">
        <v>24707</v>
      </c>
      <c r="H58" s="241">
        <v>1780373</v>
      </c>
    </row>
    <row r="59" spans="1:9" s="194" customFormat="1">
      <c r="A59" s="123">
        <v>35</v>
      </c>
      <c r="B59" s="50" t="s">
        <v>142</v>
      </c>
      <c r="C59" s="248">
        <v>-572860</v>
      </c>
      <c r="D59" s="248">
        <v>0</v>
      </c>
      <c r="E59" s="249">
        <v>-572860</v>
      </c>
      <c r="F59" s="250">
        <v>0</v>
      </c>
      <c r="G59" s="250" t="s">
        <v>1011</v>
      </c>
      <c r="H59" s="251">
        <v>0</v>
      </c>
      <c r="I59" s="193"/>
    </row>
    <row r="60" spans="1:9">
      <c r="A60" s="123">
        <v>36</v>
      </c>
      <c r="B60" s="53" t="s">
        <v>143</v>
      </c>
      <c r="C60" s="240">
        <v>4104110</v>
      </c>
      <c r="D60" s="240">
        <v>-226817</v>
      </c>
      <c r="E60" s="230">
        <v>3877293</v>
      </c>
      <c r="F60" s="240">
        <v>210508</v>
      </c>
      <c r="G60" s="240">
        <v>432559</v>
      </c>
      <c r="H60" s="241">
        <v>643067</v>
      </c>
    </row>
    <row r="61" spans="1:9">
      <c r="A61" s="123">
        <v>37</v>
      </c>
      <c r="B61" s="56" t="s">
        <v>144</v>
      </c>
      <c r="C61" s="242">
        <v>-61123094</v>
      </c>
      <c r="D61" s="242">
        <v>-3679394</v>
      </c>
      <c r="E61" s="230">
        <v>-64802488</v>
      </c>
      <c r="F61" s="242">
        <v>1966174</v>
      </c>
      <c r="G61" s="242">
        <v>457266</v>
      </c>
      <c r="H61" s="241">
        <v>2423440</v>
      </c>
    </row>
    <row r="62" spans="1:9">
      <c r="A62" s="123"/>
      <c r="B62" s="57"/>
      <c r="C62" s="240"/>
      <c r="D62" s="240"/>
      <c r="E62" s="240"/>
      <c r="F62" s="240"/>
      <c r="G62" s="240"/>
      <c r="H62" s="247"/>
    </row>
    <row r="63" spans="1:9">
      <c r="A63" s="123">
        <v>38</v>
      </c>
      <c r="B63" s="58" t="s">
        <v>271</v>
      </c>
      <c r="C63" s="242">
        <v>-34179147</v>
      </c>
      <c r="D63" s="242">
        <v>11753079.999999998</v>
      </c>
      <c r="E63" s="230">
        <v>-22426067</v>
      </c>
      <c r="F63" s="242">
        <v>2732699.0000000019</v>
      </c>
      <c r="G63" s="242">
        <v>2279487</v>
      </c>
      <c r="H63" s="241">
        <v>5012186.0000000019</v>
      </c>
    </row>
    <row r="64" spans="1:9">
      <c r="A64" s="121">
        <v>39</v>
      </c>
      <c r="B64" s="53" t="s">
        <v>145</v>
      </c>
      <c r="C64" s="252">
        <v>1766559</v>
      </c>
      <c r="D64" s="252"/>
      <c r="E64" s="230">
        <v>1766559</v>
      </c>
      <c r="F64" s="252">
        <v>-130464</v>
      </c>
      <c r="G64" s="252">
        <v>0</v>
      </c>
      <c r="H64" s="241">
        <v>-130464</v>
      </c>
    </row>
    <row r="65" spans="1:8">
      <c r="A65" s="123">
        <v>40</v>
      </c>
      <c r="B65" s="56" t="s">
        <v>146</v>
      </c>
      <c r="C65" s="242">
        <v>-35945706</v>
      </c>
      <c r="D65" s="242">
        <v>11753079.999999998</v>
      </c>
      <c r="E65" s="230">
        <v>-24192626</v>
      </c>
      <c r="F65" s="242">
        <v>2863163.0000000019</v>
      </c>
      <c r="G65" s="242">
        <v>2279487</v>
      </c>
      <c r="H65" s="241">
        <v>5142650.0000000019</v>
      </c>
    </row>
    <row r="66" spans="1:8">
      <c r="A66" s="121">
        <v>41</v>
      </c>
      <c r="B66" s="53" t="s">
        <v>147</v>
      </c>
      <c r="C66" s="252"/>
      <c r="D66" s="252"/>
      <c r="E66" s="230">
        <v>0</v>
      </c>
      <c r="F66" s="252">
        <v>0</v>
      </c>
      <c r="G66" s="252"/>
      <c r="H66" s="241">
        <v>0</v>
      </c>
    </row>
    <row r="67" spans="1:8" ht="15" thickBot="1">
      <c r="A67" s="125">
        <v>42</v>
      </c>
      <c r="B67" s="126" t="s">
        <v>148</v>
      </c>
      <c r="C67" s="253">
        <v>-35945706</v>
      </c>
      <c r="D67" s="253">
        <v>11753079.999999998</v>
      </c>
      <c r="E67" s="238">
        <v>-24192626</v>
      </c>
      <c r="F67" s="253">
        <v>2863163.0000000019</v>
      </c>
      <c r="G67" s="253">
        <v>2279487</v>
      </c>
      <c r="H67" s="254">
        <v>5142650.0000000019</v>
      </c>
    </row>
  </sheetData>
  <mergeCells count="2">
    <mergeCell ref="C5:E5"/>
    <mergeCell ref="F5:H5"/>
  </mergeCells>
  <pageMargins left="0.7" right="0.7" top="0.75" bottom="0.75" header="0.3" footer="0.3"/>
  <pageSetup paperSize="9"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80" zoomScaleNormal="80" workbookViewId="0"/>
  </sheetViews>
  <sheetFormatPr defaultRowHeight="14.4"/>
  <cols>
    <col min="1" max="1" width="9.5546875" bestFit="1" customWidth="1"/>
    <col min="2" max="2" width="72.33203125" customWidth="1"/>
    <col min="3" max="3" width="12.6640625" customWidth="1"/>
    <col min="4" max="5" width="15.33203125" bestFit="1" customWidth="1"/>
    <col min="6" max="6" width="12.6640625" customWidth="1"/>
    <col min="7" max="8" width="15.33203125" bestFit="1" customWidth="1"/>
  </cols>
  <sheetData>
    <row r="1" spans="1:8">
      <c r="A1" s="2" t="s">
        <v>188</v>
      </c>
      <c r="B1" t="str">
        <f>Info!C2</f>
        <v>სს "ვითიბი ბანკი ჯორჯია"</v>
      </c>
    </row>
    <row r="2" spans="1:8">
      <c r="A2" s="2" t="s">
        <v>189</v>
      </c>
      <c r="B2" s="458">
        <f>'1. key ratios'!B2</f>
        <v>44651</v>
      </c>
    </row>
    <row r="3" spans="1:8">
      <c r="A3" s="2"/>
    </row>
    <row r="4" spans="1:8" ht="15" thickBot="1">
      <c r="A4" s="2" t="s">
        <v>407</v>
      </c>
      <c r="B4" s="2"/>
      <c r="C4" s="203"/>
      <c r="D4" s="203"/>
      <c r="E4" s="203"/>
      <c r="F4" s="204"/>
      <c r="G4" s="204"/>
      <c r="H4" s="205" t="s">
        <v>93</v>
      </c>
    </row>
    <row r="5" spans="1:8">
      <c r="A5" s="751" t="s">
        <v>26</v>
      </c>
      <c r="B5" s="753" t="s">
        <v>244</v>
      </c>
      <c r="C5" s="755" t="s">
        <v>194</v>
      </c>
      <c r="D5" s="755"/>
      <c r="E5" s="755"/>
      <c r="F5" s="755" t="s">
        <v>195</v>
      </c>
      <c r="G5" s="755"/>
      <c r="H5" s="756"/>
    </row>
    <row r="6" spans="1:8">
      <c r="A6" s="752"/>
      <c r="B6" s="754"/>
      <c r="C6" s="38" t="s">
        <v>27</v>
      </c>
      <c r="D6" s="38" t="s">
        <v>94</v>
      </c>
      <c r="E6" s="38" t="s">
        <v>68</v>
      </c>
      <c r="F6" s="38" t="s">
        <v>27</v>
      </c>
      <c r="G6" s="38" t="s">
        <v>94</v>
      </c>
      <c r="H6" s="39" t="s">
        <v>68</v>
      </c>
    </row>
    <row r="7" spans="1:8" s="3" customFormat="1">
      <c r="A7" s="206">
        <v>1</v>
      </c>
      <c r="B7" s="207" t="s">
        <v>481</v>
      </c>
      <c r="C7" s="232">
        <v>35152271</v>
      </c>
      <c r="D7" s="232">
        <v>79220890</v>
      </c>
      <c r="E7" s="255">
        <v>114373161</v>
      </c>
      <c r="F7" s="232">
        <v>104692677.44</v>
      </c>
      <c r="G7" s="232">
        <v>138628437.94</v>
      </c>
      <c r="H7" s="233">
        <v>243321115.38</v>
      </c>
    </row>
    <row r="8" spans="1:8" s="3" customFormat="1">
      <c r="A8" s="206">
        <v>1.1000000000000001</v>
      </c>
      <c r="B8" s="208" t="s">
        <v>275</v>
      </c>
      <c r="C8" s="232">
        <v>25864829</v>
      </c>
      <c r="D8" s="232">
        <v>41742533</v>
      </c>
      <c r="E8" s="255">
        <v>67607362</v>
      </c>
      <c r="F8" s="232">
        <v>45328759.240000002</v>
      </c>
      <c r="G8" s="232">
        <v>49559865.940000005</v>
      </c>
      <c r="H8" s="233">
        <v>94888625.180000007</v>
      </c>
    </row>
    <row r="9" spans="1:8" s="3" customFormat="1">
      <c r="A9" s="206">
        <v>1.2</v>
      </c>
      <c r="B9" s="208" t="s">
        <v>276</v>
      </c>
      <c r="C9" s="232">
        <v>0</v>
      </c>
      <c r="D9" s="232">
        <v>0</v>
      </c>
      <c r="E9" s="255">
        <v>0</v>
      </c>
      <c r="F9" s="232">
        <v>0</v>
      </c>
      <c r="G9" s="232">
        <v>1741633.69</v>
      </c>
      <c r="H9" s="233">
        <v>1741633.69</v>
      </c>
    </row>
    <row r="10" spans="1:8" s="3" customFormat="1">
      <c r="A10" s="206">
        <v>1.3</v>
      </c>
      <c r="B10" s="208" t="s">
        <v>277</v>
      </c>
      <c r="C10" s="232">
        <v>9287442</v>
      </c>
      <c r="D10" s="232">
        <v>37478357</v>
      </c>
      <c r="E10" s="255">
        <v>46765799</v>
      </c>
      <c r="F10" s="232">
        <v>59363918.200000003</v>
      </c>
      <c r="G10" s="232">
        <v>87326938.310000002</v>
      </c>
      <c r="H10" s="233">
        <v>146690856.50999999</v>
      </c>
    </row>
    <row r="11" spans="1:8" s="3" customFormat="1">
      <c r="A11" s="206">
        <v>1.4</v>
      </c>
      <c r="B11" s="208" t="s">
        <v>278</v>
      </c>
      <c r="C11" s="232">
        <v>47145</v>
      </c>
      <c r="D11" s="232">
        <v>0</v>
      </c>
      <c r="E11" s="255">
        <v>47145</v>
      </c>
      <c r="F11" s="232">
        <v>0</v>
      </c>
      <c r="G11" s="232">
        <v>4435340</v>
      </c>
      <c r="H11" s="233">
        <v>4435340</v>
      </c>
    </row>
    <row r="12" spans="1:8" s="3" customFormat="1" ht="29.25" customHeight="1">
      <c r="A12" s="206">
        <v>2</v>
      </c>
      <c r="B12" s="207" t="s">
        <v>279</v>
      </c>
      <c r="C12" s="232">
        <v>0</v>
      </c>
      <c r="D12" s="232">
        <v>0</v>
      </c>
      <c r="E12" s="255">
        <v>0</v>
      </c>
      <c r="F12" s="232">
        <v>0</v>
      </c>
      <c r="G12" s="232">
        <v>0</v>
      </c>
      <c r="H12" s="233">
        <v>0</v>
      </c>
    </row>
    <row r="13" spans="1:8" s="3" customFormat="1" ht="27.6">
      <c r="A13" s="206">
        <v>3</v>
      </c>
      <c r="B13" s="207" t="s">
        <v>280</v>
      </c>
      <c r="C13" s="232">
        <v>0</v>
      </c>
      <c r="D13" s="232">
        <v>0</v>
      </c>
      <c r="E13" s="255">
        <v>0</v>
      </c>
      <c r="F13" s="232">
        <v>108807000</v>
      </c>
      <c r="G13" s="232">
        <v>0</v>
      </c>
      <c r="H13" s="233">
        <v>108807000</v>
      </c>
    </row>
    <row r="14" spans="1:8" s="3" customFormat="1">
      <c r="A14" s="206">
        <v>3.1</v>
      </c>
      <c r="B14" s="208" t="s">
        <v>281</v>
      </c>
      <c r="C14" s="232">
        <v>0</v>
      </c>
      <c r="D14" s="232">
        <v>0</v>
      </c>
      <c r="E14" s="255">
        <v>0</v>
      </c>
      <c r="F14" s="232">
        <v>108807000</v>
      </c>
      <c r="G14" s="232">
        <v>0</v>
      </c>
      <c r="H14" s="233">
        <v>108807000</v>
      </c>
    </row>
    <row r="15" spans="1:8" s="3" customFormat="1">
      <c r="A15" s="206">
        <v>3.2</v>
      </c>
      <c r="B15" s="208" t="s">
        <v>282</v>
      </c>
      <c r="C15" s="232">
        <v>0</v>
      </c>
      <c r="D15" s="232">
        <v>0</v>
      </c>
      <c r="E15" s="255">
        <v>0</v>
      </c>
      <c r="F15" s="232">
        <v>0</v>
      </c>
      <c r="G15" s="232">
        <v>0</v>
      </c>
      <c r="H15" s="233">
        <v>0</v>
      </c>
    </row>
    <row r="16" spans="1:8" s="3" customFormat="1">
      <c r="A16" s="206">
        <v>4</v>
      </c>
      <c r="B16" s="207" t="s">
        <v>283</v>
      </c>
      <c r="C16" s="232">
        <v>83453153</v>
      </c>
      <c r="D16" s="232">
        <v>7140835509</v>
      </c>
      <c r="E16" s="255">
        <v>7224288662</v>
      </c>
      <c r="F16" s="232">
        <v>240257792.90000001</v>
      </c>
      <c r="G16" s="232">
        <v>41070037517.970001</v>
      </c>
      <c r="H16" s="233">
        <v>41310295310.870003</v>
      </c>
    </row>
    <row r="17" spans="1:8" s="3" customFormat="1">
      <c r="A17" s="206">
        <v>4.0999999999999996</v>
      </c>
      <c r="B17" s="208" t="s">
        <v>284</v>
      </c>
      <c r="C17" s="232">
        <v>83453153</v>
      </c>
      <c r="D17" s="232">
        <v>7140704528.6955996</v>
      </c>
      <c r="E17" s="255">
        <v>7224157681.6955996</v>
      </c>
      <c r="F17" s="232">
        <v>240257792.90000001</v>
      </c>
      <c r="G17" s="232">
        <v>40997470022.085899</v>
      </c>
      <c r="H17" s="233">
        <v>41237727814.985901</v>
      </c>
    </row>
    <row r="18" spans="1:8" s="3" customFormat="1">
      <c r="A18" s="206">
        <v>4.2</v>
      </c>
      <c r="B18" s="208" t="s">
        <v>285</v>
      </c>
      <c r="C18" s="232">
        <v>0</v>
      </c>
      <c r="D18" s="232">
        <v>130980.30439999999</v>
      </c>
      <c r="E18" s="255">
        <v>130980.30439999999</v>
      </c>
      <c r="F18" s="232">
        <v>0</v>
      </c>
      <c r="G18" s="232">
        <v>72567495.884100005</v>
      </c>
      <c r="H18" s="233">
        <v>72567495.884100005</v>
      </c>
    </row>
    <row r="19" spans="1:8" s="3" customFormat="1" ht="27.6">
      <c r="A19" s="206">
        <v>5</v>
      </c>
      <c r="B19" s="207" t="s">
        <v>286</v>
      </c>
      <c r="C19" s="232">
        <v>33900286.170000002</v>
      </c>
      <c r="D19" s="232">
        <v>2785889606.3702002</v>
      </c>
      <c r="E19" s="255">
        <v>2819789892.5402002</v>
      </c>
      <c r="F19" s="232">
        <v>166840917.66</v>
      </c>
      <c r="G19" s="232">
        <v>7266928753.9092007</v>
      </c>
      <c r="H19" s="233">
        <v>7433769671.5692005</v>
      </c>
    </row>
    <row r="20" spans="1:8" s="3" customFormat="1">
      <c r="A20" s="206">
        <v>5.0999999999999996</v>
      </c>
      <c r="B20" s="208" t="s">
        <v>287</v>
      </c>
      <c r="C20" s="232">
        <v>4989566.17</v>
      </c>
      <c r="D20" s="232">
        <v>9689269.6256000008</v>
      </c>
      <c r="E20" s="255">
        <v>14678835.795600001</v>
      </c>
      <c r="F20" s="232">
        <v>10800414.810000001</v>
      </c>
      <c r="G20" s="232">
        <v>57117453.804399997</v>
      </c>
      <c r="H20" s="233">
        <v>67917868.614399999</v>
      </c>
    </row>
    <row r="21" spans="1:8" s="3" customFormat="1">
      <c r="A21" s="206">
        <v>5.2</v>
      </c>
      <c r="B21" s="208" t="s">
        <v>288</v>
      </c>
      <c r="C21" s="232">
        <v>1</v>
      </c>
      <c r="D21" s="232">
        <v>59912.091800000002</v>
      </c>
      <c r="E21" s="255">
        <v>59913.091800000002</v>
      </c>
      <c r="F21" s="232">
        <v>1</v>
      </c>
      <c r="G21" s="232">
        <v>28723326.630100001</v>
      </c>
      <c r="H21" s="233">
        <v>28723327.630100001</v>
      </c>
    </row>
    <row r="22" spans="1:8" s="3" customFormat="1">
      <c r="A22" s="206">
        <v>5.3</v>
      </c>
      <c r="B22" s="208" t="s">
        <v>289</v>
      </c>
      <c r="C22" s="232">
        <v>23400304</v>
      </c>
      <c r="D22" s="232">
        <v>1036064259.9553</v>
      </c>
      <c r="E22" s="255">
        <v>1059464563.9553</v>
      </c>
      <c r="F22" s="232">
        <v>98292799.370000005</v>
      </c>
      <c r="G22" s="232">
        <v>4670565661.4424</v>
      </c>
      <c r="H22" s="233">
        <v>4768858460.8123999</v>
      </c>
    </row>
    <row r="23" spans="1:8" s="3" customFormat="1">
      <c r="A23" s="206" t="s">
        <v>290</v>
      </c>
      <c r="B23" s="209" t="s">
        <v>291</v>
      </c>
      <c r="C23" s="232">
        <v>312904</v>
      </c>
      <c r="D23" s="232">
        <v>167748640.91659999</v>
      </c>
      <c r="E23" s="255">
        <v>168061544.91659999</v>
      </c>
      <c r="F23" s="232">
        <v>6718023.0800000001</v>
      </c>
      <c r="G23" s="232">
        <v>1693506690.8499999</v>
      </c>
      <c r="H23" s="233">
        <v>1700224713.9299998</v>
      </c>
    </row>
    <row r="24" spans="1:8" s="3" customFormat="1">
      <c r="A24" s="206" t="s">
        <v>292</v>
      </c>
      <c r="B24" s="209" t="s">
        <v>293</v>
      </c>
      <c r="C24" s="232">
        <v>23074400</v>
      </c>
      <c r="D24" s="232">
        <v>662791140.68229997</v>
      </c>
      <c r="E24" s="255">
        <v>685865540.68229997</v>
      </c>
      <c r="F24" s="232">
        <v>30453328</v>
      </c>
      <c r="G24" s="232">
        <v>1865939661.7923999</v>
      </c>
      <c r="H24" s="233">
        <v>1896392989.7923999</v>
      </c>
    </row>
    <row r="25" spans="1:8" s="3" customFormat="1">
      <c r="A25" s="206" t="s">
        <v>294</v>
      </c>
      <c r="B25" s="210" t="s">
        <v>295</v>
      </c>
      <c r="C25" s="232">
        <v>0</v>
      </c>
      <c r="D25" s="232">
        <v>20493390.399999999</v>
      </c>
      <c r="E25" s="255">
        <v>20493390.399999999</v>
      </c>
      <c r="F25" s="232">
        <v>0</v>
      </c>
      <c r="G25" s="232">
        <v>44632427.239399999</v>
      </c>
      <c r="H25" s="233">
        <v>44632427.239399999</v>
      </c>
    </row>
    <row r="26" spans="1:8" s="3" customFormat="1">
      <c r="A26" s="206" t="s">
        <v>296</v>
      </c>
      <c r="B26" s="209" t="s">
        <v>297</v>
      </c>
      <c r="C26" s="232">
        <v>13000</v>
      </c>
      <c r="D26" s="232">
        <v>80200939.153799996</v>
      </c>
      <c r="E26" s="255">
        <v>80213939.153799996</v>
      </c>
      <c r="F26" s="232">
        <v>892655.29</v>
      </c>
      <c r="G26" s="232">
        <v>512731216.17180002</v>
      </c>
      <c r="H26" s="233">
        <v>513623871.46180004</v>
      </c>
    </row>
    <row r="27" spans="1:8" s="3" customFormat="1">
      <c r="A27" s="206" t="s">
        <v>298</v>
      </c>
      <c r="B27" s="209" t="s">
        <v>299</v>
      </c>
      <c r="C27" s="232">
        <v>0</v>
      </c>
      <c r="D27" s="232">
        <v>104830148.8026</v>
      </c>
      <c r="E27" s="255">
        <v>104830148.8026</v>
      </c>
      <c r="F27" s="232">
        <v>60228793</v>
      </c>
      <c r="G27" s="232">
        <v>553755665.38880002</v>
      </c>
      <c r="H27" s="233">
        <v>613984458.38880002</v>
      </c>
    </row>
    <row r="28" spans="1:8" s="3" customFormat="1">
      <c r="A28" s="206">
        <v>5.4</v>
      </c>
      <c r="B28" s="208" t="s">
        <v>300</v>
      </c>
      <c r="C28" s="232">
        <v>4460302</v>
      </c>
      <c r="D28" s="232">
        <v>292443724.27109998</v>
      </c>
      <c r="E28" s="255">
        <v>296904026.27109998</v>
      </c>
      <c r="F28" s="232">
        <v>54342584.479999997</v>
      </c>
      <c r="G28" s="232">
        <v>552252115.05540001</v>
      </c>
      <c r="H28" s="233">
        <v>606594699.53540003</v>
      </c>
    </row>
    <row r="29" spans="1:8" s="3" customFormat="1">
      <c r="A29" s="206">
        <v>5.5</v>
      </c>
      <c r="B29" s="208" t="s">
        <v>301</v>
      </c>
      <c r="C29" s="232">
        <v>5</v>
      </c>
      <c r="D29" s="232">
        <v>799515143.1013</v>
      </c>
      <c r="E29" s="255">
        <v>799515148.1013</v>
      </c>
      <c r="F29" s="232">
        <v>15</v>
      </c>
      <c r="G29" s="232">
        <v>1174138067.2832</v>
      </c>
      <c r="H29" s="233">
        <v>1174138082.2832</v>
      </c>
    </row>
    <row r="30" spans="1:8" s="3" customFormat="1">
      <c r="A30" s="206">
        <v>5.6</v>
      </c>
      <c r="B30" s="208" t="s">
        <v>302</v>
      </c>
      <c r="C30" s="232">
        <v>0</v>
      </c>
      <c r="D30" s="232">
        <v>645380530</v>
      </c>
      <c r="E30" s="255">
        <v>645380530</v>
      </c>
      <c r="F30" s="232">
        <v>0</v>
      </c>
      <c r="G30" s="232">
        <v>740212435.76139998</v>
      </c>
      <c r="H30" s="233">
        <v>740212435.76139998</v>
      </c>
    </row>
    <row r="31" spans="1:8" s="3" customFormat="1">
      <c r="A31" s="206">
        <v>5.7</v>
      </c>
      <c r="B31" s="208" t="s">
        <v>303</v>
      </c>
      <c r="C31" s="232">
        <v>1050108</v>
      </c>
      <c r="D31" s="232">
        <v>2736767.3251</v>
      </c>
      <c r="E31" s="255">
        <v>3786875.3251</v>
      </c>
      <c r="F31" s="232">
        <v>3405103</v>
      </c>
      <c r="G31" s="232">
        <v>43919693.932300001</v>
      </c>
      <c r="H31" s="233">
        <v>47324796.932300001</v>
      </c>
    </row>
    <row r="32" spans="1:8" s="3" customFormat="1">
      <c r="A32" s="206">
        <v>6</v>
      </c>
      <c r="B32" s="207" t="s">
        <v>304</v>
      </c>
      <c r="C32" s="232">
        <v>25523916.649999999</v>
      </c>
      <c r="D32" s="232">
        <v>160211256.46219999</v>
      </c>
      <c r="E32" s="255">
        <v>185735173.11219999</v>
      </c>
      <c r="F32" s="232">
        <v>1249969.97</v>
      </c>
      <c r="G32" s="232">
        <v>146325139.07440001</v>
      </c>
      <c r="H32" s="233">
        <v>147575109.04440001</v>
      </c>
    </row>
    <row r="33" spans="1:8" s="3" customFormat="1" ht="27.6">
      <c r="A33" s="206">
        <v>6.1</v>
      </c>
      <c r="B33" s="208" t="s">
        <v>482</v>
      </c>
      <c r="C33" s="232">
        <v>0</v>
      </c>
      <c r="D33" s="232">
        <v>0</v>
      </c>
      <c r="E33" s="255">
        <v>0</v>
      </c>
      <c r="F33" s="232">
        <v>0</v>
      </c>
      <c r="G33" s="232">
        <v>0</v>
      </c>
      <c r="H33" s="233">
        <v>0</v>
      </c>
    </row>
    <row r="34" spans="1:8" s="3" customFormat="1" ht="27.6">
      <c r="A34" s="206">
        <v>6.2</v>
      </c>
      <c r="B34" s="208" t="s">
        <v>305</v>
      </c>
      <c r="C34" s="232">
        <v>25523916.649999999</v>
      </c>
      <c r="D34" s="232">
        <v>160211256.46219999</v>
      </c>
      <c r="E34" s="255">
        <v>185735173.11219999</v>
      </c>
      <c r="F34" s="232">
        <v>1249969.97</v>
      </c>
      <c r="G34" s="232">
        <v>146325139.07440001</v>
      </c>
      <c r="H34" s="233">
        <v>147575109.04440001</v>
      </c>
    </row>
    <row r="35" spans="1:8" s="3" customFormat="1" ht="27.6">
      <c r="A35" s="206">
        <v>6.3</v>
      </c>
      <c r="B35" s="208" t="s">
        <v>306</v>
      </c>
      <c r="C35" s="232">
        <v>0</v>
      </c>
      <c r="D35" s="232">
        <v>0</v>
      </c>
      <c r="E35" s="255">
        <v>0</v>
      </c>
      <c r="F35" s="232">
        <v>0</v>
      </c>
      <c r="G35" s="232">
        <v>0</v>
      </c>
      <c r="H35" s="233">
        <v>0</v>
      </c>
    </row>
    <row r="36" spans="1:8" s="3" customFormat="1">
      <c r="A36" s="206">
        <v>6.4</v>
      </c>
      <c r="B36" s="208" t="s">
        <v>307</v>
      </c>
      <c r="C36" s="232">
        <v>0</v>
      </c>
      <c r="D36" s="232">
        <v>0</v>
      </c>
      <c r="E36" s="255">
        <v>0</v>
      </c>
      <c r="F36" s="232">
        <v>0</v>
      </c>
      <c r="G36" s="232">
        <v>0</v>
      </c>
      <c r="H36" s="233">
        <v>0</v>
      </c>
    </row>
    <row r="37" spans="1:8" s="3" customFormat="1">
      <c r="A37" s="206">
        <v>6.5</v>
      </c>
      <c r="B37" s="208" t="s">
        <v>308</v>
      </c>
      <c r="C37" s="232">
        <v>0</v>
      </c>
      <c r="D37" s="232">
        <v>0</v>
      </c>
      <c r="E37" s="255">
        <v>0</v>
      </c>
      <c r="F37" s="232">
        <v>0</v>
      </c>
      <c r="G37" s="232">
        <v>0</v>
      </c>
      <c r="H37" s="233">
        <v>0</v>
      </c>
    </row>
    <row r="38" spans="1:8" s="3" customFormat="1" ht="27.6">
      <c r="A38" s="206">
        <v>6.6</v>
      </c>
      <c r="B38" s="208" t="s">
        <v>309</v>
      </c>
      <c r="C38" s="232">
        <v>0</v>
      </c>
      <c r="D38" s="232">
        <v>0</v>
      </c>
      <c r="E38" s="255">
        <v>0</v>
      </c>
      <c r="F38" s="232">
        <v>0</v>
      </c>
      <c r="G38" s="232">
        <v>0</v>
      </c>
      <c r="H38" s="233">
        <v>0</v>
      </c>
    </row>
    <row r="39" spans="1:8" s="3" customFormat="1" ht="27.6">
      <c r="A39" s="206">
        <v>6.7</v>
      </c>
      <c r="B39" s="208" t="s">
        <v>310</v>
      </c>
      <c r="C39" s="232">
        <v>0</v>
      </c>
      <c r="D39" s="232">
        <v>0</v>
      </c>
      <c r="E39" s="255">
        <v>0</v>
      </c>
      <c r="F39" s="232">
        <v>0</v>
      </c>
      <c r="G39" s="232">
        <v>0</v>
      </c>
      <c r="H39" s="233">
        <v>0</v>
      </c>
    </row>
    <row r="40" spans="1:8" s="3" customFormat="1">
      <c r="A40" s="206">
        <v>7</v>
      </c>
      <c r="B40" s="207" t="s">
        <v>311</v>
      </c>
      <c r="C40" s="232">
        <v>13275248.880000001</v>
      </c>
      <c r="D40" s="232">
        <v>3377947.4699999997</v>
      </c>
      <c r="E40" s="255">
        <v>16653196.350000001</v>
      </c>
      <c r="F40" s="232">
        <v>16212219.600000001</v>
      </c>
      <c r="G40" s="232">
        <v>12950240.789999997</v>
      </c>
      <c r="H40" s="233">
        <v>29162460.390000001</v>
      </c>
    </row>
    <row r="41" spans="1:8" s="3" customFormat="1" ht="27.6">
      <c r="A41" s="206">
        <v>7.1</v>
      </c>
      <c r="B41" s="208" t="s">
        <v>312</v>
      </c>
      <c r="C41" s="232">
        <v>500141.68999999994</v>
      </c>
      <c r="D41" s="232">
        <v>17893411.77</v>
      </c>
      <c r="E41" s="255">
        <v>18393553.460000001</v>
      </c>
      <c r="F41" s="232">
        <v>1273786.0499999998</v>
      </c>
      <c r="G41" s="232">
        <v>84043.321278179996</v>
      </c>
      <c r="H41" s="233">
        <v>1357829.3712781798</v>
      </c>
    </row>
    <row r="42" spans="1:8" s="3" customFormat="1" ht="27.6">
      <c r="A42" s="206">
        <v>7.2</v>
      </c>
      <c r="B42" s="208" t="s">
        <v>313</v>
      </c>
      <c r="C42" s="232">
        <v>176.99</v>
      </c>
      <c r="D42" s="232">
        <v>0</v>
      </c>
      <c r="E42" s="255">
        <v>176.99</v>
      </c>
      <c r="F42" s="232">
        <v>2870.4299999999871</v>
      </c>
      <c r="G42" s="232">
        <v>0</v>
      </c>
      <c r="H42" s="233">
        <v>2870.4299999999871</v>
      </c>
    </row>
    <row r="43" spans="1:8" s="3" customFormat="1" ht="27.6">
      <c r="A43" s="206">
        <v>7.3</v>
      </c>
      <c r="B43" s="208" t="s">
        <v>314</v>
      </c>
      <c r="C43" s="232">
        <v>10641596.98</v>
      </c>
      <c r="D43" s="232">
        <v>2168157.6799999997</v>
      </c>
      <c r="E43" s="255">
        <v>12809754.66</v>
      </c>
      <c r="F43" s="232">
        <v>9099641.6300000008</v>
      </c>
      <c r="G43" s="232">
        <v>7699899.6599999964</v>
      </c>
      <c r="H43" s="233">
        <v>16799541.289999999</v>
      </c>
    </row>
    <row r="44" spans="1:8" s="3" customFormat="1" ht="27.6">
      <c r="A44" s="206">
        <v>7.4</v>
      </c>
      <c r="B44" s="208" t="s">
        <v>315</v>
      </c>
      <c r="C44" s="232">
        <v>2633651.9</v>
      </c>
      <c r="D44" s="232">
        <v>1209789.79</v>
      </c>
      <c r="E44" s="255">
        <v>3843441.69</v>
      </c>
      <c r="F44" s="232">
        <v>7112577.9699999997</v>
      </c>
      <c r="G44" s="232">
        <v>5250341.1300000008</v>
      </c>
      <c r="H44" s="233">
        <v>12362919.100000001</v>
      </c>
    </row>
    <row r="45" spans="1:8" s="3" customFormat="1">
      <c r="A45" s="206">
        <v>8</v>
      </c>
      <c r="B45" s="207" t="s">
        <v>316</v>
      </c>
      <c r="C45" s="232">
        <v>0</v>
      </c>
      <c r="D45" s="232">
        <v>2566.4330733333331</v>
      </c>
      <c r="E45" s="255">
        <v>2566.4330733333331</v>
      </c>
      <c r="F45" s="232">
        <v>0</v>
      </c>
      <c r="G45" s="232">
        <v>3320257.3292777995</v>
      </c>
      <c r="H45" s="233">
        <v>3320257.3292777995</v>
      </c>
    </row>
    <row r="46" spans="1:8" s="3" customFormat="1">
      <c r="A46" s="206">
        <v>8.1</v>
      </c>
      <c r="B46" s="208" t="s">
        <v>317</v>
      </c>
      <c r="C46" s="232">
        <v>0</v>
      </c>
      <c r="D46" s="232">
        <v>0</v>
      </c>
      <c r="E46" s="255">
        <v>0</v>
      </c>
      <c r="F46" s="232">
        <v>0</v>
      </c>
      <c r="G46" s="232">
        <v>0</v>
      </c>
      <c r="H46" s="233">
        <v>0</v>
      </c>
    </row>
    <row r="47" spans="1:8" s="3" customFormat="1">
      <c r="A47" s="206">
        <v>8.1999999999999993</v>
      </c>
      <c r="B47" s="208" t="s">
        <v>318</v>
      </c>
      <c r="C47" s="232">
        <v>0</v>
      </c>
      <c r="D47" s="232">
        <v>2566.4330733333331</v>
      </c>
      <c r="E47" s="255">
        <v>2566.4330733333331</v>
      </c>
      <c r="F47" s="232">
        <v>0</v>
      </c>
      <c r="G47" s="232">
        <v>1209746.1668390001</v>
      </c>
      <c r="H47" s="233">
        <v>1209746.1668390001</v>
      </c>
    </row>
    <row r="48" spans="1:8" s="3" customFormat="1">
      <c r="A48" s="206">
        <v>8.3000000000000007</v>
      </c>
      <c r="B48" s="208" t="s">
        <v>319</v>
      </c>
      <c r="C48" s="232">
        <v>0</v>
      </c>
      <c r="D48" s="232">
        <v>0</v>
      </c>
      <c r="E48" s="255">
        <v>0</v>
      </c>
      <c r="F48" s="232">
        <v>0</v>
      </c>
      <c r="G48" s="232">
        <v>711526.79584000004</v>
      </c>
      <c r="H48" s="233">
        <v>711526.79584000004</v>
      </c>
    </row>
    <row r="49" spans="1:8" s="3" customFormat="1">
      <c r="A49" s="206">
        <v>8.4</v>
      </c>
      <c r="B49" s="208" t="s">
        <v>320</v>
      </c>
      <c r="C49" s="232">
        <v>0</v>
      </c>
      <c r="D49" s="232">
        <v>0</v>
      </c>
      <c r="E49" s="255">
        <v>0</v>
      </c>
      <c r="F49" s="232">
        <v>0</v>
      </c>
      <c r="G49" s="232">
        <v>471131.36784000002</v>
      </c>
      <c r="H49" s="233">
        <v>471131.36784000002</v>
      </c>
    </row>
    <row r="50" spans="1:8" s="3" customFormat="1">
      <c r="A50" s="206">
        <v>8.5</v>
      </c>
      <c r="B50" s="208" t="s">
        <v>321</v>
      </c>
      <c r="C50" s="232">
        <v>0</v>
      </c>
      <c r="D50" s="232">
        <v>0</v>
      </c>
      <c r="E50" s="255">
        <v>0</v>
      </c>
      <c r="F50" s="232">
        <v>0</v>
      </c>
      <c r="G50" s="232">
        <v>335023.29317333334</v>
      </c>
      <c r="H50" s="233">
        <v>335023.29317333334</v>
      </c>
    </row>
    <row r="51" spans="1:8" s="3" customFormat="1">
      <c r="A51" s="206">
        <v>8.6</v>
      </c>
      <c r="B51" s="208" t="s">
        <v>322</v>
      </c>
      <c r="C51" s="232">
        <v>0</v>
      </c>
      <c r="D51" s="232">
        <v>0</v>
      </c>
      <c r="E51" s="255">
        <v>0</v>
      </c>
      <c r="F51" s="232">
        <v>0</v>
      </c>
      <c r="G51" s="232">
        <v>72547.855585333295</v>
      </c>
      <c r="H51" s="233">
        <v>72547.855585333295</v>
      </c>
    </row>
    <row r="52" spans="1:8" s="3" customFormat="1">
      <c r="A52" s="206">
        <v>8.6999999999999993</v>
      </c>
      <c r="B52" s="208" t="s">
        <v>323</v>
      </c>
      <c r="C52" s="232">
        <v>0</v>
      </c>
      <c r="D52" s="232">
        <v>0</v>
      </c>
      <c r="E52" s="255">
        <v>0</v>
      </c>
      <c r="F52" s="232">
        <v>0</v>
      </c>
      <c r="G52" s="232">
        <v>0</v>
      </c>
      <c r="H52" s="233">
        <v>0</v>
      </c>
    </row>
    <row r="53" spans="1:8" s="3" customFormat="1" ht="28.2" thickBot="1">
      <c r="A53" s="211">
        <v>9</v>
      </c>
      <c r="B53" s="212" t="s">
        <v>324</v>
      </c>
      <c r="C53" s="256"/>
      <c r="D53" s="256"/>
      <c r="E53" s="257">
        <v>0</v>
      </c>
      <c r="F53" s="256"/>
      <c r="G53" s="256"/>
      <c r="H53" s="239">
        <v>0</v>
      </c>
    </row>
  </sheetData>
  <mergeCells count="4">
    <mergeCell ref="A5:A6"/>
    <mergeCell ref="B5:B6"/>
    <mergeCell ref="C5:E5"/>
    <mergeCell ref="F5:H5"/>
  </mergeCells>
  <pageMargins left="0.25" right="0.25" top="0.75" bottom="0.75" header="0.3" footer="0.3"/>
  <pageSetup paperSize="9" scale="5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G34" sqref="G34"/>
    </sheetView>
  </sheetViews>
  <sheetFormatPr defaultColWidth="9.109375" defaultRowHeight="13.8"/>
  <cols>
    <col min="1" max="1" width="9.5546875" style="2" bestFit="1" customWidth="1"/>
    <col min="2" max="2" width="93.5546875" style="2" customWidth="1"/>
    <col min="3" max="3" width="12.6640625" style="2" customWidth="1"/>
    <col min="4" max="4" width="14" style="2" bestFit="1" customWidth="1"/>
    <col min="5" max="5" width="14" style="13" bestFit="1" customWidth="1"/>
    <col min="6" max="6" width="13.6640625" style="13" bestFit="1" customWidth="1"/>
    <col min="7" max="7" width="14" style="13" bestFit="1" customWidth="1"/>
    <col min="8" max="11" width="9.6640625" style="13" customWidth="1"/>
    <col min="12" max="16384" width="9.109375" style="13"/>
  </cols>
  <sheetData>
    <row r="1" spans="1:8">
      <c r="A1" s="17" t="s">
        <v>188</v>
      </c>
      <c r="B1" s="16" t="str">
        <f>Info!C2</f>
        <v>სს "ვითიბი ბანკი ჯორჯია"</v>
      </c>
      <c r="C1" s="16"/>
      <c r="D1" s="328"/>
    </row>
    <row r="2" spans="1:8">
      <c r="A2" s="17" t="s">
        <v>189</v>
      </c>
      <c r="B2" s="444">
        <f>'4. Off-Balance'!B2</f>
        <v>44651</v>
      </c>
      <c r="C2" s="28"/>
      <c r="D2" s="18"/>
      <c r="E2" s="12"/>
      <c r="F2" s="12"/>
      <c r="G2" s="12"/>
      <c r="H2" s="12"/>
    </row>
    <row r="3" spans="1:8">
      <c r="A3" s="17"/>
      <c r="B3" s="16"/>
      <c r="C3" s="28"/>
      <c r="D3" s="18"/>
      <c r="E3" s="12"/>
      <c r="F3" s="12"/>
      <c r="G3" s="12"/>
      <c r="H3" s="12"/>
    </row>
    <row r="4" spans="1:8" ht="15" customHeight="1" thickBot="1">
      <c r="A4" s="200" t="s">
        <v>408</v>
      </c>
      <c r="B4" s="201" t="s">
        <v>187</v>
      </c>
      <c r="C4" s="202" t="s">
        <v>93</v>
      </c>
    </row>
    <row r="5" spans="1:8" ht="15" customHeight="1">
      <c r="A5" s="198" t="s">
        <v>26</v>
      </c>
      <c r="B5" s="199"/>
      <c r="C5" s="445" t="str">
        <f>INT((MONTH($B$2))/3)&amp;"Q"&amp;"-"&amp;YEAR($B$2)</f>
        <v>1Q-2022</v>
      </c>
      <c r="D5" s="445" t="str">
        <f>IF(INT(MONTH($B$2))=3, "4"&amp;"Q"&amp;"-"&amp;YEAR($B$2)-1, IF(INT(MONTH($B$2))=6, "1"&amp;"Q"&amp;"-"&amp;YEAR($B$2), IF(INT(MONTH($B$2))=9, "2"&amp;"Q"&amp;"-"&amp;YEAR($B$2),IF(INT(MONTH($B$2))=12, "3"&amp;"Q"&amp;"-"&amp;YEAR($B$2), 0))))</f>
        <v>4Q-2021</v>
      </c>
      <c r="E5" s="445" t="str">
        <f>IF(INT(MONTH($B$2))=3, "3"&amp;"Q"&amp;"-"&amp;YEAR($B$2)-1, IF(INT(MONTH($B$2))=6, "4"&amp;"Q"&amp;"-"&amp;YEAR($B$2)-1, IF(INT(MONTH($B$2))=9, "1"&amp;"Q"&amp;"-"&amp;YEAR($B$2),IF(INT(MONTH($B$2))=12, "2"&amp;"Q"&amp;"-"&amp;YEAR($B$2), 0))))</f>
        <v>3Q-2021</v>
      </c>
      <c r="F5" s="445" t="str">
        <f>IF(INT(MONTH($B$2))=3, "2"&amp;"Q"&amp;"-"&amp;YEAR($B$2)-1, IF(INT(MONTH($B$2))=6, "3"&amp;"Q"&amp;"-"&amp;YEAR($B$2)-1, IF(INT(MONTH($B$2))=9, "4"&amp;"Q"&amp;"-"&amp;YEAR($B$2)-1,IF(INT(MONTH($B$2))=12, "1"&amp;"Q"&amp;"-"&amp;YEAR($B$2), 0))))</f>
        <v>2Q-2021</v>
      </c>
      <c r="G5" s="445" t="str">
        <f>IF(INT(MONTH($B$2))=3, "1"&amp;"Q"&amp;"-"&amp;YEAR($B$2)-1, IF(INT(MONTH($B$2))=6, "2"&amp;"Q"&amp;"-"&amp;YEAR($B$2)-1, IF(INT(MONTH($B$2))=9, "3"&amp;"Q"&amp;"-"&amp;YEAR($B$2)-1,IF(INT(MONTH($B$2))=12, "4"&amp;"Q"&amp;"-"&amp;YEAR($B$2)-1, 0))))</f>
        <v>1Q-2021</v>
      </c>
    </row>
    <row r="6" spans="1:8" ht="15" customHeight="1">
      <c r="A6" s="372">
        <v>1</v>
      </c>
      <c r="B6" s="428" t="s">
        <v>192</v>
      </c>
      <c r="C6" s="373">
        <f>C7+C9+C10</f>
        <v>453709671.240062</v>
      </c>
      <c r="D6" s="431">
        <f>D7+D9+D10</f>
        <v>1758457503.4492333</v>
      </c>
      <c r="E6" s="374">
        <f t="shared" ref="E6:G6" si="0">E7+E9+E10</f>
        <v>1750660895.6669941</v>
      </c>
      <c r="F6" s="373">
        <f t="shared" si="0"/>
        <v>1697397050.1515119</v>
      </c>
      <c r="G6" s="432">
        <f t="shared" si="0"/>
        <v>1756708280.9337966</v>
      </c>
    </row>
    <row r="7" spans="1:8" ht="15" customHeight="1">
      <c r="A7" s="372">
        <v>1.1000000000000001</v>
      </c>
      <c r="B7" s="375" t="s">
        <v>602</v>
      </c>
      <c r="C7" s="376">
        <v>395376485.00996703</v>
      </c>
      <c r="D7" s="433">
        <v>1659723339.4418626</v>
      </c>
      <c r="E7" s="376">
        <v>1647418705.4136081</v>
      </c>
      <c r="F7" s="376">
        <v>1581863514.9361205</v>
      </c>
      <c r="G7" s="434">
        <v>1629856565.7401347</v>
      </c>
    </row>
    <row r="8" spans="1:8" ht="27.6">
      <c r="A8" s="372" t="s">
        <v>251</v>
      </c>
      <c r="B8" s="377" t="s">
        <v>402</v>
      </c>
      <c r="C8" s="376">
        <v>912095</v>
      </c>
      <c r="D8" s="433">
        <v>5263367.5</v>
      </c>
      <c r="E8" s="376">
        <v>2617498.85</v>
      </c>
      <c r="F8" s="376">
        <v>2467138.7250000001</v>
      </c>
      <c r="G8" s="434">
        <v>3950130</v>
      </c>
    </row>
    <row r="9" spans="1:8" ht="15" customHeight="1">
      <c r="A9" s="372">
        <v>1.2</v>
      </c>
      <c r="B9" s="375" t="s">
        <v>22</v>
      </c>
      <c r="C9" s="376">
        <v>58097861.350095004</v>
      </c>
      <c r="D9" s="433">
        <v>96852556.297748744</v>
      </c>
      <c r="E9" s="376">
        <v>101466110.31460002</v>
      </c>
      <c r="F9" s="376">
        <v>110149532.59911124</v>
      </c>
      <c r="G9" s="434">
        <v>121684487.31248401</v>
      </c>
    </row>
    <row r="10" spans="1:8" ht="15" customHeight="1">
      <c r="A10" s="372">
        <v>1.3</v>
      </c>
      <c r="B10" s="429" t="s">
        <v>77</v>
      </c>
      <c r="C10" s="378">
        <v>235324.88</v>
      </c>
      <c r="D10" s="433">
        <v>1881607.7096219999</v>
      </c>
      <c r="E10" s="378">
        <v>1776079.938786</v>
      </c>
      <c r="F10" s="376">
        <v>5384002.6162799997</v>
      </c>
      <c r="G10" s="435">
        <v>5167227.881178</v>
      </c>
    </row>
    <row r="11" spans="1:8" ht="15" customHeight="1">
      <c r="A11" s="372">
        <v>2</v>
      </c>
      <c r="B11" s="428" t="s">
        <v>193</v>
      </c>
      <c r="C11" s="376">
        <v>188710597.55137697</v>
      </c>
      <c r="D11" s="433">
        <v>60084025.293786809</v>
      </c>
      <c r="E11" s="376">
        <v>16441260.78440262</v>
      </c>
      <c r="F11" s="376">
        <v>15286291.082476877</v>
      </c>
      <c r="G11" s="434">
        <v>13733657.266408443</v>
      </c>
    </row>
    <row r="12" spans="1:8" ht="15" customHeight="1">
      <c r="A12" s="389">
        <v>3</v>
      </c>
      <c r="B12" s="430" t="s">
        <v>191</v>
      </c>
      <c r="C12" s="378">
        <v>188607600.76875001</v>
      </c>
      <c r="D12" s="433">
        <v>188607600.76875001</v>
      </c>
      <c r="E12" s="378">
        <v>178888377.21925622</v>
      </c>
      <c r="F12" s="376">
        <v>178888377.21925622</v>
      </c>
      <c r="G12" s="435">
        <v>178888377.21925622</v>
      </c>
    </row>
    <row r="13" spans="1:8" ht="15" customHeight="1" thickBot="1">
      <c r="A13" s="128">
        <v>4</v>
      </c>
      <c r="B13" s="438" t="s">
        <v>252</v>
      </c>
      <c r="C13" s="258">
        <f>C6+C11+C12</f>
        <v>831027869.56018901</v>
      </c>
      <c r="D13" s="436">
        <f>D6+D11+D12</f>
        <v>2007149129.51177</v>
      </c>
      <c r="E13" s="259">
        <f t="shared" ref="E13:G13" si="1">E6+E11+E12</f>
        <v>1945990533.6706529</v>
      </c>
      <c r="F13" s="258">
        <f t="shared" si="1"/>
        <v>1891571718.4532449</v>
      </c>
      <c r="G13" s="437">
        <f t="shared" si="1"/>
        <v>1949330315.4194613</v>
      </c>
    </row>
    <row r="14" spans="1:8">
      <c r="B14" s="23"/>
    </row>
    <row r="15" spans="1:8" ht="27.6">
      <c r="B15" s="101" t="s">
        <v>603</v>
      </c>
    </row>
    <row r="16" spans="1:8">
      <c r="B16" s="101"/>
    </row>
    <row r="17" spans="2:2">
      <c r="B17" s="101"/>
    </row>
    <row r="18" spans="2:2">
      <c r="B18" s="101"/>
    </row>
  </sheetData>
  <pageMargins left="0.7" right="0.7" top="0.75" bottom="0.75" header="0.3" footer="0.3"/>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26"/>
  <sheetViews>
    <sheetView showGridLines="0" zoomScaleNormal="100" workbookViewId="0">
      <pane xSplit="1" ySplit="4" topLeftCell="B7" activePane="bottomRight" state="frozen"/>
      <selection pane="topRight" activeCell="B1" sqref="B1"/>
      <selection pane="bottomLeft" activeCell="A4" sqref="A4"/>
      <selection pane="bottomRight" activeCell="B18" sqref="B18"/>
    </sheetView>
  </sheetViews>
  <sheetFormatPr defaultRowHeight="14.4"/>
  <cols>
    <col min="1" max="1" width="9.5546875" style="2" bestFit="1" customWidth="1"/>
    <col min="2" max="2" width="58.88671875" style="2" customWidth="1"/>
    <col min="3" max="3" width="34.33203125" style="2" customWidth="1"/>
  </cols>
  <sheetData>
    <row r="1" spans="1:8">
      <c r="A1" s="2" t="s">
        <v>188</v>
      </c>
      <c r="B1" s="328" t="str">
        <f>Info!C2</f>
        <v>სს "ვითიბი ბანკი ჯორჯია"</v>
      </c>
    </row>
    <row r="2" spans="1:8">
      <c r="A2" s="2" t="s">
        <v>189</v>
      </c>
      <c r="B2" s="458">
        <f>'1. key ratios'!B2</f>
        <v>44651</v>
      </c>
    </row>
    <row r="4" spans="1:8" ht="25.5" customHeight="1" thickBot="1">
      <c r="A4" s="223" t="s">
        <v>409</v>
      </c>
      <c r="B4" s="60" t="s">
        <v>149</v>
      </c>
      <c r="C4" s="14"/>
    </row>
    <row r="5" spans="1:8">
      <c r="A5" s="11"/>
      <c r="B5" s="424" t="s">
        <v>150</v>
      </c>
      <c r="C5" s="442" t="s">
        <v>617</v>
      </c>
    </row>
    <row r="6" spans="1:8" ht="15">
      <c r="A6" s="676">
        <v>1</v>
      </c>
      <c r="B6" s="677" t="s">
        <v>1012</v>
      </c>
      <c r="C6" s="439" t="s">
        <v>1013</v>
      </c>
    </row>
    <row r="7" spans="1:8" ht="15">
      <c r="A7" s="676">
        <v>2</v>
      </c>
      <c r="B7" s="677" t="s">
        <v>1014</v>
      </c>
      <c r="C7" s="439" t="s">
        <v>1015</v>
      </c>
    </row>
    <row r="8" spans="1:8" ht="15">
      <c r="A8" s="676">
        <v>3</v>
      </c>
      <c r="B8" s="677" t="s">
        <v>1016</v>
      </c>
      <c r="C8" s="439" t="s">
        <v>1015</v>
      </c>
    </row>
    <row r="9" spans="1:8" ht="15">
      <c r="A9" s="676">
        <v>4</v>
      </c>
      <c r="B9" s="677" t="s">
        <v>1017</v>
      </c>
      <c r="C9" s="439" t="s">
        <v>1015</v>
      </c>
    </row>
    <row r="10" spans="1:8" ht="15">
      <c r="A10" s="676">
        <v>5</v>
      </c>
      <c r="B10" s="677" t="s">
        <v>1018</v>
      </c>
      <c r="C10" s="439" t="s">
        <v>1019</v>
      </c>
    </row>
    <row r="11" spans="1:8" ht="15">
      <c r="A11" s="676">
        <v>6</v>
      </c>
      <c r="B11" s="677" t="s">
        <v>1020</v>
      </c>
      <c r="C11" s="439" t="s">
        <v>1019</v>
      </c>
    </row>
    <row r="12" spans="1:8" ht="15">
      <c r="A12" s="676"/>
      <c r="B12" s="757"/>
      <c r="C12" s="758"/>
      <c r="H12" s="4"/>
    </row>
    <row r="13" spans="1:8" ht="55.2">
      <c r="A13" s="676"/>
      <c r="B13" s="678" t="s">
        <v>151</v>
      </c>
      <c r="C13" s="443" t="s">
        <v>618</v>
      </c>
    </row>
    <row r="14" spans="1:8">
      <c r="A14" s="676">
        <v>1</v>
      </c>
      <c r="B14" s="679" t="s">
        <v>1021</v>
      </c>
      <c r="C14" s="441" t="s">
        <v>1022</v>
      </c>
    </row>
    <row r="15" spans="1:8">
      <c r="A15" s="676">
        <v>2</v>
      </c>
      <c r="B15" s="679" t="s">
        <v>1023</v>
      </c>
      <c r="C15" s="441" t="s">
        <v>1024</v>
      </c>
    </row>
    <row r="16" spans="1:8">
      <c r="A16" s="676">
        <v>3</v>
      </c>
      <c r="B16" s="679" t="s">
        <v>1025</v>
      </c>
      <c r="C16" s="441" t="s">
        <v>1026</v>
      </c>
    </row>
    <row r="17" spans="1:3">
      <c r="A17" s="676">
        <v>4</v>
      </c>
      <c r="B17" s="679" t="s">
        <v>1051</v>
      </c>
      <c r="C17" s="441" t="s">
        <v>1027</v>
      </c>
    </row>
    <row r="18" spans="1:3">
      <c r="A18" s="676">
        <v>5</v>
      </c>
      <c r="B18" s="679" t="s">
        <v>1028</v>
      </c>
      <c r="C18" s="441" t="s">
        <v>1029</v>
      </c>
    </row>
    <row r="19" spans="1:3">
      <c r="A19" s="676">
        <v>6</v>
      </c>
      <c r="B19" s="679" t="s">
        <v>1030</v>
      </c>
      <c r="C19" s="441" t="s">
        <v>1031</v>
      </c>
    </row>
    <row r="20" spans="1:3">
      <c r="A20" s="676"/>
      <c r="B20" s="679"/>
      <c r="C20" s="27"/>
    </row>
    <row r="21" spans="1:3">
      <c r="A21" s="676"/>
      <c r="B21" s="759" t="s">
        <v>152</v>
      </c>
      <c r="C21" s="760"/>
    </row>
    <row r="22" spans="1:3" ht="15">
      <c r="A22" s="676">
        <v>1</v>
      </c>
      <c r="B22" s="677" t="s">
        <v>1032</v>
      </c>
      <c r="C22" s="680">
        <v>0.97384321770185212</v>
      </c>
    </row>
    <row r="23" spans="1:3" ht="15">
      <c r="A23" s="676">
        <v>2</v>
      </c>
      <c r="B23" s="677" t="s">
        <v>1033</v>
      </c>
      <c r="C23" s="680">
        <v>1.472765597699272E-2</v>
      </c>
    </row>
    <row r="24" spans="1:3">
      <c r="A24" s="676"/>
      <c r="B24" s="759" t="s">
        <v>272</v>
      </c>
      <c r="C24" s="760"/>
    </row>
    <row r="25" spans="1:3" ht="15">
      <c r="A25" s="676">
        <v>1</v>
      </c>
      <c r="B25" s="677" t="s">
        <v>1034</v>
      </c>
      <c r="C25" s="681">
        <v>0.59336267254573849</v>
      </c>
    </row>
    <row r="26" spans="1:3" ht="15.6" thickBot="1">
      <c r="A26" s="15"/>
      <c r="B26" s="61"/>
      <c r="C26" s="440"/>
    </row>
  </sheetData>
  <mergeCells count="3">
    <mergeCell ref="B12:C12"/>
    <mergeCell ref="B21:C21"/>
    <mergeCell ref="B24:C24"/>
  </mergeCells>
  <dataValidations count="1">
    <dataValidation type="list" allowBlank="1" showInputMessage="1" showErrorMessage="1" sqref="C6:C11">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80" zoomScaleNormal="80" workbookViewId="0">
      <pane xSplit="1" ySplit="5" topLeftCell="B8" activePane="bottomRight" state="frozen"/>
      <selection activeCell="H6" sqref="H6"/>
      <selection pane="topRight" activeCell="H6" sqref="H6"/>
      <selection pane="bottomLeft" activeCell="H6" sqref="H6"/>
      <selection pane="bottomRight" activeCell="C8" sqref="C8:E20"/>
    </sheetView>
  </sheetViews>
  <sheetFormatPr defaultRowHeight="14.4"/>
  <cols>
    <col min="1" max="1" width="9.5546875" style="2" bestFit="1" customWidth="1"/>
    <col min="2" max="2" width="47.5546875" style="2" customWidth="1"/>
    <col min="3" max="3" width="28" style="2" customWidth="1"/>
    <col min="4" max="4" width="22.44140625" style="2" customWidth="1"/>
    <col min="5" max="5" width="18.88671875" style="2" customWidth="1"/>
    <col min="6" max="6" width="12" bestFit="1" customWidth="1"/>
    <col min="7" max="7" width="12.5546875" bestFit="1" customWidth="1"/>
  </cols>
  <sheetData>
    <row r="1" spans="1:7">
      <c r="A1" s="17" t="s">
        <v>188</v>
      </c>
      <c r="B1" s="16" t="str">
        <f>Info!C2</f>
        <v>სს "ვითიბი ბანკი ჯორჯია"</v>
      </c>
    </row>
    <row r="2" spans="1:7" s="21" customFormat="1" ht="15.75" customHeight="1">
      <c r="A2" s="21" t="s">
        <v>189</v>
      </c>
      <c r="B2" s="458">
        <f>'1. key ratios'!B2</f>
        <v>44651</v>
      </c>
    </row>
    <row r="3" spans="1:7" s="21" customFormat="1" ht="15.75" customHeight="1"/>
    <row r="4" spans="1:7" s="21" customFormat="1" ht="15.75" customHeight="1" thickBot="1">
      <c r="A4" s="224" t="s">
        <v>410</v>
      </c>
      <c r="B4" s="225" t="s">
        <v>262</v>
      </c>
      <c r="C4" s="177"/>
      <c r="D4" s="177"/>
      <c r="E4" s="178" t="s">
        <v>93</v>
      </c>
    </row>
    <row r="5" spans="1:7" s="116" customFormat="1" ht="17.399999999999999" customHeight="1">
      <c r="A5" s="341"/>
      <c r="B5" s="342"/>
      <c r="C5" s="176" t="s">
        <v>0</v>
      </c>
      <c r="D5" s="176" t="s">
        <v>1</v>
      </c>
      <c r="E5" s="343" t="s">
        <v>2</v>
      </c>
    </row>
    <row r="6" spans="1:7" s="143" customFormat="1" ht="14.4" customHeight="1">
      <c r="A6" s="344"/>
      <c r="B6" s="761" t="s">
        <v>231</v>
      </c>
      <c r="C6" s="761" t="s">
        <v>230</v>
      </c>
      <c r="D6" s="762" t="s">
        <v>229</v>
      </c>
      <c r="E6" s="763"/>
      <c r="G6"/>
    </row>
    <row r="7" spans="1:7" s="143" customFormat="1" ht="99.6" customHeight="1">
      <c r="A7" s="344"/>
      <c r="B7" s="761"/>
      <c r="C7" s="761"/>
      <c r="D7" s="338" t="s">
        <v>228</v>
      </c>
      <c r="E7" s="339" t="s">
        <v>519</v>
      </c>
      <c r="G7"/>
    </row>
    <row r="8" spans="1:7">
      <c r="A8" s="345">
        <v>1</v>
      </c>
      <c r="B8" s="346" t="s">
        <v>154</v>
      </c>
      <c r="C8" s="347">
        <v>60529331</v>
      </c>
      <c r="D8" s="347"/>
      <c r="E8" s="348">
        <v>60529331</v>
      </c>
    </row>
    <row r="9" spans="1:7">
      <c r="A9" s="345">
        <v>2</v>
      </c>
      <c r="B9" s="346" t="s">
        <v>155</v>
      </c>
      <c r="C9" s="347">
        <v>351</v>
      </c>
      <c r="D9" s="347"/>
      <c r="E9" s="348">
        <v>351</v>
      </c>
    </row>
    <row r="10" spans="1:7">
      <c r="A10" s="345">
        <v>3</v>
      </c>
      <c r="B10" s="346" t="s">
        <v>227</v>
      </c>
      <c r="C10" s="347">
        <v>6084930</v>
      </c>
      <c r="D10" s="347"/>
      <c r="E10" s="348">
        <v>6084930</v>
      </c>
    </row>
    <row r="11" spans="1:7" ht="27.6">
      <c r="A11" s="345">
        <v>4</v>
      </c>
      <c r="B11" s="346" t="s">
        <v>185</v>
      </c>
      <c r="C11" s="347">
        <v>0</v>
      </c>
      <c r="D11" s="347"/>
      <c r="E11" s="348">
        <v>0</v>
      </c>
    </row>
    <row r="12" spans="1:7">
      <c r="A12" s="345">
        <v>5</v>
      </c>
      <c r="B12" s="346" t="s">
        <v>157</v>
      </c>
      <c r="C12" s="347">
        <v>4857860</v>
      </c>
      <c r="D12" s="347"/>
      <c r="E12" s="348">
        <v>4857860</v>
      </c>
    </row>
    <row r="13" spans="1:7">
      <c r="A13" s="345">
        <v>6.1</v>
      </c>
      <c r="B13" s="346" t="s">
        <v>158</v>
      </c>
      <c r="C13" s="349">
        <v>346616572.99992645</v>
      </c>
      <c r="D13" s="347"/>
      <c r="E13" s="348">
        <v>346616572.99992645</v>
      </c>
    </row>
    <row r="14" spans="1:7" ht="32.25" customHeight="1">
      <c r="A14" s="345">
        <v>6.2</v>
      </c>
      <c r="B14" s="350" t="s">
        <v>159</v>
      </c>
      <c r="C14" s="682">
        <v>-21962843.555320539</v>
      </c>
      <c r="D14" s="683"/>
      <c r="E14" s="684">
        <v>-21962843.555320539</v>
      </c>
    </row>
    <row r="15" spans="1:7">
      <c r="A15" s="345">
        <v>6</v>
      </c>
      <c r="B15" s="346" t="s">
        <v>226</v>
      </c>
      <c r="C15" s="347">
        <v>324653729.44460595</v>
      </c>
      <c r="D15" s="347"/>
      <c r="E15" s="348">
        <v>324653729.44460595</v>
      </c>
    </row>
    <row r="16" spans="1:7" ht="27.6">
      <c r="A16" s="345">
        <v>7</v>
      </c>
      <c r="B16" s="346" t="s">
        <v>161</v>
      </c>
      <c r="C16" s="347">
        <v>2907348</v>
      </c>
      <c r="D16" s="347"/>
      <c r="E16" s="348">
        <v>2907348</v>
      </c>
    </row>
    <row r="17" spans="1:7">
      <c r="A17" s="345">
        <v>8</v>
      </c>
      <c r="B17" s="346" t="s">
        <v>162</v>
      </c>
      <c r="C17" s="347">
        <v>19261987.449999999</v>
      </c>
      <c r="D17" s="347"/>
      <c r="E17" s="348">
        <v>19261987.449999999</v>
      </c>
      <c r="F17" s="6"/>
      <c r="G17" s="6"/>
    </row>
    <row r="18" spans="1:7">
      <c r="A18" s="345">
        <v>9</v>
      </c>
      <c r="B18" s="346" t="s">
        <v>163</v>
      </c>
      <c r="C18" s="347">
        <v>54000</v>
      </c>
      <c r="D18" s="347"/>
      <c r="E18" s="348">
        <v>54000</v>
      </c>
      <c r="G18" s="6"/>
    </row>
    <row r="19" spans="1:7" ht="27.6">
      <c r="A19" s="345">
        <v>10</v>
      </c>
      <c r="B19" s="346" t="s">
        <v>164</v>
      </c>
      <c r="C19" s="347">
        <v>62373792</v>
      </c>
      <c r="D19" s="347">
        <v>22291935.789999999</v>
      </c>
      <c r="E19" s="348">
        <v>40081856.210000001</v>
      </c>
      <c r="G19" s="6"/>
    </row>
    <row r="20" spans="1:7">
      <c r="A20" s="345">
        <v>11</v>
      </c>
      <c r="B20" s="346" t="s">
        <v>165</v>
      </c>
      <c r="C20" s="347">
        <v>21235967.719999999</v>
      </c>
      <c r="D20" s="347"/>
      <c r="E20" s="348">
        <v>21235967.719999999</v>
      </c>
    </row>
    <row r="21" spans="1:7" ht="42" thickBot="1">
      <c r="A21" s="351"/>
      <c r="B21" s="352" t="s">
        <v>483</v>
      </c>
      <c r="C21" s="308">
        <f>SUM(C8:C12, C15:C20)</f>
        <v>501959296.6146059</v>
      </c>
      <c r="D21" s="308">
        <f>SUM(D8:D12, D15:D20)</f>
        <v>22291935.789999999</v>
      </c>
      <c r="E21" s="353">
        <f>SUM(E8:E12, E15:E20)</f>
        <v>479667360.82460594</v>
      </c>
    </row>
    <row r="22" spans="1:7">
      <c r="A22"/>
      <c r="B22"/>
      <c r="C22"/>
      <c r="D22"/>
      <c r="E22"/>
    </row>
    <row r="23" spans="1:7">
      <c r="A23"/>
      <c r="B23"/>
      <c r="C23"/>
      <c r="D23"/>
      <c r="E23"/>
    </row>
    <row r="25" spans="1:7" s="2" customFormat="1">
      <c r="B25" s="63"/>
      <c r="F25"/>
      <c r="G25"/>
    </row>
    <row r="26" spans="1:7" s="2" customFormat="1">
      <c r="B26" s="64"/>
      <c r="F26"/>
      <c r="G26"/>
    </row>
    <row r="27" spans="1:7" s="2" customFormat="1">
      <c r="B27" s="63"/>
      <c r="F27"/>
      <c r="G27"/>
    </row>
    <row r="28" spans="1:7" s="2" customFormat="1">
      <c r="B28" s="63"/>
      <c r="F28"/>
      <c r="G28"/>
    </row>
    <row r="29" spans="1:7" s="2" customFormat="1">
      <c r="B29" s="63"/>
      <c r="F29"/>
      <c r="G29"/>
    </row>
    <row r="30" spans="1:7" s="2" customFormat="1">
      <c r="B30" s="63"/>
      <c r="F30"/>
      <c r="G30"/>
    </row>
    <row r="31" spans="1:7" s="2" customFormat="1">
      <c r="B31" s="63"/>
      <c r="F31"/>
      <c r="G31"/>
    </row>
    <row r="32" spans="1:7" s="2" customFormat="1">
      <c r="B32" s="64"/>
      <c r="F32"/>
      <c r="G32"/>
    </row>
    <row r="33" spans="2:7" s="2" customFormat="1">
      <c r="B33" s="64"/>
      <c r="F33"/>
      <c r="G33"/>
    </row>
    <row r="34" spans="2:7" s="2" customFormat="1">
      <c r="B34" s="64"/>
      <c r="F34"/>
      <c r="G34"/>
    </row>
    <row r="35" spans="2:7" s="2" customFormat="1">
      <c r="B35" s="64"/>
      <c r="F35"/>
      <c r="G35"/>
    </row>
    <row r="36" spans="2:7" s="2" customFormat="1">
      <c r="B36" s="64"/>
      <c r="F36"/>
      <c r="G36"/>
    </row>
    <row r="37" spans="2:7" s="2" customFormat="1">
      <c r="B37" s="64"/>
      <c r="F37"/>
      <c r="G37"/>
    </row>
  </sheetData>
  <mergeCells count="3">
    <mergeCell ref="B6:B7"/>
    <mergeCell ref="C6:C7"/>
    <mergeCell ref="D6:E6"/>
  </mergeCells>
  <pageMargins left="0.7" right="0.7" top="0.75" bottom="0.75" header="0.3" footer="0.3"/>
  <pageSetup paperSize="9" orientation="landscape"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33"/>
  <sheetViews>
    <sheetView zoomScale="90" zoomScaleNormal="90" workbookViewId="0">
      <pane xSplit="1" ySplit="4" topLeftCell="B5" activePane="bottomRight" state="frozen"/>
      <selection activeCell="H6" sqref="H6"/>
      <selection pane="topRight" activeCell="H6" sqref="H6"/>
      <selection pane="bottomLeft" activeCell="H6" sqref="H6"/>
      <selection pane="bottomRight" activeCell="C9" sqref="C9"/>
    </sheetView>
  </sheetViews>
  <sheetFormatPr defaultRowHeight="14.4" outlineLevelRow="1"/>
  <cols>
    <col min="1" max="1" width="9.5546875" style="2" bestFit="1" customWidth="1"/>
    <col min="2" max="2" width="114.33203125" style="2" customWidth="1"/>
    <col min="3" max="3" width="18.88671875" customWidth="1"/>
    <col min="4" max="4" width="25.44140625" customWidth="1"/>
    <col min="5" max="5" width="24.33203125" customWidth="1"/>
    <col min="6" max="6" width="24" customWidth="1"/>
    <col min="7" max="7" width="10" bestFit="1" customWidth="1"/>
    <col min="8" max="8" width="12" bestFit="1" customWidth="1"/>
    <col min="9" max="9" width="12.5546875" bestFit="1" customWidth="1"/>
  </cols>
  <sheetData>
    <row r="1" spans="1:6">
      <c r="A1" s="17" t="s">
        <v>188</v>
      </c>
      <c r="B1" s="16" t="str">
        <f>Info!C2</f>
        <v>სს "ვითიბი ბანკი ჯორჯია"</v>
      </c>
    </row>
    <row r="2" spans="1:6" s="21" customFormat="1" ht="15.75" customHeight="1">
      <c r="A2" s="21" t="s">
        <v>189</v>
      </c>
      <c r="B2" s="458">
        <f>'1. key ratios'!B2</f>
        <v>44651</v>
      </c>
      <c r="C2"/>
      <c r="D2"/>
      <c r="E2"/>
      <c r="F2"/>
    </row>
    <row r="3" spans="1:6" s="21" customFormat="1" ht="15.75" customHeight="1">
      <c r="C3"/>
      <c r="D3"/>
      <c r="E3"/>
      <c r="F3"/>
    </row>
    <row r="4" spans="1:6" s="21" customFormat="1" ht="28.2" thickBot="1">
      <c r="A4" s="21" t="s">
        <v>411</v>
      </c>
      <c r="B4" s="184" t="s">
        <v>265</v>
      </c>
      <c r="C4" s="178" t="s">
        <v>93</v>
      </c>
      <c r="D4"/>
      <c r="E4"/>
      <c r="F4"/>
    </row>
    <row r="5" spans="1:6" ht="27.6">
      <c r="A5" s="179">
        <v>1</v>
      </c>
      <c r="B5" s="180" t="s">
        <v>433</v>
      </c>
      <c r="C5" s="260">
        <f>'7. LI1'!E21</f>
        <v>479667360.82460594</v>
      </c>
    </row>
    <row r="6" spans="1:6" s="169" customFormat="1">
      <c r="A6" s="115">
        <v>2.1</v>
      </c>
      <c r="B6" s="186" t="s">
        <v>266</v>
      </c>
      <c r="C6" s="261">
        <v>114151082.81974</v>
      </c>
    </row>
    <row r="7" spans="1:6" s="4" customFormat="1" ht="27.6" outlineLevel="1">
      <c r="A7" s="185">
        <v>2.2000000000000002</v>
      </c>
      <c r="B7" s="181" t="s">
        <v>267</v>
      </c>
      <c r="C7" s="262">
        <v>11766244</v>
      </c>
    </row>
    <row r="8" spans="1:6" s="4" customFormat="1" ht="27.6">
      <c r="A8" s="185">
        <v>3</v>
      </c>
      <c r="B8" s="182" t="s">
        <v>434</v>
      </c>
      <c r="C8" s="263">
        <f>SUM(C5:C7)</f>
        <v>605584687.644346</v>
      </c>
    </row>
    <row r="9" spans="1:6" s="169" customFormat="1">
      <c r="A9" s="115">
        <v>4</v>
      </c>
      <c r="B9" s="189" t="s">
        <v>263</v>
      </c>
      <c r="C9" s="261">
        <v>5338995.2023565294</v>
      </c>
    </row>
    <row r="10" spans="1:6" s="4" customFormat="1" ht="27.6" outlineLevel="1">
      <c r="A10" s="185">
        <v>5.0999999999999996</v>
      </c>
      <c r="B10" s="181" t="s">
        <v>273</v>
      </c>
      <c r="C10" s="262">
        <v>-47766767.195389986</v>
      </c>
    </row>
    <row r="11" spans="1:6" s="4" customFormat="1" ht="27.6" outlineLevel="1">
      <c r="A11" s="185">
        <v>5.2</v>
      </c>
      <c r="B11" s="181" t="s">
        <v>274</v>
      </c>
      <c r="C11" s="262">
        <v>-11530919.119999999</v>
      </c>
    </row>
    <row r="12" spans="1:6" s="4" customFormat="1">
      <c r="A12" s="185">
        <v>6</v>
      </c>
      <c r="B12" s="187" t="s">
        <v>604</v>
      </c>
      <c r="C12" s="354">
        <v>26050</v>
      </c>
    </row>
    <row r="13" spans="1:6" s="4" customFormat="1" ht="15" thickBot="1">
      <c r="A13" s="188">
        <v>7</v>
      </c>
      <c r="B13" s="183" t="s">
        <v>264</v>
      </c>
      <c r="C13" s="264">
        <f>SUM(C8:C12)</f>
        <v>551652046.53131258</v>
      </c>
    </row>
    <row r="15" spans="1:6" ht="27.6">
      <c r="B15" s="23" t="s">
        <v>605</v>
      </c>
    </row>
    <row r="17" spans="2:9" s="2" customFormat="1">
      <c r="B17" s="65"/>
      <c r="C17"/>
      <c r="D17"/>
      <c r="E17"/>
      <c r="F17"/>
      <c r="G17"/>
      <c r="H17"/>
      <c r="I17"/>
    </row>
    <row r="18" spans="2:9" s="2" customFormat="1">
      <c r="B18" s="62"/>
      <c r="C18"/>
      <c r="D18"/>
      <c r="E18"/>
      <c r="F18"/>
      <c r="G18"/>
      <c r="H18"/>
      <c r="I18"/>
    </row>
    <row r="19" spans="2:9" s="2" customFormat="1">
      <c r="B19" s="62"/>
      <c r="C19"/>
      <c r="D19"/>
      <c r="E19"/>
      <c r="F19"/>
      <c r="G19"/>
      <c r="H19"/>
      <c r="I19"/>
    </row>
    <row r="20" spans="2:9" s="2" customFormat="1">
      <c r="B20" s="64"/>
      <c r="C20"/>
      <c r="D20"/>
      <c r="E20"/>
      <c r="F20"/>
      <c r="G20"/>
      <c r="H20"/>
      <c r="I20"/>
    </row>
    <row r="21" spans="2:9" s="2" customFormat="1">
      <c r="B21" s="63"/>
      <c r="C21"/>
      <c r="D21"/>
      <c r="E21"/>
      <c r="F21"/>
      <c r="G21"/>
      <c r="H21"/>
      <c r="I21"/>
    </row>
    <row r="22" spans="2:9" s="2" customFormat="1">
      <c r="B22" s="64"/>
      <c r="C22"/>
      <c r="D22"/>
      <c r="E22"/>
      <c r="F22"/>
      <c r="G22"/>
      <c r="H22"/>
      <c r="I22"/>
    </row>
    <row r="23" spans="2:9" s="2" customFormat="1">
      <c r="B23" s="63"/>
      <c r="C23"/>
      <c r="D23"/>
      <c r="E23"/>
      <c r="F23"/>
      <c r="G23"/>
      <c r="H23"/>
      <c r="I23"/>
    </row>
    <row r="24" spans="2:9" s="2" customFormat="1">
      <c r="B24" s="63"/>
      <c r="C24"/>
      <c r="D24"/>
      <c r="E24"/>
      <c r="F24"/>
      <c r="G24"/>
      <c r="H24"/>
      <c r="I24"/>
    </row>
    <row r="25" spans="2:9" s="2" customFormat="1">
      <c r="B25" s="63"/>
      <c r="C25"/>
      <c r="D25"/>
      <c r="E25"/>
      <c r="F25"/>
      <c r="G25"/>
      <c r="H25"/>
      <c r="I25"/>
    </row>
    <row r="26" spans="2:9" s="2" customFormat="1">
      <c r="B26" s="63"/>
      <c r="C26"/>
      <c r="D26"/>
      <c r="E26"/>
      <c r="F26"/>
      <c r="G26"/>
      <c r="H26"/>
      <c r="I26"/>
    </row>
    <row r="27" spans="2:9" s="2" customFormat="1">
      <c r="B27" s="63"/>
      <c r="C27"/>
      <c r="D27"/>
      <c r="E27"/>
      <c r="F27"/>
      <c r="G27"/>
      <c r="H27"/>
      <c r="I27"/>
    </row>
    <row r="28" spans="2:9" s="2" customFormat="1">
      <c r="B28" s="64"/>
      <c r="C28"/>
      <c r="D28"/>
      <c r="E28"/>
      <c r="F28"/>
      <c r="G28"/>
      <c r="H28"/>
      <c r="I28"/>
    </row>
    <row r="29" spans="2:9" s="2" customFormat="1">
      <c r="B29" s="64"/>
      <c r="C29"/>
      <c r="D29"/>
      <c r="E29"/>
      <c r="F29"/>
      <c r="G29"/>
      <c r="H29"/>
      <c r="I29"/>
    </row>
    <row r="30" spans="2:9" s="2" customFormat="1">
      <c r="B30" s="64"/>
      <c r="C30"/>
      <c r="D30"/>
      <c r="E30"/>
      <c r="F30"/>
      <c r="G30"/>
      <c r="H30"/>
      <c r="I30"/>
    </row>
    <row r="31" spans="2:9" s="2" customFormat="1">
      <c r="B31" s="64"/>
      <c r="C31"/>
      <c r="D31"/>
      <c r="E31"/>
      <c r="F31"/>
      <c r="G31"/>
      <c r="H31"/>
      <c r="I31"/>
    </row>
    <row r="32" spans="2:9" s="2" customFormat="1">
      <c r="B32" s="64"/>
      <c r="C32"/>
      <c r="D32"/>
      <c r="E32"/>
      <c r="F32"/>
      <c r="G32"/>
      <c r="H32"/>
      <c r="I32"/>
    </row>
    <row r="33" spans="2:9" s="2" customFormat="1">
      <c r="B33" s="64"/>
      <c r="C33"/>
      <c r="D33"/>
      <c r="E33"/>
      <c r="F33"/>
      <c r="G33"/>
      <c r="H33"/>
      <c r="I33"/>
    </row>
  </sheetData>
  <pageMargins left="0.7" right="0.7" top="0.75" bottom="0.75" header="0.3" footer="0.3"/>
  <pageSetup paperSize="9" scale="91" orientation="landscape"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2023-03-10T20:53:25Z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