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8" tabRatio="884" firstSheet="15" activeTab="2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G37" i="80" l="1"/>
  <c r="D8" i="83" l="1"/>
  <c r="D7" i="83"/>
  <c r="D17" i="86"/>
  <c r="D16" i="86"/>
  <c r="C20" i="86" l="1"/>
  <c r="D20" i="86" s="1"/>
  <c r="C19" i="86"/>
  <c r="D19" i="86" s="1"/>
  <c r="U22" i="86"/>
  <c r="T22" i="86"/>
  <c r="S22" i="86"/>
  <c r="R22" i="86"/>
  <c r="Q22" i="86"/>
  <c r="P22" i="86"/>
  <c r="O22" i="86"/>
  <c r="N22" i="86"/>
  <c r="M22" i="86"/>
  <c r="L22" i="86"/>
  <c r="K22" i="86"/>
  <c r="J22" i="86"/>
  <c r="I22" i="86"/>
  <c r="H22" i="86"/>
  <c r="G22" i="86"/>
  <c r="F22" i="86"/>
  <c r="E22" i="86"/>
  <c r="D22" i="86"/>
  <c r="C22" i="86"/>
  <c r="U15" i="86"/>
  <c r="T15" i="86"/>
  <c r="S15" i="86"/>
  <c r="R15" i="86"/>
  <c r="Q15" i="86"/>
  <c r="P15" i="86"/>
  <c r="O15" i="86"/>
  <c r="N15" i="86"/>
  <c r="M15" i="86"/>
  <c r="L15" i="86"/>
  <c r="K15" i="86"/>
  <c r="J15" i="86"/>
  <c r="I15" i="86"/>
  <c r="H15" i="86"/>
  <c r="G15" i="86"/>
  <c r="F15" i="86"/>
  <c r="E15" i="86"/>
  <c r="D15" i="86"/>
  <c r="C15" i="86"/>
  <c r="U8" i="86"/>
  <c r="T8" i="86"/>
  <c r="S8" i="86"/>
  <c r="R8" i="86"/>
  <c r="Q8" i="86"/>
  <c r="P8" i="86"/>
  <c r="O8" i="86"/>
  <c r="N8" i="86"/>
  <c r="M8" i="86"/>
  <c r="L8" i="86"/>
  <c r="K8" i="86"/>
  <c r="J8" i="86"/>
  <c r="I8" i="86"/>
  <c r="H8" i="86"/>
  <c r="G8" i="86"/>
  <c r="F8" i="86"/>
  <c r="E8" i="86"/>
  <c r="D8" i="86"/>
  <c r="C8" i="86"/>
  <c r="C33" i="83" l="1"/>
  <c r="D33" i="83"/>
  <c r="E33" i="83"/>
  <c r="F33" i="83"/>
  <c r="G33" i="83"/>
  <c r="H33" i="83"/>
  <c r="C22" i="74" l="1"/>
  <c r="H21" i="74"/>
  <c r="H20" i="74"/>
  <c r="H19" i="74"/>
  <c r="H18" i="74"/>
  <c r="H17" i="74"/>
  <c r="H16" i="74"/>
  <c r="H15" i="74"/>
  <c r="H14" i="74"/>
  <c r="H13" i="74"/>
  <c r="H12" i="74"/>
  <c r="H11" i="74"/>
  <c r="H10" i="74"/>
  <c r="H9" i="74"/>
  <c r="H8" i="74"/>
  <c r="C21" i="77" l="1"/>
  <c r="B2" i="6" l="1"/>
  <c r="B2" i="91" l="1"/>
  <c r="B1" i="91"/>
  <c r="B1" i="89" l="1"/>
  <c r="B1" i="88"/>
  <c r="B1" i="87"/>
  <c r="B1" i="86"/>
  <c r="B1" i="85"/>
  <c r="B1" i="84"/>
  <c r="B1" i="83"/>
  <c r="B1" i="82"/>
  <c r="B1" i="81"/>
  <c r="C21" i="82" l="1"/>
  <c r="D22" i="81"/>
  <c r="E22" i="81"/>
  <c r="F22" i="81"/>
  <c r="G22" i="81"/>
  <c r="C22" i="81"/>
  <c r="B2" i="89" l="1"/>
  <c r="B2" i="88"/>
  <c r="B2" i="87"/>
  <c r="B2" i="86"/>
  <c r="B2" i="85"/>
  <c r="B2" i="84"/>
  <c r="B2" i="83"/>
  <c r="B2" i="82"/>
  <c r="B2" i="81"/>
  <c r="C10" i="85" l="1"/>
  <c r="C19" i="85" s="1"/>
  <c r="D12" i="84"/>
  <c r="C12" i="84"/>
  <c r="D7" i="84"/>
  <c r="D19" i="84" s="1"/>
  <c r="C7"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H22" i="81" l="1"/>
  <c r="C19" i="84"/>
  <c r="I34" i="83"/>
  <c r="I21" i="82"/>
  <c r="B2" i="80"/>
  <c r="B1" i="80"/>
  <c r="G39" i="80"/>
  <c r="B2" i="79" l="1"/>
  <c r="B2" i="37"/>
  <c r="B2" i="36"/>
  <c r="B2" i="74"/>
  <c r="B2" i="64"/>
  <c r="B2" i="35"/>
  <c r="B2" i="69"/>
  <c r="B2" i="77"/>
  <c r="B2" i="28"/>
  <c r="B2" i="73"/>
  <c r="B2" i="72"/>
  <c r="B2" i="52"/>
  <c r="B2" i="75"/>
  <c r="B2" i="71" s="1"/>
  <c r="B2" i="53"/>
  <c r="B2" i="62"/>
  <c r="C5" i="6" l="1"/>
  <c r="G5" i="6"/>
  <c r="F5" i="6"/>
  <c r="E5" i="6"/>
  <c r="D5" i="6"/>
  <c r="G5" i="71"/>
  <c r="F5" i="71"/>
  <c r="E5" i="71"/>
  <c r="D5" i="71"/>
  <c r="C5" i="71"/>
  <c r="G6" i="71" l="1"/>
  <c r="G13" i="71" s="1"/>
  <c r="F6" i="71"/>
  <c r="F13" i="71" s="1"/>
  <c r="E6" i="71"/>
  <c r="E13" i="71" s="1"/>
  <c r="D6" i="71"/>
  <c r="D13" i="71" s="1"/>
  <c r="C6" i="71"/>
  <c r="C13" i="71" s="1"/>
  <c r="B1" i="79" l="1"/>
  <c r="B1" i="37"/>
  <c r="B1" i="36"/>
  <c r="B1" i="74"/>
  <c r="B1" i="64"/>
  <c r="B1" i="35"/>
  <c r="B1" i="69"/>
  <c r="B1" i="77"/>
  <c r="B1" i="28"/>
  <c r="B1" i="73"/>
  <c r="B1" i="72"/>
  <c r="B1" i="52"/>
  <c r="B1" i="71"/>
  <c r="B1" i="75"/>
  <c r="B1" i="53"/>
  <c r="B1" i="62"/>
  <c r="B1" i="6"/>
  <c r="D16" i="77" l="1"/>
  <c r="D17" i="77"/>
  <c r="D15" i="77"/>
  <c r="D12" i="77"/>
  <c r="D13" i="77"/>
  <c r="D11" i="77"/>
  <c r="D8" i="77"/>
  <c r="D9" i="77"/>
  <c r="D7" i="77"/>
  <c r="C20" i="77"/>
  <c r="C19" i="77"/>
  <c r="D21" i="77" l="1"/>
  <c r="D19" i="77"/>
  <c r="D20" i="77"/>
  <c r="E8" i="37" l="1"/>
  <c r="N16" i="37"/>
  <c r="N17" i="37"/>
  <c r="N18" i="37"/>
  <c r="N19" i="37"/>
  <c r="N20" i="37"/>
  <c r="N15" i="37"/>
  <c r="N13" i="37"/>
  <c r="N10" i="37"/>
  <c r="N9" i="37"/>
  <c r="N11" i="37"/>
  <c r="N12" i="37"/>
  <c r="E19" i="37"/>
  <c r="E18" i="37"/>
  <c r="E17" i="37"/>
  <c r="E16" i="37"/>
  <c r="E15" i="37"/>
  <c r="M14" i="37"/>
  <c r="L14" i="37"/>
  <c r="K14" i="37"/>
  <c r="J14" i="37"/>
  <c r="I14" i="37"/>
  <c r="H14" i="37"/>
  <c r="G14" i="37"/>
  <c r="G21" i="37" s="1"/>
  <c r="F14" i="37"/>
  <c r="C14" i="37"/>
  <c r="E12" i="37"/>
  <c r="E11" i="37"/>
  <c r="E10" i="37"/>
  <c r="E9" i="37"/>
  <c r="M7" i="37"/>
  <c r="M21" i="37" s="1"/>
  <c r="L7" i="37"/>
  <c r="L21" i="37" s="1"/>
  <c r="J7" i="37"/>
  <c r="I7" i="37"/>
  <c r="H7" i="37"/>
  <c r="G7" i="37"/>
  <c r="F7" i="37"/>
  <c r="C7" i="37"/>
  <c r="H21" i="37" l="1"/>
  <c r="I21" i="37"/>
  <c r="J21" i="37"/>
  <c r="F21" i="37"/>
  <c r="N14" i="37"/>
  <c r="E14" i="37"/>
  <c r="E7" i="37"/>
  <c r="C21" i="37"/>
  <c r="N8" i="37"/>
  <c r="E21" i="37" l="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alcChain>
</file>

<file path=xl/sharedStrings.xml><?xml version="1.0" encoding="utf-8"?>
<sst xmlns="http://schemas.openxmlformats.org/spreadsheetml/2006/main" count="1619" uniqueCount="1052">
  <si>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</si>
  <si>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</si>
  <si>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</si>
  <si>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</si>
  <si>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</si>
  <si>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</si>
  <si>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</si>
  <si>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</si>
  <si>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</si>
  <si>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</si>
  <si>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</si>
  <si>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</si>
  <si>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</si>
  <si>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</si>
  <si>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</si>
  <si>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</si>
  <si>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</si>
  <si>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</si>
  <si>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</si>
  <si>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</si>
  <si>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</si>
  <si>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</si>
  <si>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</si>
  <si>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</si>
  <si>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</si>
  <si>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</si>
  <si>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</si>
  <si>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</si>
  <si>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</si>
  <si>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</si>
  <si>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</si>
  <si>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</si>
  <si>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</si>
  <si>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</si>
  <si>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</si>
  <si>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</si>
  <si>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</si>
  <si>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</si>
  <si>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</si>
  <si>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</si>
  <si>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</si>
  <si>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</si>
  <si>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</si>
  <si>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</si>
  <si>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</si>
  <si>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</si>
  <si>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</si>
  <si>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</si>
  <si>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</si>
  <si>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</si>
  <si>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</si>
  <si>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</si>
  <si>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</si>
  <si>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</si>
  <si>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</si>
  <si>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</si>
  <si>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</si>
  <si>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</si>
  <si>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</si>
  <si>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</si>
  <si>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</si>
  <si>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</si>
  <si>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</si>
  <si>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</si>
  <si>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</si>
  <si>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</si>
  <si>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</si>
  <si>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</si>
  <si>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</si>
  <si>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</si>
  <si>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</si>
  <si>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</si>
  <si>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</si>
  <si>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</si>
  <si>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</si>
  <si>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</si>
  <si>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</si>
  <si>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</si>
  <si>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</si>
  <si>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</si>
  <si>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</si>
  <si>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</si>
  <si>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</si>
  <si>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</si>
  <si>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</si>
  <si>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</si>
  <si>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</si>
  <si>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</si>
  <si>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</si>
  <si>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</si>
  <si>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</si>
  <si>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</si>
  <si>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</si>
  <si>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</si>
  <si>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</si>
  <si>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</si>
  <si>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</si>
  <si>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</si>
  <si>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</si>
  <si>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</si>
  <si>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</si>
  <si>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</si>
  <si>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</si>
  <si>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</si>
  <si>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</si>
  <si>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</si>
  <si>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</si>
  <si>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</si>
  <si>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</si>
  <si>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</si>
  <si>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</si>
  <si>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</si>
  <si>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</si>
  <si>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</si>
  <si>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</si>
  <si>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</si>
  <si>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</si>
  <si>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</si>
  <si>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</si>
  <si>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</si>
  <si>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</si>
  <si>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</si>
  <si>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</si>
  <si>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</si>
  <si>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</si>
  <si>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</si>
  <si>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</si>
  <si>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</si>
  <si>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</si>
  <si>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</si>
  <si>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</si>
  <si>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</si>
  <si>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</si>
  <si>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</si>
  <si>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</si>
  <si>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</si>
  <si>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</si>
  <si>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</si>
  <si>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</si>
  <si>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</si>
  <si>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</si>
  <si>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</si>
  <si>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</si>
  <si>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</si>
  <si>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</si>
  <si>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</si>
  <si>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</si>
  <si>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</si>
  <si>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</si>
  <si>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</si>
  <si>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</si>
  <si>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</si>
  <si>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</si>
  <si>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</si>
  <si>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</si>
  <si>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</si>
  <si>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</si>
  <si>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</si>
  <si>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</si>
  <si>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</si>
  <si>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</si>
  <si>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</si>
  <si>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</si>
  <si>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</si>
  <si>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</si>
  <si>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</si>
  <si>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</si>
  <si>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</si>
  <si>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</si>
  <si>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</si>
  <si>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</si>
  <si>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</si>
  <si>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</si>
  <si>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</si>
  <si>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</si>
  <si>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</si>
  <si>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</si>
  <si>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</si>
  <si>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</si>
  <si>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</si>
  <si>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</si>
  <si>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</si>
  <si>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</si>
  <si>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</si>
  <si>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</si>
  <si>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</si>
  <si>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</si>
  <si>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</si>
  <si>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</si>
  <si>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</si>
  <si>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</si>
  <si>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</si>
  <si>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</si>
  <si>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</si>
  <si>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</si>
  <si>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</si>
  <si>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</si>
  <si>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</si>
  <si>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</si>
  <si>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</si>
  <si>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</si>
  <si>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</si>
  <si>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</si>
  <si>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</si>
  <si>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</si>
  <si>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</si>
  <si>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</si>
  <si>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</si>
  <si>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</si>
  <si>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</si>
  <si>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</si>
  <si>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</si>
  <si>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</si>
  <si>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</si>
  <si>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</si>
  <si>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</si>
  <si>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</si>
  <si>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</si>
  <si>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</si>
  <si>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</si>
  <si>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</si>
  <si>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</si>
  <si>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</si>
  <si>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</si>
  <si>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</si>
  <si>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</si>
  <si>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</si>
  <si>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</si>
  <si>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</si>
  <si>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</si>
  <si>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</si>
  <si>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</si>
  <si>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</si>
  <si>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</si>
  <si>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</si>
  <si>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</si>
  <si>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</si>
  <si>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</si>
  <si>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</si>
  <si>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</si>
  <si>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</si>
  <si>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</si>
  <si>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</si>
  <si>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</si>
  <si>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</si>
  <si>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</si>
  <si>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</si>
  <si>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</si>
  <si>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</si>
  <si>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</si>
  <si>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</si>
  <si>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</si>
  <si>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</si>
  <si>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</si>
  <si>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</si>
  <si>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</si>
  <si>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</si>
  <si>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</si>
  <si>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</si>
  <si>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</si>
  <si>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</si>
  <si>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</si>
  <si>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</si>
  <si>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</si>
  <si>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</si>
  <si>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</si>
  <si>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</si>
  <si>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</si>
  <si>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</si>
  <si>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</si>
  <si>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</si>
  <si>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</si>
  <si>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</si>
  <si>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</si>
  <si>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</si>
  <si>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</si>
  <si>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</si>
  <si>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</si>
  <si>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</si>
  <si>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</si>
  <si>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</si>
  <si>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</si>
  <si>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</si>
  <si>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</si>
  <si>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</si>
  <si>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</si>
  <si>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</si>
  <si>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</si>
  <si>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</si>
  <si>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</si>
  <si>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</si>
  <si>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</si>
  <si>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</si>
  <si>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</si>
  <si>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</si>
  <si>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</si>
  <si>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</si>
  <si>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</si>
  <si>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</si>
  <si>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</si>
  <si>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</si>
  <si>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</si>
  <si>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</si>
  <si>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</si>
  <si>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</si>
  <si>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</si>
  <si>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</si>
  <si>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</si>
  <si>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</si>
  <si>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</si>
  <si>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</si>
  <si>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</si>
  <si>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</si>
  <si>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</si>
  <si>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</si>
  <si>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</si>
  <si>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</si>
  <si>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</si>
  <si>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</si>
  <si>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</si>
  <si>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</si>
  <si>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</si>
  <si>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</si>
  <si>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</si>
  <si>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</si>
  <si>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</si>
  <si>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</si>
  <si>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</si>
  <si>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</si>
  <si>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</si>
  <si>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</si>
  <si>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</si>
  <si>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</si>
  <si>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</si>
  <si>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</si>
  <si>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</si>
  <si>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</si>
  <si>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</si>
  <si>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</si>
  <si>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</si>
  <si>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</si>
  <si>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</si>
  <si>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</si>
  <si>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</si>
  <si>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</si>
  <si>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</si>
  <si>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</si>
  <si>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</si>
  <si>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</si>
  <si>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</si>
  <si>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</si>
  <si>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</si>
  <si>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</si>
  <si>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</si>
  <si>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</si>
  <si>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</si>
  <si>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</si>
  <si>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</si>
  <si>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</si>
  <si>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</si>
  <si>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</si>
  <si>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</si>
  <si>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</si>
  <si>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</si>
  <si>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</si>
  <si>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</si>
  <si>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</si>
  <si>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</si>
  <si>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</si>
  <si>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</si>
  <si>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</si>
  <si>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</si>
  <si>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</si>
  <si>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</si>
  <si>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</si>
  <si>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</si>
  <si>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</si>
  <si>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</si>
  <si>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</si>
  <si>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</si>
  <si>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</si>
  <si>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</si>
  <si>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</si>
  <si>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</si>
  <si>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</si>
  <si>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</si>
  <si>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</si>
  <si>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</si>
  <si>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</si>
  <si>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</si>
  <si>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</si>
  <si>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</si>
  <si>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</si>
  <si>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</si>
  <si>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</si>
  <si>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</si>
  <si>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</si>
  <si>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</si>
  <si>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</si>
  <si>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</si>
  <si>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</si>
  <si>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</si>
  <si>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</si>
  <si>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</si>
  <si>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</si>
  <si>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</si>
  <si>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</si>
  <si>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</si>
  <si>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</si>
  <si>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</si>
  <si>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</si>
  <si>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</si>
  <si>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</si>
  <si>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</si>
  <si>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</si>
  <si>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</si>
  <si>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</si>
  <si>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</si>
  <si>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</si>
  <si>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</si>
  <si>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</si>
  <si>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</si>
  <si>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</si>
  <si>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</si>
  <si>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</si>
  <si>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</si>
  <si>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</si>
  <si>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</si>
  <si>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</si>
  <si>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</si>
  <si>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</si>
  <si>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</si>
  <si>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</si>
  <si>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</si>
  <si>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</si>
  <si>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</si>
  <si>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</si>
  <si>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</si>
  <si>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</si>
  <si>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</si>
  <si>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</si>
  <si>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</si>
  <si>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</si>
  <si>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</si>
  <si>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</si>
  <si>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</si>
  <si>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</si>
  <si>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</si>
  <si>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</si>
  <si>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</si>
  <si>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</si>
  <si>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</si>
  <si>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</si>
  <si>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</si>
  <si>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</si>
  <si>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</si>
  <si>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</si>
  <si>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</si>
  <si>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</si>
  <si>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</si>
  <si>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</si>
  <si>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</si>
  <si>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</si>
  <si>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</si>
  <si>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</si>
  <si>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</si>
  <si>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</si>
  <si>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</si>
  <si>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</si>
  <si>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</si>
  <si>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</si>
  <si>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</si>
  <si>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</si>
  <si>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</si>
  <si>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</si>
  <si>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</si>
  <si>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</si>
  <si>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</si>
  <si>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</si>
  <si>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</si>
  <si>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</si>
  <si>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</si>
  <si>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</si>
  <si>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</si>
  <si>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</si>
  <si>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</si>
  <si>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</si>
  <si>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</si>
  <si>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</si>
  <si>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</si>
  <si>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</si>
  <si>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</si>
  <si>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</si>
  <si>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</si>
  <si>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</si>
  <si>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</si>
  <si>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</si>
  <si>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</si>
  <si>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</si>
  <si>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</si>
  <si>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</si>
  <si>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</si>
  <si>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</si>
  <si>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</si>
  <si>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</si>
  <si>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</si>
  <si>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</si>
  <si>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</si>
  <si>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</si>
  <si>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</si>
  <si>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</si>
  <si>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</si>
  <si>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</si>
  <si>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</si>
  <si>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</si>
  <si>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</si>
  <si>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</si>
  <si>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</si>
  <si>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</si>
  <si>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</si>
  <si>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</si>
  <si>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</si>
  <si>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</si>
  <si>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</si>
  <si>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</si>
  <si>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</si>
  <si>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</si>
  <si>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</si>
  <si>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</si>
  <si>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</si>
  <si>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</si>
  <si>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</si>
  <si>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</si>
  <si>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</si>
  <si>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</si>
  <si>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</si>
  <si>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</si>
  <si>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</si>
  <si>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</si>
  <si>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</si>
  <si>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</si>
  <si>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</si>
  <si>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</si>
  <si>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</si>
  <si>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</si>
  <si>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</si>
  <si>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</si>
  <si>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</si>
  <si>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</si>
  <si>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</si>
  <si>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</si>
  <si>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</si>
  <si>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</si>
  <si>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</si>
  <si>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</si>
  <si>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</si>
  <si>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</si>
  <si>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</si>
  <si>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</si>
  <si>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</si>
  <si>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</si>
  <si>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</si>
  <si>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</si>
  <si>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</si>
  <si>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</si>
  <si>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</si>
  <si>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</si>
  <si>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</si>
  <si>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</si>
  <si>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</si>
  <si>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</si>
  <si>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</si>
  <si>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</si>
  <si>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</si>
  <si>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</si>
  <si>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</si>
  <si>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</si>
  <si>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</si>
  <si>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</si>
  <si>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</si>
  <si>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</si>
  <si>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</si>
  <si>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</si>
  <si>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</si>
  <si>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</si>
  <si>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</si>
  <si>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</si>
  <si>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</si>
  <si>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</si>
  <si>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</si>
  <si>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</si>
  <si>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</si>
  <si>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</si>
  <si>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</si>
  <si>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</si>
  <si>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</si>
  <si>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</si>
  <si>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</si>
  <si>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</si>
  <si>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</si>
  <si>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</si>
  <si>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</si>
  <si>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</si>
  <si>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</si>
  <si>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</si>
  <si>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</si>
  <si>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</si>
  <si>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</si>
  <si>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</si>
  <si>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</si>
  <si>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</si>
  <si>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</si>
  <si>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</si>
  <si>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</si>
  <si>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</si>
  <si>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</si>
  <si>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</si>
  <si>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</si>
  <si>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</si>
  <si>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</si>
  <si>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</si>
  <si>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</si>
  <si>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</si>
  <si>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</si>
  <si>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</si>
  <si>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</si>
  <si>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</si>
  <si>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</si>
  <si>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</si>
  <si>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</si>
  <si>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</si>
  <si>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</si>
  <si>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</si>
  <si>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</si>
  <si>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</si>
  <si>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</si>
  <si>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</si>
  <si>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</si>
  <si>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</si>
  <si>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</si>
  <si>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</si>
  <si>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</si>
  <si>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</si>
  <si>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</si>
  <si>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</si>
  <si>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</si>
  <si>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</si>
  <si>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</si>
  <si>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</si>
  <si>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</si>
  <si>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</si>
  <si>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</si>
  <si>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</si>
  <si>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</si>
  <si>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</si>
  <si>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</si>
  <si>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</si>
  <si>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</si>
  <si>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</si>
  <si>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</si>
  <si>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</si>
  <si>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</si>
  <si>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</si>
  <si>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</si>
  <si>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</si>
  <si>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</si>
  <si>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</si>
  <si>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</si>
  <si>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</si>
  <si>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</si>
  <si>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</si>
  <si>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</si>
  <si>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</si>
  <si>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</si>
  <si>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</si>
  <si>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</si>
  <si>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</si>
  <si>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</si>
  <si>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</si>
  <si>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</si>
  <si>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</si>
  <si>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</si>
  <si>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</si>
  <si>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</si>
  <si>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</si>
  <si>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</si>
  <si>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</si>
  <si>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</si>
  <si>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</si>
  <si>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</si>
  <si>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</si>
  <si>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</si>
  <si>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</si>
  <si>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</si>
  <si>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</si>
  <si>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</si>
  <si>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</si>
  <si>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</si>
  <si>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</si>
  <si>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</si>
  <si>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</si>
  <si>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</si>
  <si>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</si>
  <si>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</si>
  <si>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</si>
  <si>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</si>
  <si>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</si>
  <si>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</si>
  <si>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</si>
  <si>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</si>
  <si>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</si>
  <si>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</si>
  <si>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</si>
  <si>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</si>
  <si>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</si>
  <si>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</si>
  <si>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</si>
  <si>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</si>
  <si>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</si>
  <si>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</si>
  <si>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</si>
  <si>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</si>
  <si>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</si>
  <si>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</si>
  <si>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</si>
  <si>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</si>
  <si>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</si>
  <si>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</si>
  <si>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</si>
  <si>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</si>
  <si>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</si>
  <si>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</si>
  <si>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</si>
  <si>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</si>
  <si>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</si>
  <si>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</si>
  <si>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</si>
  <si>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</si>
  <si>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</si>
  <si>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</si>
  <si>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</si>
  <si>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</si>
  <si>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</si>
  <si>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</si>
  <si>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</si>
  <si>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</si>
  <si>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</si>
  <si>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</si>
  <si>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</si>
  <si>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</si>
  <si>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</si>
  <si>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</si>
  <si>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</si>
  <si>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</si>
  <si>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</si>
  <si>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</si>
  <si>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</si>
  <si>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</si>
  <si>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</si>
  <si>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</si>
  <si>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</si>
  <si>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</si>
  <si>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</si>
  <si>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</si>
  <si>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</si>
  <si>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</si>
  <si>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</si>
  <si>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</si>
  <si>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</si>
  <si>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</si>
  <si>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</si>
  <si>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</si>
  <si>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</si>
  <si>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</si>
  <si>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</si>
  <si>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</si>
  <si>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</si>
  <si>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</si>
  <si>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</si>
  <si>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</si>
  <si>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</si>
  <si>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</si>
  <si>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</si>
  <si>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</si>
  <si>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</si>
  <si>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</si>
  <si>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</si>
  <si>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</si>
  <si>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</si>
  <si>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</si>
  <si>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</si>
  <si>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</si>
  <si>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</si>
  <si>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</si>
  <si>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</si>
  <si>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</si>
  <si>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</si>
  <si>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</si>
  <si>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</si>
  <si>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</si>
  <si>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</si>
  <si>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</si>
  <si>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</si>
  <si>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</si>
  <si>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</si>
  <si>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</si>
  <si>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</si>
  <si>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</si>
  <si>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</si>
  <si>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</si>
  <si>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</si>
  <si>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</si>
  <si>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</si>
  <si>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</si>
  <si>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</si>
  <si>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</si>
  <si>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</si>
  <si>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</si>
  <si>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</si>
  <si>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</si>
  <si>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</si>
  <si>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</si>
  <si>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</si>
  <si>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</si>
  <si>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</si>
  <si>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</si>
  <si>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</si>
  <si>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</si>
  <si>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</si>
  <si>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</si>
  <si>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</si>
  <si>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</si>
  <si>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</si>
  <si>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</si>
  <si>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</si>
  <si>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</si>
  <si>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</si>
  <si>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</si>
  <si>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</si>
  <si>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</si>
  <si>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</si>
  <si>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</si>
  <si>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</si>
  <si>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</si>
  <si>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</si>
  <si>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</si>
  <si>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</si>
  <si>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</si>
  <si>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</si>
  <si>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</si>
  <si>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</si>
  <si>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</si>
  <si>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</si>
  <si>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</si>
  <si>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</si>
  <si>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</si>
  <si>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</si>
  <si>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</si>
  <si>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</si>
  <si>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</si>
  <si>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</si>
  <si>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</si>
  <si>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</si>
  <si>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</si>
  <si>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</si>
  <si>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</si>
  <si>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</si>
  <si>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</si>
  <si>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</si>
  <si>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</si>
  <si>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</si>
  <si>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</si>
  <si>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</si>
  <si>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</si>
  <si>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</si>
  <si>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</si>
  <si>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</si>
  <si>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</si>
  <si>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</si>
  <si>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</si>
  <si>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</si>
  <si>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</si>
  <si>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</si>
  <si>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</si>
  <si>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</si>
  <si>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</si>
  <si>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</si>
  <si>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</si>
  <si>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</si>
  <si>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</si>
  <si>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</si>
  <si>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</si>
  <si>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</si>
  <si>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</si>
  <si>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</si>
  <si>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</si>
  <si>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</si>
  <si>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</si>
  <si>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</si>
  <si>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</si>
  <si>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</si>
  <si>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</si>
  <si>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</si>
  <si>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</si>
  <si>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</si>
  <si>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</si>
  <si>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</si>
  <si>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</si>
  <si>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</si>
  <si>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</si>
  <si>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</si>
  <si>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</si>
  <si>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</si>
  <si>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</si>
  <si>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</si>
  <si>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</si>
  <si>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</si>
  <si>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</si>
  <si>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</si>
  <si>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</si>
  <si>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</si>
  <si>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</si>
  <si>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</si>
  <si>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</si>
  <si>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</si>
  <si>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</si>
  <si>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</si>
  <si>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</si>
  <si>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</si>
  <si>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</si>
  <si>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</si>
  <si>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</si>
  <si>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</si>
  <si>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</si>
  <si>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</si>
  <si>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</si>
  <si>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</si>
  <si>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</si>
  <si>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</si>
  <si>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</si>
  <si>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</si>
  <si>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</si>
  <si>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</si>
  <si>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</si>
  <si>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</si>
  <si>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</si>
  <si>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</si>
  <si>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</si>
  <si>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</si>
  <si>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</si>
  <si>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</si>
  <si>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</si>
  <si>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</si>
  <si>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</si>
  <si>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</si>
  <si>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</si>
  <si>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</si>
  <si>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</si>
  <si>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</si>
  <si>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</si>
  <si>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</si>
  <si>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</si>
  <si>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</si>
  <si>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</si>
  <si>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</si>
  <si>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</si>
  <si>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</si>
  <si>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</si>
  <si>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</si>
  <si>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</si>
  <si>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</si>
  <si>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</si>
  <si>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</si>
  <si>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</si>
  <si>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</si>
  <si>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</si>
  <si>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</si>
  <si>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</si>
  <si>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</si>
  <si>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</si>
  <si>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</si>
  <si>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</si>
  <si>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</si>
  <si>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</si>
  <si>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</si>
  <si>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</si>
  <si>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</si>
  <si>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</si>
  <si>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</si>
  <si>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</si>
  <si>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</si>
  <si>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</si>
  <si>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</si>
  <si>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</si>
  <si>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</si>
  <si>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</si>
  <si>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</si>
  <si>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</si>
  <si>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</si>
  <si>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</si>
  <si>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</si>
  <si>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</si>
  <si>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</si>
  <si>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</si>
  <si>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</si>
  <si>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</si>
  <si>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
  </si>
  <si>
    <t>სს "ვითიბი ბანკი ჯორჯია"</t>
  </si>
  <si>
    <t>ს. სტეპანოვი</t>
  </si>
  <si>
    <t>ა. კონცელიძე</t>
  </si>
  <si>
    <t>www.vtb.ge</t>
  </si>
  <si>
    <t>X</t>
  </si>
  <si>
    <t>სერგეი სტეპანოვი</t>
  </si>
  <si>
    <t>არადამოუკიდებელი თავმჯდომარე</t>
  </si>
  <si>
    <t>ილნარ შაიმარდანოვი</t>
  </si>
  <si>
    <t>არადამოუკიდებელ წევრი</t>
  </si>
  <si>
    <t>ასია ზახაროვა</t>
  </si>
  <si>
    <t>იულია კოპიტოვა</t>
  </si>
  <si>
    <t>მერაბ კაკულია</t>
  </si>
  <si>
    <t>დამოუკიდებელი წევრი</t>
  </si>
  <si>
    <t>გოჩა მაცაბერიძე</t>
  </si>
  <si>
    <t>არჩილ კონცელიძე</t>
  </si>
  <si>
    <t>გენერალური დირექტორი</t>
  </si>
  <si>
    <t>მამუკა მენთეშაშვილი</t>
  </si>
  <si>
    <t>ფინანსური დირექტორი</t>
  </si>
  <si>
    <t>ნიკო ჩხეტიანი</t>
  </si>
  <si>
    <t>რისკების დირექტორი</t>
  </si>
  <si>
    <t>ვალერიან გაბუნია</t>
  </si>
  <si>
    <t>საცალო ბიზნესის დირექტორი</t>
  </si>
  <si>
    <t>ვლადიმერ რობაქიძე</t>
  </si>
  <si>
    <t>კორპორატიული ბიზნესის დირექტორი</t>
  </si>
  <si>
    <t>ირაკლი დოლიძე</t>
  </si>
  <si>
    <t>საოპერაციო დირექტორი</t>
  </si>
  <si>
    <t>სსს "ვეტებე ბანკი"</t>
  </si>
  <si>
    <t>შპს "ლაკარპა ენტერპრაიზის ლიმიტედი"</t>
  </si>
  <si>
    <t>რუსეთის ფედერაცია</t>
  </si>
  <si>
    <t>Table  9 (Capital), C46</t>
  </si>
  <si>
    <t>Table  9 (Capital), C15</t>
  </si>
  <si>
    <t>Table  9 (Capital), C44</t>
  </si>
  <si>
    <t>Table  9 (Capital), C33</t>
  </si>
  <si>
    <t>Table  9 (Capital), C7</t>
  </si>
  <si>
    <t>Table  9 (Capital), C32</t>
  </si>
  <si>
    <t>Table  9 (Capital), C11</t>
  </si>
  <si>
    <t>Table  9 (Capital), C9</t>
  </si>
  <si>
    <t>Table  9 (Capital), C13</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</si>
  <si>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</si>
  <si>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</si>
  <si>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</si>
  <si>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წმინდა საინვესტიციო ფასიანი ქაღალდები</t>
  </si>
  <si>
    <t xml:space="preserve">მათ შორის გადავადებული ვალდებულება წარმოშობილი არამატერიალური აქტივებიდან </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</si>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</sst>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i/>
      <sz val="10"/>
      <color rgb="FFFF0000"/>
      <name val="Calibri"/>
      <family val="2"/>
      <scheme val="minor"/>
    </font>
    <font>
      <sz val="10"/>
      <color theme="1"/>
      <name val="Arial"/>
      <family val="2"/>
    </font>
    <font>
      <i/>
      <sz val="10"/>
      <color theme="1"/>
      <name val="Arial"/>
      <family val="2"/>
    </font>
    <font>
      <b/>
      <sz val="10"/>
      <color theme="1"/>
      <name val="Arial"/>
      <family val="2"/>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FFFF00"/>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
      <left/>
      <right style="thin">
        <color theme="6" tint="-0.499984740745262"/>
      </right>
      <top style="thin">
        <color indexed="64"/>
      </top>
      <bottom style="thin">
        <color theme="6" tint="-0.499984740745262"/>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9"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42" fillId="65" borderId="43" applyNumberFormat="0" applyAlignment="0" applyProtection="0"/>
    <xf numFmtId="0" fontId="43" fillId="10" borderId="38"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0" fontId="43" fillId="10" borderId="38"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5" applyNumberFormat="0" applyFill="0" applyAlignment="0" applyProtection="0"/>
    <xf numFmtId="169" fontId="56" fillId="0" borderId="45" applyNumberFormat="0" applyFill="0" applyAlignment="0" applyProtection="0"/>
    <xf numFmtId="0"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9"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0" fontId="67" fillId="43" borderId="42"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8" applyNumberFormat="0" applyFill="0" applyAlignment="0" applyProtection="0"/>
    <xf numFmtId="0" fontId="71" fillId="0" borderId="37"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0" fontId="70" fillId="0" borderId="48"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0" fontId="70"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9"/>
    <xf numFmtId="169" fontId="27" fillId="0" borderId="49"/>
    <xf numFmtId="168" fontId="27"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9"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9"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9"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26" fillId="0" borderId="53"/>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9"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88" fontId="2" fillId="70" borderId="104" applyFont="0">
      <alignment horizontal="right" vertical="center"/>
    </xf>
    <xf numFmtId="3" fontId="2" fillId="70" borderId="104" applyFont="0">
      <alignment horizontal="right" vertical="center"/>
    </xf>
    <xf numFmtId="0" fontId="84"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9"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3" fontId="2" fillId="75" borderId="104" applyFont="0">
      <alignment horizontal="right" vertical="center"/>
      <protection locked="0"/>
    </xf>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3" fontId="2" fillId="72" borderId="104" applyFont="0">
      <alignment horizontal="right" vertical="center"/>
      <protection locked="0"/>
    </xf>
    <xf numFmtId="0" fontId="67"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9"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2" fillId="71" borderId="105" applyNumberFormat="0" applyFont="0" applyBorder="0" applyProtection="0">
      <alignment horizontal="left" vertical="center"/>
    </xf>
    <xf numFmtId="9" fontId="2" fillId="71" borderId="104" applyFont="0" applyProtection="0">
      <alignment horizontal="right" vertical="center"/>
    </xf>
    <xf numFmtId="3" fontId="2" fillId="71" borderId="104" applyFont="0" applyProtection="0">
      <alignment horizontal="right" vertical="center"/>
    </xf>
    <xf numFmtId="0" fontId="63" fillId="70" borderId="105" applyFont="0" applyBorder="0">
      <alignment horizontal="center" wrapText="1"/>
    </xf>
    <xf numFmtId="168" fontId="55" fillId="0" borderId="102">
      <alignment horizontal="left" vertical="center"/>
    </xf>
    <xf numFmtId="0" fontId="55" fillId="0" borderId="102">
      <alignment horizontal="left" vertical="center"/>
    </xf>
    <xf numFmtId="0" fontId="55" fillId="0" borderId="102">
      <alignment horizontal="left" vertical="center"/>
    </xf>
    <xf numFmtId="0" fontId="2" fillId="69" borderId="104" applyNumberFormat="0" applyFont="0" applyBorder="0" applyProtection="0">
      <alignment horizontal="center" vertical="center"/>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9"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9"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xf numFmtId="43" fontId="1" fillId="0" borderId="0" applyFont="0" applyFill="0" applyBorder="0" applyAlignment="0" applyProtection="0"/>
  </cellStyleXfs>
  <cellXfs count="91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8" xfId="0" applyFont="1" applyBorder="1"/>
    <xf numFmtId="0" fontId="21" fillId="0" borderId="25" xfId="0" applyFont="1" applyBorder="1" applyAlignment="1">
      <alignment horizontal="center"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5" xfId="0" applyFont="1" applyBorder="1" applyAlignment="1">
      <alignment horizontal="center"/>
    </xf>
    <xf numFmtId="0" fontId="23" fillId="36" borderId="61"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1" xfId="0" applyNumberFormat="1" applyFont="1" applyFill="1" applyBorder="1" applyAlignment="1">
      <alignment horizontal="right" vertical="center"/>
    </xf>
    <xf numFmtId="49" fontId="107" fillId="0" borderId="84" xfId="0" applyNumberFormat="1" applyFont="1" applyFill="1" applyBorder="1" applyAlignment="1">
      <alignment horizontal="right" vertical="center"/>
    </xf>
    <xf numFmtId="49" fontId="107" fillId="0" borderId="89"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89"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3" fontId="22"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7" fillId="37" borderId="0" xfId="20" applyBorder="1"/>
    <xf numFmtId="169" fontId="27" fillId="37" borderId="97" xfId="20" applyBorder="1"/>
    <xf numFmtId="0" fontId="4" fillId="0" borderId="7" xfId="0" applyFont="1" applyFill="1" applyBorder="1" applyAlignment="1">
      <alignment vertical="center"/>
    </xf>
    <xf numFmtId="0" fontId="4" fillId="0" borderId="104" xfId="0" applyFont="1" applyFill="1" applyBorder="1" applyAlignment="1">
      <alignment vertical="center"/>
    </xf>
    <xf numFmtId="0" fontId="6" fillId="0" borderId="104" xfId="0" applyFont="1" applyFill="1" applyBorder="1" applyAlignment="1">
      <alignment vertical="center"/>
    </xf>
    <xf numFmtId="0" fontId="4" fillId="0" borderId="20" xfId="0" applyFont="1" applyFill="1" applyBorder="1" applyAlignment="1">
      <alignment vertical="center"/>
    </xf>
    <xf numFmtId="0" fontId="4" fillId="0" borderId="99" xfId="0" applyFont="1" applyFill="1" applyBorder="1" applyAlignment="1">
      <alignment vertical="center"/>
    </xf>
    <xf numFmtId="0" fontId="4" fillId="0" borderId="101" xfId="0" applyFont="1" applyFill="1" applyBorder="1" applyAlignment="1">
      <alignment vertical="center"/>
    </xf>
    <xf numFmtId="0" fontId="4" fillId="0" borderId="1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14" xfId="0" applyFont="1" applyFill="1" applyBorder="1" applyAlignment="1">
      <alignment horizontal="center" vertical="center"/>
    </xf>
    <xf numFmtId="169" fontId="27" fillId="37" borderId="116"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02" xfId="0" applyFont="1" applyFill="1" applyBorder="1" applyAlignment="1">
      <alignment vertical="center"/>
    </xf>
    <xf numFmtId="0" fontId="14" fillId="3" borderId="117" xfId="0" applyFont="1" applyFill="1" applyBorder="1" applyAlignment="1">
      <alignment horizontal="left"/>
    </xf>
    <xf numFmtId="0" fontId="14" fillId="3" borderId="118" xfId="0" applyFont="1" applyFill="1" applyBorder="1" applyAlignment="1">
      <alignment horizontal="left"/>
    </xf>
    <xf numFmtId="0" fontId="4" fillId="0" borderId="0" xfId="0" applyFont="1"/>
    <xf numFmtId="0" fontId="4" fillId="0" borderId="0" xfId="0" applyFont="1" applyFill="1"/>
    <xf numFmtId="0" fontId="4" fillId="0" borderId="104" xfId="0" applyFont="1" applyFill="1" applyBorder="1" applyAlignment="1">
      <alignment horizontal="center" vertical="center" wrapText="1"/>
    </xf>
    <xf numFmtId="0" fontId="107" fillId="0" borderId="91" xfId="0" applyFont="1" applyFill="1" applyBorder="1" applyAlignment="1">
      <alignment horizontal="right" vertical="center"/>
    </xf>
    <xf numFmtId="0" fontId="4" fillId="0" borderId="119" xfId="0" applyFont="1" applyFill="1" applyBorder="1" applyAlignment="1">
      <alignment horizontal="center" vertical="center" wrapText="1"/>
    </xf>
    <xf numFmtId="0" fontId="6" fillId="3" borderId="120" xfId="0" applyFont="1" applyFill="1" applyBorder="1" applyAlignment="1">
      <alignment vertical="center"/>
    </xf>
    <xf numFmtId="0" fontId="4" fillId="3" borderId="24" xfId="0" applyFont="1" applyFill="1" applyBorder="1" applyAlignment="1">
      <alignment vertical="center"/>
    </xf>
    <xf numFmtId="0" fontId="4" fillId="0" borderId="121" xfId="0" applyFont="1" applyFill="1" applyBorder="1" applyAlignment="1">
      <alignment horizontal="center" vertical="center"/>
    </xf>
    <xf numFmtId="0" fontId="6"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1" xfId="0" applyBorder="1"/>
    <xf numFmtId="0" fontId="0" fillId="0" borderId="121" xfId="0" applyBorder="1" applyAlignment="1">
      <alignment horizontal="center"/>
    </xf>
    <xf numFmtId="0" fontId="4" fillId="0" borderId="103" xfId="0" applyFont="1" applyBorder="1" applyAlignment="1">
      <alignment vertical="center" wrapText="1"/>
    </xf>
    <xf numFmtId="167" fontId="4" fillId="0" borderId="104" xfId="0" applyNumberFormat="1" applyFont="1" applyBorder="1" applyAlignment="1">
      <alignment horizontal="center" vertical="center"/>
    </xf>
    <xf numFmtId="167" fontId="4" fillId="0" borderId="119" xfId="0" applyNumberFormat="1" applyFont="1" applyBorder="1" applyAlignment="1">
      <alignment horizontal="center" vertical="center"/>
    </xf>
    <xf numFmtId="167" fontId="14" fillId="0" borderId="104" xfId="0" applyNumberFormat="1" applyFont="1" applyBorder="1" applyAlignment="1">
      <alignment horizontal="center" vertical="center"/>
    </xf>
    <xf numFmtId="0" fontId="14" fillId="0" borderId="103" xfId="0" applyFont="1" applyBorder="1" applyAlignment="1">
      <alignment vertical="center" wrapText="1"/>
    </xf>
    <xf numFmtId="0" fontId="0" fillId="0" borderId="25" xfId="0" applyBorder="1"/>
    <xf numFmtId="0" fontId="6" fillId="36" borderId="122"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1" xfId="0" applyFont="1" applyFill="1" applyBorder="1" applyAlignment="1">
      <alignment horizontal="left" vertical="center" wrapText="1"/>
    </xf>
    <xf numFmtId="0" fontId="6" fillId="36" borderId="104"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4" fillId="0" borderId="121" xfId="0" applyFont="1" applyFill="1" applyBorder="1" applyAlignment="1">
      <alignment horizontal="right" vertical="center" wrapText="1"/>
    </xf>
    <xf numFmtId="0" fontId="4" fillId="0" borderId="104" xfId="0" applyFont="1" applyFill="1" applyBorder="1" applyAlignment="1">
      <alignment horizontal="left" vertical="center" wrapText="1"/>
    </xf>
    <xf numFmtId="0" fontId="110" fillId="0" borderId="121" xfId="0" applyFont="1" applyFill="1" applyBorder="1" applyAlignment="1">
      <alignment horizontal="right" vertical="center" wrapText="1"/>
    </xf>
    <xf numFmtId="0" fontId="110" fillId="0" borderId="104" xfId="0" applyFont="1" applyFill="1" applyBorder="1" applyAlignment="1">
      <alignment horizontal="left" vertical="center" wrapText="1"/>
    </xf>
    <xf numFmtId="0" fontId="6" fillId="0" borderId="121"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1" xfId="0" applyFont="1" applyBorder="1" applyAlignment="1">
      <alignment horizontal="center" vertical="center" wrapText="1"/>
    </xf>
    <xf numFmtId="3" fontId="22" fillId="36" borderId="104" xfId="0" applyNumberFormat="1" applyFont="1" applyFill="1" applyBorder="1" applyAlignment="1">
      <alignment vertical="center" wrapText="1"/>
    </xf>
    <xf numFmtId="3" fontId="22" fillId="36" borderId="119" xfId="0" applyNumberFormat="1" applyFont="1" applyFill="1" applyBorder="1" applyAlignment="1">
      <alignment vertical="center" wrapText="1"/>
    </xf>
    <xf numFmtId="14" fontId="7" fillId="3" borderId="104" xfId="8" quotePrefix="1" applyNumberFormat="1" applyFont="1" applyFill="1" applyBorder="1" applyAlignment="1" applyProtection="1">
      <alignment horizontal="left" vertical="center" wrapText="1" indent="2"/>
      <protection locked="0"/>
    </xf>
    <xf numFmtId="3" fontId="22" fillId="0" borderId="104" xfId="0" applyNumberFormat="1" applyFont="1" applyBorder="1" applyAlignment="1">
      <alignment vertical="center" wrapText="1"/>
    </xf>
    <xf numFmtId="14" fontId="7" fillId="3" borderId="104" xfId="8" quotePrefix="1" applyNumberFormat="1" applyFont="1" applyFill="1" applyBorder="1" applyAlignment="1" applyProtection="1">
      <alignment horizontal="left" vertical="center" wrapText="1" indent="3"/>
      <protection locked="0"/>
    </xf>
    <xf numFmtId="3" fontId="22" fillId="0" borderId="104" xfId="0" applyNumberFormat="1" applyFont="1" applyFill="1" applyBorder="1" applyAlignment="1">
      <alignment vertical="center" wrapText="1"/>
    </xf>
    <xf numFmtId="0" fontId="11" fillId="0" borderId="104" xfId="17" applyFill="1" applyBorder="1" applyAlignment="1" applyProtection="1"/>
    <xf numFmtId="49" fontId="110" fillId="0" borderId="121" xfId="0" applyNumberFormat="1" applyFont="1" applyFill="1" applyBorder="1" applyAlignment="1">
      <alignment horizontal="right" vertical="center" wrapText="1"/>
    </xf>
    <xf numFmtId="0" fontId="7" fillId="3" borderId="104" xfId="20960" applyFont="1" applyFill="1" applyBorder="1" applyAlignment="1" applyProtection="1"/>
    <xf numFmtId="0" fontId="104" fillId="0" borderId="104" xfId="20960" applyFont="1" applyFill="1" applyBorder="1" applyAlignment="1" applyProtection="1">
      <alignment horizontal="center" vertical="center"/>
    </xf>
    <xf numFmtId="0" fontId="4" fillId="0" borderId="104" xfId="0" applyFont="1" applyBorder="1"/>
    <xf numFmtId="0" fontId="11" fillId="0" borderId="104" xfId="17" applyFill="1" applyBorder="1" applyAlignment="1" applyProtection="1">
      <alignment horizontal="left" vertical="center" wrapText="1"/>
    </xf>
    <xf numFmtId="49" fontId="110" fillId="0" borderId="104" xfId="0" applyNumberFormat="1" applyFont="1" applyFill="1" applyBorder="1" applyAlignment="1">
      <alignment horizontal="right" vertical="center" wrapText="1"/>
    </xf>
    <xf numFmtId="0" fontId="11" fillId="0" borderId="104" xfId="17" applyFill="1" applyBorder="1" applyAlignment="1" applyProtection="1">
      <alignment horizontal="left" vertical="center"/>
    </xf>
    <xf numFmtId="0" fontId="11" fillId="0" borderId="104" xfId="17" applyBorder="1" applyAlignment="1" applyProtection="1"/>
    <xf numFmtId="0" fontId="4" fillId="0" borderId="104" xfId="0" applyFont="1" applyFill="1" applyBorder="1"/>
    <xf numFmtId="0" fontId="21" fillId="0" borderId="121" xfId="0" applyFont="1" applyFill="1" applyBorder="1" applyAlignment="1">
      <alignment horizontal="center" vertical="center" wrapText="1"/>
    </xf>
    <xf numFmtId="0" fontId="113" fillId="79" borderId="105" xfId="21412" applyFont="1" applyFill="1" applyBorder="1" applyAlignment="1" applyProtection="1">
      <alignment vertical="center" wrapText="1"/>
      <protection locked="0"/>
    </xf>
    <xf numFmtId="0" fontId="114" fillId="70" borderId="99" xfId="21412" applyFont="1" applyFill="1" applyBorder="1" applyAlignment="1" applyProtection="1">
      <alignment horizontal="center" vertical="center"/>
      <protection locked="0"/>
    </xf>
    <xf numFmtId="0" fontId="113" fillId="80" borderId="104" xfId="21412" applyFont="1" applyFill="1" applyBorder="1" applyAlignment="1" applyProtection="1">
      <alignment horizontal="center" vertical="center"/>
      <protection locked="0"/>
    </xf>
    <xf numFmtId="0" fontId="113" fillId="79" borderId="105" xfId="21412" applyFont="1" applyFill="1" applyBorder="1" applyAlignment="1" applyProtection="1">
      <alignment vertical="center"/>
      <protection locked="0"/>
    </xf>
    <xf numFmtId="0" fontId="115" fillId="70" borderId="99" xfId="21412" applyFont="1" applyFill="1" applyBorder="1" applyAlignment="1" applyProtection="1">
      <alignment horizontal="center" vertical="center"/>
      <protection locked="0"/>
    </xf>
    <xf numFmtId="0" fontId="115" fillId="3" borderId="99" xfId="21412" applyFont="1" applyFill="1" applyBorder="1" applyAlignment="1" applyProtection="1">
      <alignment horizontal="center" vertical="center"/>
      <protection locked="0"/>
    </xf>
    <xf numFmtId="0" fontId="115" fillId="0" borderId="99" xfId="21412" applyFont="1" applyFill="1" applyBorder="1" applyAlignment="1" applyProtection="1">
      <alignment horizontal="center" vertical="center"/>
      <protection locked="0"/>
    </xf>
    <xf numFmtId="0" fontId="116" fillId="80" borderId="104" xfId="21412" applyFont="1" applyFill="1" applyBorder="1" applyAlignment="1" applyProtection="1">
      <alignment horizontal="center" vertical="center"/>
      <protection locked="0"/>
    </xf>
    <xf numFmtId="0" fontId="113" fillId="79" borderId="105" xfId="21412" applyFont="1" applyFill="1" applyBorder="1" applyAlignment="1" applyProtection="1">
      <alignment horizontal="center" vertical="center"/>
      <protection locked="0"/>
    </xf>
    <xf numFmtId="0" fontId="63" fillId="79" borderId="105" xfId="21412" applyFont="1" applyFill="1" applyBorder="1" applyAlignment="1" applyProtection="1">
      <alignment vertical="center"/>
      <protection locked="0"/>
    </xf>
    <xf numFmtId="0" fontId="115" fillId="70" borderId="104" xfId="21412" applyFont="1" applyFill="1" applyBorder="1" applyAlignment="1" applyProtection="1">
      <alignment horizontal="center" vertical="center"/>
      <protection locked="0"/>
    </xf>
    <xf numFmtId="0" fontId="37" fillId="70" borderId="104" xfId="21412" applyFont="1" applyFill="1" applyBorder="1" applyAlignment="1" applyProtection="1">
      <alignment horizontal="center" vertical="center"/>
      <protection locked="0"/>
    </xf>
    <xf numFmtId="0" fontId="63" fillId="79" borderId="103" xfId="21412" applyFont="1" applyFill="1" applyBorder="1" applyAlignment="1" applyProtection="1">
      <alignment vertical="center"/>
      <protection locked="0"/>
    </xf>
    <xf numFmtId="0" fontId="114" fillId="0" borderId="103" xfId="21412" applyFont="1" applyFill="1" applyBorder="1" applyAlignment="1" applyProtection="1">
      <alignment horizontal="left" vertical="center" wrapText="1"/>
      <protection locked="0"/>
    </xf>
    <xf numFmtId="164" fontId="114" fillId="0" borderId="104" xfId="948" applyNumberFormat="1" applyFont="1" applyFill="1" applyBorder="1" applyAlignment="1" applyProtection="1">
      <alignment horizontal="right" vertical="center"/>
      <protection locked="0"/>
    </xf>
    <xf numFmtId="0" fontId="113" fillId="80" borderId="103" xfId="21412" applyFont="1" applyFill="1" applyBorder="1" applyAlignment="1" applyProtection="1">
      <alignment vertical="top" wrapText="1"/>
      <protection locked="0"/>
    </xf>
    <xf numFmtId="164" fontId="114" fillId="80" borderId="104" xfId="948" applyNumberFormat="1" applyFont="1" applyFill="1" applyBorder="1" applyAlignment="1" applyProtection="1">
      <alignment horizontal="right" vertical="center"/>
    </xf>
    <xf numFmtId="164" fontId="63" fillId="79" borderId="103" xfId="948" applyNumberFormat="1" applyFont="1" applyFill="1" applyBorder="1" applyAlignment="1" applyProtection="1">
      <alignment horizontal="right" vertical="center"/>
      <protection locked="0"/>
    </xf>
    <xf numFmtId="0" fontId="114" fillId="70" borderId="103" xfId="21412" applyFont="1" applyFill="1" applyBorder="1" applyAlignment="1" applyProtection="1">
      <alignment vertical="center" wrapText="1"/>
      <protection locked="0"/>
    </xf>
    <xf numFmtId="0" fontId="114" fillId="70" borderId="103" xfId="21412" applyFont="1" applyFill="1" applyBorder="1" applyAlignment="1" applyProtection="1">
      <alignment horizontal="left" vertical="center" wrapText="1"/>
      <protection locked="0"/>
    </xf>
    <xf numFmtId="0" fontId="114" fillId="0" borderId="103" xfId="21412" applyFont="1" applyFill="1" applyBorder="1" applyAlignment="1" applyProtection="1">
      <alignment vertical="center" wrapText="1"/>
      <protection locked="0"/>
    </xf>
    <xf numFmtId="0" fontId="114" fillId="3" borderId="103" xfId="21412" applyFont="1" applyFill="1" applyBorder="1" applyAlignment="1" applyProtection="1">
      <alignment horizontal="left" vertical="center" wrapText="1"/>
      <protection locked="0"/>
    </xf>
    <xf numFmtId="0" fontId="113" fillId="80" borderId="103" xfId="21412" applyFont="1" applyFill="1" applyBorder="1" applyAlignment="1" applyProtection="1">
      <alignment vertical="center" wrapText="1"/>
      <protection locked="0"/>
    </xf>
    <xf numFmtId="164" fontId="113" fillId="79" borderId="103" xfId="948" applyNumberFormat="1" applyFont="1" applyFill="1" applyBorder="1" applyAlignment="1" applyProtection="1">
      <alignment horizontal="right" vertical="center"/>
      <protection locked="0"/>
    </xf>
    <xf numFmtId="164" fontId="114" fillId="3" borderId="104" xfId="948" applyNumberFormat="1" applyFont="1" applyFill="1" applyBorder="1" applyAlignment="1" applyProtection="1">
      <alignment horizontal="right" vertical="center"/>
      <protection locked="0"/>
    </xf>
    <xf numFmtId="10" fontId="7" fillId="0" borderId="104" xfId="20961" applyNumberFormat="1" applyFont="1" applyFill="1" applyBorder="1" applyAlignment="1">
      <alignment horizontal="left" vertical="center" wrapText="1"/>
    </xf>
    <xf numFmtId="10" fontId="4" fillId="0"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left" vertical="center" wrapText="1"/>
    </xf>
    <xf numFmtId="10" fontId="110" fillId="0" borderId="104" xfId="20961" applyNumberFormat="1" applyFont="1" applyFill="1" applyBorder="1" applyAlignment="1">
      <alignment horizontal="left" vertical="center" wrapText="1"/>
    </xf>
    <xf numFmtId="10" fontId="6" fillId="36"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43" fontId="7" fillId="0" borderId="0" xfId="7" applyFont="1"/>
    <xf numFmtId="0" fontId="108" fillId="0" borderId="0" xfId="0" applyFont="1" applyAlignment="1">
      <alignment wrapText="1"/>
    </xf>
    <xf numFmtId="0" fontId="10" fillId="0" borderId="30" xfId="0" applyFont="1" applyBorder="1" applyAlignment="1">
      <alignment horizontal="center" wrapText="1"/>
    </xf>
    <xf numFmtId="0" fontId="9" fillId="0" borderId="121" xfId="0" applyFont="1" applyBorder="1" applyAlignment="1">
      <alignment horizontal="right" vertical="center" wrapText="1"/>
    </xf>
    <xf numFmtId="0" fontId="9" fillId="0" borderId="121" xfId="0" applyFont="1" applyFill="1" applyBorder="1" applyAlignment="1">
      <alignment horizontal="right" vertical="center" wrapText="1"/>
    </xf>
    <xf numFmtId="0" fontId="7" fillId="0" borderId="104" xfId="0" applyFont="1" applyFill="1" applyBorder="1" applyAlignment="1">
      <alignment vertical="center" wrapText="1"/>
    </xf>
    <xf numFmtId="0" fontId="4" fillId="0" borderId="104" xfId="0" applyFont="1" applyBorder="1" applyAlignment="1">
      <alignment vertical="center" wrapText="1"/>
    </xf>
    <xf numFmtId="0" fontId="4" fillId="0" borderId="104" xfId="0" applyFont="1" applyFill="1" applyBorder="1" applyAlignment="1">
      <alignment horizontal="left" vertical="center" wrapText="1" indent="2"/>
    </xf>
    <xf numFmtId="0" fontId="4" fillId="0" borderId="104" xfId="0" applyFont="1" applyFill="1" applyBorder="1" applyAlignment="1">
      <alignment vertical="center" wrapText="1"/>
    </xf>
    <xf numFmtId="3" fontId="22" fillId="36" borderId="105" xfId="0" applyNumberFormat="1" applyFont="1" applyFill="1" applyBorder="1" applyAlignment="1">
      <alignment vertical="center" wrapText="1"/>
    </xf>
    <xf numFmtId="3" fontId="22" fillId="36" borderId="24" xfId="0" applyNumberFormat="1" applyFont="1" applyFill="1" applyBorder="1" applyAlignment="1">
      <alignment vertical="center" wrapText="1"/>
    </xf>
    <xf numFmtId="3" fontId="22" fillId="0" borderId="105"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3" fontId="22" fillId="36" borderId="28" xfId="0" applyNumberFormat="1" applyFont="1" applyFill="1" applyBorder="1" applyAlignment="1">
      <alignment vertical="center" wrapText="1"/>
    </xf>
    <xf numFmtId="3" fontId="22" fillId="36" borderId="41" xfId="0" applyNumberFormat="1" applyFont="1" applyFill="1" applyBorder="1" applyAlignment="1">
      <alignment vertical="center" wrapText="1"/>
    </xf>
    <xf numFmtId="0" fontId="6" fillId="0" borderId="26" xfId="0" applyFont="1" applyBorder="1" applyAlignment="1">
      <alignment vertical="center" wrapText="1"/>
    </xf>
    <xf numFmtId="0" fontId="4" fillId="0" borderId="119" xfId="0" applyFont="1" applyBorder="1" applyAlignment="1"/>
    <xf numFmtId="0" fontId="4" fillId="0" borderId="27" xfId="0" applyFont="1" applyBorder="1" applyAlignment="1"/>
    <xf numFmtId="0" fontId="9" fillId="0" borderId="119" xfId="0" applyFont="1" applyBorder="1" applyAlignment="1"/>
    <xf numFmtId="0" fontId="10" fillId="0" borderId="21" xfId="0" applyFont="1" applyBorder="1" applyAlignment="1">
      <alignment horizontal="center"/>
    </xf>
    <xf numFmtId="0" fontId="10" fillId="0" borderId="119"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1"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16" fillId="0" borderId="104" xfId="0" applyFont="1" applyFill="1" applyBorder="1" applyAlignment="1">
      <alignment horizontal="left" vertical="center" wrapText="1"/>
    </xf>
    <xf numFmtId="193" fontId="7" fillId="0" borderId="104" xfId="0" applyNumberFormat="1" applyFont="1" applyFill="1" applyBorder="1" applyAlignment="1" applyProtection="1">
      <alignment vertical="center" wrapText="1"/>
      <protection locked="0"/>
    </xf>
    <xf numFmtId="193" fontId="7" fillId="0" borderId="104" xfId="0" applyNumberFormat="1" applyFont="1" applyFill="1" applyBorder="1" applyAlignment="1" applyProtection="1">
      <alignment horizontal="right" vertical="center" wrapText="1"/>
      <protection locked="0"/>
    </xf>
    <xf numFmtId="0" fontId="7" fillId="0" borderId="104" xfId="0" applyFont="1" applyBorder="1" applyAlignment="1">
      <alignment vertical="center" wrapText="1"/>
    </xf>
    <xf numFmtId="0" fontId="9" fillId="2" borderId="121" xfId="0" applyFont="1" applyFill="1" applyBorder="1" applyAlignment="1">
      <alignment horizontal="right" vertical="center"/>
    </xf>
    <xf numFmtId="0" fontId="9" fillId="2" borderId="104" xfId="0" applyFont="1" applyFill="1" applyBorder="1" applyAlignment="1">
      <alignment vertical="center"/>
    </xf>
    <xf numFmtId="193" fontId="9" fillId="2" borderId="104" xfId="0" applyNumberFormat="1" applyFont="1" applyFill="1" applyBorder="1" applyAlignment="1" applyProtection="1">
      <alignment vertical="center"/>
      <protection locked="0"/>
    </xf>
    <xf numFmtId="193" fontId="9" fillId="2" borderId="119" xfId="0" applyNumberFormat="1" applyFont="1" applyFill="1" applyBorder="1" applyAlignment="1" applyProtection="1">
      <alignment vertical="center"/>
      <protection locked="0"/>
    </xf>
    <xf numFmtId="0" fontId="15" fillId="0" borderId="121"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8" xfId="0" applyFont="1" applyFill="1" applyBorder="1"/>
    <xf numFmtId="0" fontId="4" fillId="3" borderId="124" xfId="0" applyFont="1" applyFill="1" applyBorder="1" applyAlignment="1">
      <alignment wrapText="1"/>
    </xf>
    <xf numFmtId="0" fontId="4" fillId="3" borderId="125" xfId="0" applyFont="1" applyFill="1" applyBorder="1"/>
    <xf numFmtId="0" fontId="6" fillId="3" borderId="11" xfId="0" applyFont="1" applyFill="1" applyBorder="1" applyAlignment="1">
      <alignment horizontal="center" wrapText="1"/>
    </xf>
    <xf numFmtId="0" fontId="4" fillId="0" borderId="104" xfId="0" applyFont="1" applyFill="1" applyBorder="1" applyAlignment="1">
      <alignment horizontal="center"/>
    </xf>
    <xf numFmtId="0" fontId="4" fillId="0" borderId="104" xfId="0" applyFont="1" applyBorder="1" applyAlignment="1">
      <alignment horizontal="center"/>
    </xf>
    <xf numFmtId="0" fontId="4" fillId="3" borderId="68"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7" xfId="0" applyFont="1" applyFill="1" applyBorder="1" applyAlignment="1">
      <alignment horizontal="center" vertical="center" wrapText="1"/>
    </xf>
    <xf numFmtId="0" fontId="4" fillId="0" borderId="121" xfId="0" applyFont="1" applyBorder="1"/>
    <xf numFmtId="0" fontId="4" fillId="0" borderId="104" xfId="0" applyFont="1" applyBorder="1" applyAlignment="1">
      <alignment wrapText="1"/>
    </xf>
    <xf numFmtId="164" fontId="4" fillId="0" borderId="104" xfId="7" applyNumberFormat="1" applyFont="1" applyBorder="1"/>
    <xf numFmtId="164" fontId="4" fillId="0" borderId="119" xfId="7" applyNumberFormat="1" applyFont="1" applyBorder="1"/>
    <xf numFmtId="0" fontId="14" fillId="0" borderId="104" xfId="0" applyFont="1" applyBorder="1" applyAlignment="1">
      <alignment horizontal="left" wrapText="1" indent="2"/>
    </xf>
    <xf numFmtId="169" fontId="27" fillId="37" borderId="104" xfId="20" applyBorder="1"/>
    <xf numFmtId="164" fontId="4" fillId="0" borderId="104" xfId="7" applyNumberFormat="1" applyFont="1" applyBorder="1" applyAlignment="1">
      <alignment vertical="center"/>
    </xf>
    <xf numFmtId="0" fontId="6" fillId="0" borderId="121" xfId="0" applyFont="1" applyBorder="1"/>
    <xf numFmtId="0" fontId="6" fillId="0" borderId="104" xfId="0" applyFont="1" applyBorder="1" applyAlignment="1">
      <alignment wrapText="1"/>
    </xf>
    <xf numFmtId="164" fontId="6" fillId="0" borderId="119" xfId="7" applyNumberFormat="1" applyFont="1" applyBorder="1"/>
    <xf numFmtId="0" fontId="3" fillId="3" borderId="68"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7" xfId="7" applyNumberFormat="1" applyFont="1" applyFill="1" applyBorder="1"/>
    <xf numFmtId="164" fontId="4" fillId="0" borderId="104" xfId="7" applyNumberFormat="1" applyFont="1" applyFill="1" applyBorder="1"/>
    <xf numFmtId="164" fontId="4" fillId="0" borderId="104" xfId="7" applyNumberFormat="1" applyFont="1" applyFill="1" applyBorder="1" applyAlignment="1">
      <alignment vertical="center"/>
    </xf>
    <xf numFmtId="0" fontId="14" fillId="0" borderId="104"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7" xfId="0" applyFont="1" applyFill="1" applyBorder="1"/>
    <xf numFmtId="0" fontId="6" fillId="0" borderId="25" xfId="0" applyFont="1" applyBorder="1"/>
    <xf numFmtId="0" fontId="6" fillId="0" borderId="26" xfId="0" applyFont="1" applyBorder="1" applyAlignment="1">
      <alignment wrapText="1"/>
    </xf>
    <xf numFmtId="169" fontId="27" fillId="37" borderId="122" xfId="20" applyBorder="1"/>
    <xf numFmtId="10" fontId="6" fillId="0" borderId="27" xfId="20961" applyNumberFormat="1" applyFont="1" applyBorder="1"/>
    <xf numFmtId="0" fontId="9" fillId="2" borderId="112" xfId="0" applyFont="1" applyFill="1" applyBorder="1" applyAlignment="1">
      <alignment horizontal="right" vertical="center"/>
    </xf>
    <xf numFmtId="0" fontId="9" fillId="2" borderId="99" xfId="0" applyFont="1" applyFill="1" applyBorder="1" applyAlignment="1">
      <alignment vertical="center"/>
    </xf>
    <xf numFmtId="193" fontId="9" fillId="2" borderId="99" xfId="0" applyNumberFormat="1" applyFont="1" applyFill="1" applyBorder="1" applyAlignment="1" applyProtection="1">
      <alignment vertical="center"/>
      <protection locked="0"/>
    </xf>
    <xf numFmtId="0" fontId="9" fillId="0" borderId="104" xfId="0" applyFont="1" applyFill="1" applyBorder="1" applyAlignment="1">
      <alignment horizontal="left" vertical="center" wrapText="1"/>
    </xf>
    <xf numFmtId="0" fontId="6" fillId="3" borderId="0" xfId="0" applyFont="1" applyFill="1" applyBorder="1" applyAlignment="1">
      <alignment horizontal="center"/>
    </xf>
    <xf numFmtId="0" fontId="107" fillId="0" borderId="91" xfId="0" applyFont="1" applyFill="1" applyBorder="1" applyAlignment="1">
      <alignment horizontal="left" vertical="center"/>
    </xf>
    <xf numFmtId="0" fontId="107" fillId="0" borderId="89" xfId="0" applyFont="1" applyFill="1" applyBorder="1" applyAlignment="1">
      <alignment vertical="center" wrapText="1"/>
    </xf>
    <xf numFmtId="0" fontId="107" fillId="0" borderId="89"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4" xfId="0" applyFont="1" applyBorder="1" applyAlignment="1">
      <alignment horizontal="center" vertical="center" wrapText="1"/>
    </xf>
    <xf numFmtId="49" fontId="122" fillId="3" borderId="104" xfId="5" applyNumberFormat="1" applyFont="1" applyFill="1" applyBorder="1" applyAlignment="1" applyProtection="1">
      <alignment horizontal="right" vertical="center"/>
      <protection locked="0"/>
    </xf>
    <xf numFmtId="0" fontId="122" fillId="3" borderId="104" xfId="13" applyFont="1" applyFill="1" applyBorder="1" applyAlignment="1" applyProtection="1">
      <alignment horizontal="left" vertical="center" wrapText="1"/>
      <protection locked="0"/>
    </xf>
    <xf numFmtId="0" fontId="121" fillId="0" borderId="104" xfId="0" applyFont="1" applyBorder="1"/>
    <xf numFmtId="0" fontId="122" fillId="0" borderId="104" xfId="13" applyFont="1" applyFill="1" applyBorder="1" applyAlignment="1" applyProtection="1">
      <alignment horizontal="left" vertical="center" wrapText="1"/>
      <protection locked="0"/>
    </xf>
    <xf numFmtId="49" fontId="122" fillId="0" borderId="104" xfId="5" applyNumberFormat="1" applyFont="1" applyFill="1" applyBorder="1" applyAlignment="1" applyProtection="1">
      <alignment horizontal="right" vertical="center"/>
      <protection locked="0"/>
    </xf>
    <xf numFmtId="49" fontId="123" fillId="0" borderId="104"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4" xfId="0" applyFont="1" applyBorder="1" applyAlignment="1">
      <alignment horizontal="center" vertical="center"/>
    </xf>
    <xf numFmtId="0" fontId="118" fillId="0" borderId="104" xfId="0" applyFont="1" applyBorder="1" applyAlignment="1">
      <alignment horizontal="center" vertical="center" wrapText="1"/>
    </xf>
    <xf numFmtId="49" fontId="122" fillId="3" borderId="104" xfId="5" applyNumberFormat="1" applyFont="1" applyFill="1" applyBorder="1" applyAlignment="1" applyProtection="1">
      <alignment horizontal="right" vertical="center" wrapText="1"/>
      <protection locked="0"/>
    </xf>
    <xf numFmtId="0" fontId="118" fillId="0" borderId="104" xfId="0" applyFont="1" applyBorder="1"/>
    <xf numFmtId="0" fontId="118" fillId="0" borderId="104" xfId="0" applyFont="1" applyFill="1" applyBorder="1"/>
    <xf numFmtId="166" fontId="117" fillId="36" borderId="104" xfId="21413" applyFont="1" applyFill="1" applyBorder="1"/>
    <xf numFmtId="49" fontId="122" fillId="0" borderId="104" xfId="5" applyNumberFormat="1" applyFont="1" applyFill="1" applyBorder="1" applyAlignment="1" applyProtection="1">
      <alignment horizontal="right" vertical="center" wrapText="1"/>
      <protection locked="0"/>
    </xf>
    <xf numFmtId="49" fontId="123" fillId="0" borderId="104" xfId="5" applyNumberFormat="1" applyFont="1" applyFill="1" applyBorder="1" applyAlignment="1" applyProtection="1">
      <alignment horizontal="right" vertical="center" wrapText="1"/>
      <protection locked="0"/>
    </xf>
    <xf numFmtId="0" fontId="121" fillId="0" borderId="0" xfId="0" applyFont="1"/>
    <xf numFmtId="0" fontId="118" fillId="0" borderId="104" xfId="0" applyFont="1" applyBorder="1" applyAlignment="1">
      <alignment wrapText="1"/>
    </xf>
    <xf numFmtId="0" fontId="118" fillId="0" borderId="104" xfId="0" applyFont="1" applyBorder="1" applyAlignment="1">
      <alignment horizontal="left" indent="8"/>
    </xf>
    <xf numFmtId="0" fontId="118" fillId="0" borderId="0" xfId="0" applyFont="1" applyFill="1"/>
    <xf numFmtId="0" fontId="117" fillId="0" borderId="104" xfId="0" applyNumberFormat="1" applyFont="1" applyFill="1" applyBorder="1" applyAlignment="1">
      <alignment horizontal="left" vertical="center" wrapText="1"/>
    </xf>
    <xf numFmtId="0" fontId="118" fillId="0" borderId="0" xfId="0" applyFont="1" applyBorder="1"/>
    <xf numFmtId="0" fontId="121" fillId="0" borderId="104"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4" xfId="0" applyFont="1" applyFill="1" applyBorder="1" applyAlignment="1">
      <alignment horizontal="center" vertical="center" wrapText="1"/>
    </xf>
    <xf numFmtId="0" fontId="120" fillId="0" borderId="104" xfId="0" applyFont="1" applyFill="1" applyBorder="1" applyAlignment="1">
      <alignment horizontal="left" indent="1"/>
    </xf>
    <xf numFmtId="0" fontId="120" fillId="0" borderId="104" xfId="0" applyFont="1" applyFill="1" applyBorder="1" applyAlignment="1">
      <alignment horizontal="left" wrapText="1" indent="1"/>
    </xf>
    <xf numFmtId="0" fontId="117" fillId="0" borderId="104" xfId="0" applyFont="1" applyFill="1" applyBorder="1" applyAlignment="1">
      <alignment horizontal="left" indent="1"/>
    </xf>
    <xf numFmtId="0" fontId="117" fillId="0" borderId="104" xfId="0" applyNumberFormat="1" applyFont="1" applyFill="1" applyBorder="1" applyAlignment="1">
      <alignment horizontal="left" indent="1"/>
    </xf>
    <xf numFmtId="0" fontId="117" fillId="0" borderId="104" xfId="0" applyFont="1" applyFill="1" applyBorder="1" applyAlignment="1">
      <alignment horizontal="left" wrapText="1" indent="2"/>
    </xf>
    <xf numFmtId="0" fontId="120" fillId="0" borderId="104" xfId="0" applyFont="1" applyFill="1" applyBorder="1" applyAlignment="1">
      <alignment horizontal="left" vertical="center" indent="1"/>
    </xf>
    <xf numFmtId="0" fontId="118" fillId="0" borderId="104" xfId="0" applyFont="1" applyFill="1" applyBorder="1" applyAlignment="1">
      <alignment horizontal="left" wrapText="1"/>
    </xf>
    <xf numFmtId="0" fontId="118" fillId="0" borderId="104" xfId="0" applyFont="1" applyFill="1" applyBorder="1" applyAlignment="1">
      <alignment horizontal="left" wrapText="1" indent="2"/>
    </xf>
    <xf numFmtId="0" fontId="121" fillId="0" borderId="7" xfId="0" applyFont="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4" xfId="0" applyNumberFormat="1" applyFont="1" applyBorder="1" applyAlignment="1">
      <alignment horizontal="center" vertical="center" wrapText="1"/>
    </xf>
    <xf numFmtId="0" fontId="118" fillId="0" borderId="104" xfId="0" applyFont="1" applyBorder="1" applyAlignment="1">
      <alignment horizontal="center"/>
    </xf>
    <xf numFmtId="0" fontId="118" fillId="0" borderId="104" xfId="0" applyFont="1" applyBorder="1" applyAlignment="1">
      <alignment horizontal="left" indent="1"/>
    </xf>
    <xf numFmtId="0" fontId="118" fillId="0" borderId="7" xfId="0" applyFont="1" applyBorder="1"/>
    <xf numFmtId="0" fontId="118" fillId="0" borderId="104" xfId="0" applyFont="1" applyBorder="1" applyAlignment="1">
      <alignment horizontal="left" indent="2"/>
    </xf>
    <xf numFmtId="49" fontId="118" fillId="0" borderId="104" xfId="0" applyNumberFormat="1" applyFont="1" applyBorder="1" applyAlignment="1">
      <alignment horizontal="left" indent="3"/>
    </xf>
    <xf numFmtId="49" fontId="118" fillId="0" borderId="104" xfId="0" applyNumberFormat="1" applyFont="1" applyFill="1" applyBorder="1" applyAlignment="1">
      <alignment horizontal="left" indent="3"/>
    </xf>
    <xf numFmtId="49" fontId="118" fillId="0" borderId="104" xfId="0" applyNumberFormat="1" applyFont="1" applyBorder="1" applyAlignment="1">
      <alignment horizontal="left" indent="1"/>
    </xf>
    <xf numFmtId="49" fontId="118" fillId="0" borderId="104" xfId="0" applyNumberFormat="1" applyFont="1" applyFill="1" applyBorder="1" applyAlignment="1">
      <alignment horizontal="left" indent="1"/>
    </xf>
    <xf numFmtId="0" fontId="118" fillId="0" borderId="104" xfId="0" applyNumberFormat="1" applyFont="1" applyBorder="1" applyAlignment="1">
      <alignment horizontal="left" indent="1"/>
    </xf>
    <xf numFmtId="49" fontId="118" fillId="0" borderId="104" xfId="0" applyNumberFormat="1" applyFont="1" applyBorder="1" applyAlignment="1">
      <alignment horizontal="left" wrapText="1" indent="2"/>
    </xf>
    <xf numFmtId="49" fontId="118" fillId="0" borderId="104" xfId="0" applyNumberFormat="1" applyFont="1" applyFill="1" applyBorder="1" applyAlignment="1">
      <alignment horizontal="left" vertical="top" wrapText="1" indent="2"/>
    </xf>
    <xf numFmtId="49" fontId="118" fillId="0" borderId="104" xfId="0" applyNumberFormat="1" applyFont="1" applyFill="1" applyBorder="1" applyAlignment="1">
      <alignment horizontal="left" wrapText="1" indent="3"/>
    </xf>
    <xf numFmtId="49" fontId="118" fillId="0" borderId="104" xfId="0" applyNumberFormat="1" applyFont="1" applyFill="1" applyBorder="1" applyAlignment="1">
      <alignment horizontal="left" wrapText="1" indent="2"/>
    </xf>
    <xf numFmtId="0" fontId="118" fillId="0" borderId="104" xfId="0" applyNumberFormat="1" applyFont="1" applyFill="1" applyBorder="1" applyAlignment="1">
      <alignment horizontal="left" wrapText="1" indent="1"/>
    </xf>
    <xf numFmtId="0" fontId="120" fillId="0" borderId="135" xfId="0" applyNumberFormat="1" applyFont="1" applyFill="1" applyBorder="1" applyAlignment="1">
      <alignment horizontal="left" vertical="center" wrapText="1"/>
    </xf>
    <xf numFmtId="0" fontId="118" fillId="0" borderId="99"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4"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4" xfId="0" applyFont="1" applyFill="1" applyBorder="1" applyAlignment="1">
      <alignment horizontal="left" indent="1"/>
    </xf>
    <xf numFmtId="49" fontId="107" fillId="0" borderId="104" xfId="0" applyNumberFormat="1" applyFont="1" applyFill="1" applyBorder="1" applyAlignment="1">
      <alignment horizontal="right" vertical="center"/>
    </xf>
    <xf numFmtId="0" fontId="107" fillId="3" borderId="104" xfId="5" applyNumberFormat="1" applyFont="1" applyFill="1" applyBorder="1" applyAlignment="1" applyProtection="1">
      <alignment horizontal="right" vertical="center"/>
      <protection locked="0"/>
    </xf>
    <xf numFmtId="0" fontId="107" fillId="0" borderId="104" xfId="0" applyNumberFormat="1" applyFont="1" applyFill="1" applyBorder="1" applyAlignment="1">
      <alignment vertical="center" wrapText="1"/>
    </xf>
    <xf numFmtId="0" fontId="127" fillId="0" borderId="104" xfId="0" applyNumberFormat="1" applyFont="1" applyFill="1" applyBorder="1" applyAlignment="1">
      <alignment horizontal="left" vertical="center" wrapText="1"/>
    </xf>
    <xf numFmtId="0" fontId="107" fillId="0" borderId="104" xfId="0" applyNumberFormat="1" applyFont="1" applyFill="1" applyBorder="1" applyAlignment="1">
      <alignment vertical="center"/>
    </xf>
    <xf numFmtId="0" fontId="127" fillId="0" borderId="104" xfId="0" applyNumberFormat="1" applyFont="1" applyFill="1" applyBorder="1" applyAlignment="1">
      <alignment vertical="center" wrapText="1"/>
    </xf>
    <xf numFmtId="2" fontId="107" fillId="3" borderId="104" xfId="5" applyNumberFormat="1" applyFont="1" applyFill="1" applyBorder="1" applyAlignment="1" applyProtection="1">
      <alignment horizontal="right" vertical="center"/>
      <protection locked="0"/>
    </xf>
    <xf numFmtId="0" fontId="107" fillId="0" borderId="104" xfId="0" applyNumberFormat="1" applyFont="1" applyFill="1" applyBorder="1" applyAlignment="1">
      <alignment horizontal="left" vertical="center" wrapText="1"/>
    </xf>
    <xf numFmtId="0" fontId="107" fillId="0" borderId="104" xfId="0" applyNumberFormat="1" applyFont="1" applyFill="1" applyBorder="1" applyAlignment="1">
      <alignment horizontal="right" vertical="center"/>
    </xf>
    <xf numFmtId="0" fontId="128" fillId="0" borderId="0" xfId="0" applyFont="1" applyFill="1" applyBorder="1" applyAlignment="1"/>
    <xf numFmtId="0" fontId="107" fillId="0" borderId="104" xfId="12672" applyFont="1" applyFill="1" applyBorder="1" applyAlignment="1">
      <alignment horizontal="left" vertical="center" wrapText="1"/>
    </xf>
    <xf numFmtId="0" fontId="107" fillId="0" borderId="99" xfId="0" applyNumberFormat="1" applyFont="1" applyFill="1" applyBorder="1" applyAlignment="1">
      <alignment horizontal="left" vertical="top" wrapText="1"/>
    </xf>
    <xf numFmtId="0" fontId="129" fillId="0" borderId="104" xfId="0" applyFont="1" applyBorder="1"/>
    <xf numFmtId="0" fontId="127" fillId="0" borderId="104" xfId="0" applyFont="1" applyBorder="1" applyAlignment="1">
      <alignment horizontal="left" vertical="top" wrapText="1"/>
    </xf>
    <xf numFmtId="0" fontId="127" fillId="0" borderId="104" xfId="0" applyFont="1" applyBorder="1"/>
    <xf numFmtId="0" fontId="127" fillId="0" borderId="104" xfId="0" applyFont="1" applyBorder="1" applyAlignment="1">
      <alignment horizontal="left" wrapText="1" indent="2"/>
    </xf>
    <xf numFmtId="0" fontId="107" fillId="0" borderId="104" xfId="12672" applyFont="1" applyFill="1" applyBorder="1" applyAlignment="1">
      <alignment horizontal="left" vertical="center" wrapText="1" indent="2"/>
    </xf>
    <xf numFmtId="0" fontId="127" fillId="0" borderId="104" xfId="0" applyFont="1" applyBorder="1" applyAlignment="1">
      <alignment horizontal="left" vertical="top" wrapText="1" indent="2"/>
    </xf>
    <xf numFmtId="0" fontId="129" fillId="0" borderId="7" xfId="0" applyFont="1" applyBorder="1"/>
    <xf numFmtId="0" fontId="127" fillId="0" borderId="104" xfId="0" applyFont="1" applyFill="1" applyBorder="1" applyAlignment="1">
      <alignment horizontal="left" wrapText="1" indent="2"/>
    </xf>
    <xf numFmtId="0" fontId="127" fillId="0" borderId="104" xfId="0" applyFont="1" applyBorder="1" applyAlignment="1">
      <alignment horizontal="left" indent="1"/>
    </xf>
    <xf numFmtId="0" fontId="127" fillId="0" borderId="104" xfId="0" applyFont="1" applyBorder="1" applyAlignment="1">
      <alignment horizontal="left" indent="2"/>
    </xf>
    <xf numFmtId="49" fontId="127" fillId="0" borderId="104" xfId="0" applyNumberFormat="1" applyFont="1" applyFill="1" applyBorder="1" applyAlignment="1">
      <alignment horizontal="left" indent="3"/>
    </xf>
    <xf numFmtId="49" fontId="127" fillId="0" borderId="104" xfId="0" applyNumberFormat="1" applyFont="1" applyFill="1" applyBorder="1" applyAlignment="1">
      <alignment horizontal="left" vertical="center" indent="1"/>
    </xf>
    <xf numFmtId="0" fontId="107" fillId="0" borderId="104" xfId="0" applyFont="1" applyFill="1" applyBorder="1" applyAlignment="1">
      <alignment vertical="center" wrapText="1"/>
    </xf>
    <xf numFmtId="49" fontId="127" fillId="0" borderId="104" xfId="0" applyNumberFormat="1" applyFont="1" applyFill="1" applyBorder="1" applyAlignment="1">
      <alignment horizontal="left" vertical="top" wrapText="1" indent="2"/>
    </xf>
    <xf numFmtId="49" fontId="127" fillId="0" borderId="104" xfId="0" applyNumberFormat="1" applyFont="1" applyFill="1" applyBorder="1" applyAlignment="1">
      <alignment horizontal="left" vertical="top" wrapText="1"/>
    </xf>
    <xf numFmtId="49" fontId="127" fillId="0" borderId="104" xfId="0" applyNumberFormat="1" applyFont="1" applyFill="1" applyBorder="1" applyAlignment="1">
      <alignment horizontal="left" wrapText="1" indent="3"/>
    </xf>
    <xf numFmtId="49" fontId="127" fillId="0" borderId="104" xfId="0" applyNumberFormat="1" applyFont="1" applyFill="1" applyBorder="1" applyAlignment="1">
      <alignment horizontal="left" wrapText="1" indent="2"/>
    </xf>
    <xf numFmtId="49" fontId="127" fillId="0" borderId="104" xfId="0" applyNumberFormat="1" applyFont="1" applyFill="1" applyBorder="1" applyAlignment="1">
      <alignment vertical="top" wrapText="1"/>
    </xf>
    <xf numFmtId="0" fontId="11" fillId="0" borderId="104" xfId="17" applyFill="1" applyBorder="1" applyAlignment="1" applyProtection="1">
      <alignment wrapText="1"/>
    </xf>
    <xf numFmtId="49" fontId="127" fillId="0" borderId="104" xfId="0" applyNumberFormat="1" applyFont="1" applyFill="1" applyBorder="1" applyAlignment="1">
      <alignment horizontal="left" vertical="center" wrapText="1" indent="3"/>
    </xf>
    <xf numFmtId="49" fontId="118" fillId="0" borderId="104" xfId="0" applyNumberFormat="1" applyFont="1" applyFill="1" applyBorder="1" applyAlignment="1">
      <alignment horizontal="left" wrapText="1" indent="1"/>
    </xf>
    <xf numFmtId="0" fontId="127" fillId="0" borderId="104" xfId="0" applyFont="1" applyBorder="1" applyAlignment="1">
      <alignment horizontal="left" vertical="center" wrapText="1" indent="2"/>
    </xf>
    <xf numFmtId="0" fontId="107" fillId="0" borderId="104"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4" xfId="0" applyNumberFormat="1" applyFont="1" applyFill="1" applyBorder="1" applyAlignment="1">
      <alignment horizontal="right" vertical="center"/>
    </xf>
    <xf numFmtId="0" fontId="107" fillId="0" borderId="104" xfId="0" applyFont="1" applyFill="1" applyBorder="1" applyAlignment="1">
      <alignment horizontal="left" vertical="center" wrapText="1"/>
    </xf>
    <xf numFmtId="0" fontId="121" fillId="0" borderId="104"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3"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4" xfId="13" applyFont="1" applyFill="1" applyBorder="1" applyAlignment="1" applyProtection="1">
      <alignment horizontal="left" vertical="center" wrapText="1"/>
      <protection locked="0"/>
    </xf>
    <xf numFmtId="0" fontId="118" fillId="0" borderId="104"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4" xfId="0" applyNumberFormat="1" applyFont="1" applyFill="1" applyBorder="1" applyAlignment="1">
      <alignment horizontal="center" vertical="center" wrapText="1"/>
    </xf>
    <xf numFmtId="0" fontId="107" fillId="0" borderId="104" xfId="0" applyFont="1" applyFill="1" applyBorder="1" applyAlignment="1">
      <alignment horizontal="left" vertical="center" wrapText="1"/>
    </xf>
    <xf numFmtId="0" fontId="24" fillId="0" borderId="121" xfId="0" applyFont="1" applyBorder="1" applyAlignment="1">
      <alignment horizontal="center"/>
    </xf>
    <xf numFmtId="0" fontId="117" fillId="0" borderId="104" xfId="0" applyNumberFormat="1" applyFont="1" applyFill="1" applyBorder="1" applyAlignment="1">
      <alignment vertical="center" wrapText="1"/>
    </xf>
    <xf numFmtId="0" fontId="117" fillId="0" borderId="104" xfId="0" applyFont="1" applyFill="1" applyBorder="1" applyAlignment="1">
      <alignment vertical="center" wrapText="1"/>
    </xf>
    <xf numFmtId="0" fontId="117" fillId="0" borderId="104" xfId="0" applyNumberFormat="1" applyFont="1" applyFill="1" applyBorder="1" applyAlignment="1">
      <alignment horizontal="left" vertical="center" wrapText="1" indent="1"/>
    </xf>
    <xf numFmtId="0" fontId="117" fillId="0" borderId="104" xfId="0" applyNumberFormat="1" applyFont="1" applyFill="1" applyBorder="1" applyAlignment="1">
      <alignment horizontal="left" vertical="center" indent="1"/>
    </xf>
    <xf numFmtId="0" fontId="126" fillId="0" borderId="104" xfId="0" applyFont="1" applyBorder="1" applyAlignment="1">
      <alignment horizontal="left" indent="2"/>
    </xf>
    <xf numFmtId="0" fontId="132" fillId="0" borderId="139" xfId="0" applyNumberFormat="1" applyFont="1" applyFill="1" applyBorder="1" applyAlignment="1">
      <alignment vertical="center" wrapText="1" readingOrder="1"/>
    </xf>
    <xf numFmtId="0" fontId="126" fillId="0" borderId="104" xfId="0" applyFont="1" applyBorder="1"/>
    <xf numFmtId="0" fontId="132" fillId="0" borderId="140" xfId="0" applyNumberFormat="1" applyFont="1" applyFill="1" applyBorder="1" applyAlignment="1">
      <alignment vertical="center" wrapText="1" readingOrder="1"/>
    </xf>
    <xf numFmtId="0" fontId="132" fillId="0" borderId="140" xfId="0" applyNumberFormat="1" applyFont="1" applyFill="1" applyBorder="1" applyAlignment="1">
      <alignment horizontal="left" vertical="center" wrapText="1" indent="1" readingOrder="1"/>
    </xf>
    <xf numFmtId="0" fontId="126" fillId="0" borderId="99" xfId="0" applyFont="1" applyBorder="1" applyAlignment="1">
      <alignment horizontal="left" indent="2"/>
    </xf>
    <xf numFmtId="0" fontId="132" fillId="0" borderId="141" xfId="0" applyNumberFormat="1" applyFont="1" applyFill="1" applyBorder="1" applyAlignment="1">
      <alignment vertical="center" wrapText="1" readingOrder="1"/>
    </xf>
    <xf numFmtId="0" fontId="126" fillId="0" borderId="99" xfId="0" applyFont="1" applyBorder="1"/>
    <xf numFmtId="0" fontId="126" fillId="0" borderId="104" xfId="0" applyFont="1" applyFill="1" applyBorder="1" applyAlignment="1">
      <alignment horizontal="left" indent="2"/>
    </xf>
    <xf numFmtId="0" fontId="133" fillId="0" borderId="104" xfId="0" applyNumberFormat="1" applyFont="1" applyFill="1" applyBorder="1" applyAlignment="1">
      <alignment vertical="center" wrapText="1" readingOrder="1"/>
    </xf>
    <xf numFmtId="0" fontId="126" fillId="0" borderId="104" xfId="0" applyFont="1" applyBorder="1" applyAlignment="1">
      <alignment horizontal="left" vertical="center" wrapText="1"/>
    </xf>
    <xf numFmtId="0" fontId="117" fillId="0" borderId="104" xfId="0" applyFont="1" applyFill="1" applyBorder="1" applyAlignment="1">
      <alignment horizontal="left" vertical="center" wrapText="1"/>
    </xf>
    <xf numFmtId="0" fontId="0" fillId="0" borderId="7" xfId="0" applyBorder="1"/>
    <xf numFmtId="0" fontId="132" fillId="0" borderId="140" xfId="0" applyNumberFormat="1" applyFont="1" applyFill="1" applyBorder="1" applyAlignment="1">
      <alignment horizontal="left" vertical="center" wrapText="1" readingOrder="1"/>
    </xf>
    <xf numFmtId="0" fontId="126" fillId="0" borderId="104" xfId="0" applyFont="1" applyBorder="1" applyAlignment="1">
      <alignment horizontal="left" indent="3"/>
    </xf>
    <xf numFmtId="164" fontId="27" fillId="37" borderId="0" xfId="7" applyNumberFormat="1" applyFont="1" applyFill="1" applyBorder="1"/>
    <xf numFmtId="164" fontId="4" fillId="0" borderId="57" xfId="7" applyNumberFormat="1" applyFont="1" applyFill="1" applyBorder="1" applyAlignment="1">
      <alignment vertical="center"/>
    </xf>
    <xf numFmtId="164" fontId="4" fillId="0" borderId="69" xfId="7" applyNumberFormat="1" applyFont="1" applyFill="1" applyBorder="1" applyAlignment="1">
      <alignment vertical="center"/>
    </xf>
    <xf numFmtId="164" fontId="4" fillId="3" borderId="102"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05" xfId="7" applyNumberFormat="1" applyFont="1" applyFill="1" applyBorder="1" applyAlignment="1">
      <alignment vertical="center"/>
    </xf>
    <xf numFmtId="164" fontId="4" fillId="0" borderId="119"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27" fillId="37" borderId="59" xfId="7" applyNumberFormat="1" applyFont="1" applyFill="1" applyBorder="1"/>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27" fillId="37" borderId="28" xfId="7" applyNumberFormat="1" applyFont="1" applyFill="1" applyBorder="1"/>
    <xf numFmtId="164" fontId="27" fillId="37" borderId="116" xfId="7" applyNumberFormat="1" applyFont="1" applyFill="1" applyBorder="1"/>
    <xf numFmtId="164" fontId="27" fillId="37" borderId="106" xfId="7" applyNumberFormat="1" applyFont="1" applyFill="1" applyBorder="1"/>
    <xf numFmtId="164" fontId="4" fillId="0" borderId="100" xfId="7" applyNumberFormat="1" applyFont="1" applyFill="1" applyBorder="1" applyAlignment="1">
      <alignment vertical="center"/>
    </xf>
    <xf numFmtId="164" fontId="4" fillId="0" borderId="113" xfId="7" applyNumberFormat="1" applyFont="1" applyFill="1" applyBorder="1" applyAlignment="1">
      <alignment vertical="center"/>
    </xf>
    <xf numFmtId="164" fontId="27" fillId="37" borderId="34" xfId="7" applyNumberFormat="1" applyFont="1" applyFill="1" applyBorder="1"/>
    <xf numFmtId="9" fontId="4" fillId="0" borderId="98" xfId="20961" applyFont="1" applyFill="1" applyBorder="1" applyAlignment="1">
      <alignment vertical="center"/>
    </xf>
    <xf numFmtId="9" fontId="4" fillId="0" borderId="115" xfId="20961" applyFont="1" applyFill="1" applyBorder="1" applyAlignment="1">
      <alignment vertical="center"/>
    </xf>
    <xf numFmtId="0" fontId="103" fillId="0" borderId="104" xfId="0" applyFont="1" applyBorder="1"/>
    <xf numFmtId="14" fontId="1" fillId="0" borderId="0" xfId="0" applyNumberFormat="1" applyFont="1"/>
    <xf numFmtId="193" fontId="7" fillId="0" borderId="119" xfId="0" applyNumberFormat="1" applyFont="1" applyFill="1" applyBorder="1" applyAlignment="1" applyProtection="1">
      <alignment vertical="center" wrapText="1"/>
      <protection locked="0"/>
    </xf>
    <xf numFmtId="169" fontId="27" fillId="37" borderId="0" xfId="20" applyFont="1" applyBorder="1"/>
    <xf numFmtId="169" fontId="27" fillId="37" borderId="97" xfId="20" applyFont="1" applyBorder="1"/>
    <xf numFmtId="10" fontId="7" fillId="0" borderId="104" xfId="20961" applyNumberFormat="1" applyFont="1" applyBorder="1" applyAlignment="1" applyProtection="1">
      <alignment vertical="center" wrapText="1"/>
      <protection locked="0"/>
    </xf>
    <xf numFmtId="10" fontId="7" fillId="0" borderId="119" xfId="20961" applyNumberFormat="1" applyFont="1" applyBorder="1" applyAlignment="1" applyProtection="1">
      <alignment vertical="center" wrapText="1"/>
      <protection locked="0"/>
    </xf>
    <xf numFmtId="10" fontId="9" fillId="2" borderId="104" xfId="20961" applyNumberFormat="1" applyFont="1" applyFill="1" applyBorder="1" applyAlignment="1" applyProtection="1">
      <alignment vertical="center"/>
      <protection locked="0"/>
    </xf>
    <xf numFmtId="10" fontId="9" fillId="2" borderId="119" xfId="20961" applyNumberFormat="1" applyFont="1" applyFill="1" applyBorder="1" applyAlignment="1" applyProtection="1">
      <alignment vertical="center"/>
      <protection locked="0"/>
    </xf>
    <xf numFmtId="10" fontId="27" fillId="37" borderId="0" xfId="20" applyNumberFormat="1" applyFont="1" applyBorder="1"/>
    <xf numFmtId="193" fontId="9" fillId="2" borderId="113" xfId="0"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9" fillId="2" borderId="27" xfId="20961" applyNumberFormat="1" applyFont="1" applyFill="1" applyBorder="1" applyAlignment="1" applyProtection="1">
      <alignment vertical="center"/>
      <protection locked="0"/>
    </xf>
    <xf numFmtId="0" fontId="9" fillId="0" borderId="121" xfId="0" applyFont="1" applyBorder="1" applyAlignment="1">
      <alignment vertical="center"/>
    </xf>
    <xf numFmtId="0" fontId="13" fillId="0" borderId="105" xfId="0" applyFont="1" applyBorder="1" applyAlignment="1">
      <alignment wrapText="1"/>
    </xf>
    <xf numFmtId="0" fontId="10" fillId="0" borderId="105" xfId="0" applyFont="1" applyBorder="1" applyAlignment="1">
      <alignment horizontal="center" vertical="center" wrapText="1"/>
    </xf>
    <xf numFmtId="0" fontId="9" fillId="0" borderId="105" xfId="0" applyFont="1" applyBorder="1" applyAlignment="1">
      <alignment wrapText="1"/>
    </xf>
    <xf numFmtId="10" fontId="4" fillId="0" borderId="24" xfId="20961" applyNumberFormat="1" applyFont="1" applyBorder="1" applyAlignment="1"/>
    <xf numFmtId="10" fontId="4" fillId="0" borderId="119" xfId="20961" applyNumberFormat="1" applyFont="1" applyBorder="1" applyAlignment="1"/>
    <xf numFmtId="167" fontId="134" fillId="0" borderId="104" xfId="0" applyNumberFormat="1" applyFont="1" applyBorder="1" applyAlignment="1">
      <alignment horizontal="center" vertical="center"/>
    </xf>
    <xf numFmtId="167" fontId="25" fillId="0" borderId="104" xfId="0" applyNumberFormat="1" applyFont="1" applyBorder="1" applyAlignment="1">
      <alignment horizontal="center" vertical="center"/>
    </xf>
    <xf numFmtId="167" fontId="25" fillId="0" borderId="119" xfId="0" applyNumberFormat="1" applyFont="1" applyBorder="1" applyAlignment="1">
      <alignment horizontal="center" vertical="center"/>
    </xf>
    <xf numFmtId="164" fontId="4" fillId="0" borderId="119" xfId="7" applyNumberFormat="1" applyFont="1" applyFill="1" applyBorder="1" applyAlignment="1">
      <alignment horizontal="right" vertical="center" wrapText="1"/>
    </xf>
    <xf numFmtId="164" fontId="6" fillId="36" borderId="119" xfId="7" applyNumberFormat="1" applyFont="1" applyFill="1" applyBorder="1" applyAlignment="1">
      <alignment horizontal="right" vertical="center" wrapText="1"/>
    </xf>
    <xf numFmtId="164" fontId="110" fillId="0" borderId="119" xfId="7" applyNumberFormat="1" applyFont="1" applyFill="1" applyBorder="1" applyAlignment="1">
      <alignment horizontal="right" vertical="center" wrapText="1"/>
    </xf>
    <xf numFmtId="164" fontId="6" fillId="36" borderId="119" xfId="7" applyNumberFormat="1" applyFont="1" applyFill="1" applyBorder="1" applyAlignment="1">
      <alignment horizontal="center" vertical="center" wrapText="1"/>
    </xf>
    <xf numFmtId="164" fontId="7" fillId="0" borderId="27" xfId="7" applyNumberFormat="1" applyFont="1" applyFill="1" applyBorder="1" applyAlignment="1" applyProtection="1">
      <alignment horizontal="right" vertical="center"/>
    </xf>
    <xf numFmtId="193" fontId="24" fillId="0" borderId="142" xfId="0" applyNumberFormat="1" applyFont="1" applyBorder="1" applyAlignment="1">
      <alignment vertical="center"/>
    </xf>
    <xf numFmtId="167" fontId="135" fillId="0" borderId="143" xfId="0" applyNumberFormat="1" applyFont="1" applyBorder="1" applyAlignment="1">
      <alignment horizontal="center"/>
    </xf>
    <xf numFmtId="167" fontId="135" fillId="0" borderId="65" xfId="0" applyNumberFormat="1" applyFont="1" applyBorder="1" applyAlignment="1">
      <alignment horizontal="center"/>
    </xf>
    <xf numFmtId="167" fontId="64" fillId="77" borderId="65" xfId="0" applyNumberFormat="1" applyFont="1" applyFill="1" applyBorder="1" applyAlignment="1">
      <alignment horizontal="center"/>
    </xf>
    <xf numFmtId="167" fontId="136" fillId="0" borderId="65" xfId="0" applyNumberFormat="1" applyFont="1" applyBorder="1" applyAlignment="1">
      <alignment horizontal="center"/>
    </xf>
    <xf numFmtId="193" fontId="23" fillId="36" borderId="14" xfId="0" applyNumberFormat="1" applyFont="1" applyFill="1" applyBorder="1" applyAlignment="1">
      <alignment vertical="center"/>
    </xf>
    <xf numFmtId="167" fontId="135" fillId="0" borderId="67" xfId="0" applyNumberFormat="1" applyFont="1" applyBorder="1" applyAlignment="1">
      <alignment horizontal="center"/>
    </xf>
    <xf numFmtId="167" fontId="137" fillId="36" borderId="60" xfId="0" applyNumberFormat="1" applyFont="1" applyFill="1" applyBorder="1" applyAlignment="1">
      <alignment horizontal="center"/>
    </xf>
    <xf numFmtId="167" fontId="135" fillId="0" borderId="64" xfId="0" applyNumberFormat="1" applyFont="1" applyBorder="1" applyAlignment="1">
      <alignment horizontal="center"/>
    </xf>
    <xf numFmtId="193" fontId="24" fillId="0" borderId="144" xfId="0" applyNumberFormat="1" applyFont="1" applyBorder="1" applyAlignment="1">
      <alignment vertical="center"/>
    </xf>
    <xf numFmtId="193" fontId="137" fillId="36" borderId="62" xfId="0" applyNumberFormat="1" applyFont="1" applyFill="1" applyBorder="1" applyAlignment="1">
      <alignment vertical="center"/>
    </xf>
    <xf numFmtId="167" fontId="137" fillId="36" borderId="63" xfId="0" applyNumberFormat="1" applyFont="1" applyFill="1" applyBorder="1" applyAlignment="1">
      <alignment horizontal="center"/>
    </xf>
    <xf numFmtId="0" fontId="24" fillId="0" borderId="145" xfId="0" applyFont="1" applyBorder="1" applyAlignment="1">
      <alignment wrapText="1"/>
    </xf>
    <xf numFmtId="0" fontId="24" fillId="0" borderId="12" xfId="0" applyFont="1" applyBorder="1" applyAlignment="1">
      <alignment horizontal="right" wrapText="1"/>
    </xf>
    <xf numFmtId="0" fontId="18" fillId="0" borderId="12" xfId="0" applyFont="1" applyBorder="1" applyAlignment="1">
      <alignment horizontal="center" wrapText="1"/>
    </xf>
    <xf numFmtId="0" fontId="24" fillId="0" borderId="112" xfId="0" applyFont="1" applyBorder="1" applyAlignment="1">
      <alignment horizontal="center"/>
    </xf>
    <xf numFmtId="164" fontId="4" fillId="0" borderId="23" xfId="7" applyNumberFormat="1" applyFont="1" applyBorder="1" applyAlignment="1"/>
    <xf numFmtId="164" fontId="4" fillId="36" borderId="27" xfId="7" applyNumberFormat="1" applyFont="1" applyFill="1" applyBorder="1"/>
    <xf numFmtId="10" fontId="114" fillId="80" borderId="104" xfId="20961" applyNumberFormat="1" applyFont="1" applyFill="1" applyBorder="1" applyAlignment="1" applyProtection="1">
      <alignment horizontal="right" vertical="center"/>
    </xf>
    <xf numFmtId="164" fontId="121" fillId="0" borderId="104" xfId="7" applyNumberFormat="1" applyFont="1" applyBorder="1"/>
    <xf numFmtId="164" fontId="118" fillId="0" borderId="104" xfId="7" applyNumberFormat="1" applyFont="1" applyBorder="1"/>
    <xf numFmtId="164" fontId="118" fillId="0" borderId="104" xfId="7" applyNumberFormat="1" applyFont="1" applyFill="1" applyBorder="1"/>
    <xf numFmtId="164" fontId="117" fillId="36" borderId="104" xfId="7" applyNumberFormat="1" applyFont="1" applyFill="1" applyBorder="1"/>
    <xf numFmtId="164" fontId="118" fillId="0" borderId="0" xfId="7" applyNumberFormat="1" applyFont="1"/>
    <xf numFmtId="164" fontId="118" fillId="0" borderId="0" xfId="7" applyNumberFormat="1" applyFont="1" applyFill="1"/>
    <xf numFmtId="164" fontId="118" fillId="0" borderId="0" xfId="7" applyNumberFormat="1" applyFont="1" applyBorder="1"/>
    <xf numFmtId="164" fontId="118" fillId="81" borderId="104" xfId="7" applyNumberFormat="1" applyFont="1" applyFill="1" applyBorder="1"/>
    <xf numFmtId="164" fontId="121" fillId="81" borderId="104" xfId="7" applyNumberFormat="1" applyFont="1" applyFill="1" applyBorder="1"/>
    <xf numFmtId="164" fontId="118" fillId="0" borderId="104" xfId="7" applyNumberFormat="1" applyFont="1" applyBorder="1" applyAlignment="1">
      <alignment horizontal="left" indent="1"/>
    </xf>
    <xf numFmtId="164" fontId="118" fillId="82" borderId="104" xfId="7" applyNumberFormat="1" applyFont="1" applyFill="1" applyBorder="1"/>
    <xf numFmtId="164" fontId="121" fillId="84" borderId="104" xfId="7" applyNumberFormat="1" applyFont="1" applyFill="1" applyBorder="1"/>
    <xf numFmtId="164" fontId="118" fillId="0" borderId="104" xfId="7" applyNumberFormat="1" applyFont="1" applyFill="1" applyBorder="1" applyAlignment="1">
      <alignment horizontal="left" indent="1"/>
    </xf>
    <xf numFmtId="164" fontId="121" fillId="0" borderId="7" xfId="7" applyNumberFormat="1" applyFont="1" applyBorder="1"/>
    <xf numFmtId="164" fontId="118" fillId="0" borderId="104" xfId="7" applyNumberFormat="1" applyFont="1" applyBorder="1" applyAlignment="1">
      <alignment horizontal="left" indent="2"/>
    </xf>
    <xf numFmtId="164" fontId="118" fillId="0" borderId="104" xfId="7" applyNumberFormat="1" applyFont="1" applyFill="1" applyBorder="1" applyAlignment="1">
      <alignment horizontal="left" indent="3"/>
    </xf>
    <xf numFmtId="164" fontId="118" fillId="83" borderId="104" xfId="7" applyNumberFormat="1" applyFont="1" applyFill="1" applyBorder="1"/>
    <xf numFmtId="164" fontId="118" fillId="0" borderId="104" xfId="7" applyNumberFormat="1" applyFont="1" applyFill="1" applyBorder="1" applyAlignment="1">
      <alignment horizontal="left" vertical="top" wrapText="1" indent="2"/>
    </xf>
    <xf numFmtId="164" fontId="118" fillId="0" borderId="104" xfId="7" applyNumberFormat="1" applyFont="1" applyFill="1" applyBorder="1" applyAlignment="1">
      <alignment horizontal="left" wrapText="1" indent="3"/>
    </xf>
    <xf numFmtId="164" fontId="118" fillId="0" borderId="104" xfId="7" applyNumberFormat="1" applyFont="1" applyFill="1" applyBorder="1" applyAlignment="1">
      <alignment horizontal="left" wrapText="1" indent="2"/>
    </xf>
    <xf numFmtId="164" fontId="118" fillId="0" borderId="104" xfId="7" applyNumberFormat="1" applyFont="1" applyFill="1" applyBorder="1" applyAlignment="1">
      <alignment horizontal="left" wrapText="1" indent="1"/>
    </xf>
    <xf numFmtId="164" fontId="117" fillId="0" borderId="104" xfId="7" applyNumberFormat="1" applyFont="1" applyFill="1" applyBorder="1" applyAlignment="1">
      <alignment horizontal="left" vertical="center" wrapText="1"/>
    </xf>
    <xf numFmtId="164" fontId="118" fillId="0" borderId="104" xfId="7" applyNumberFormat="1" applyFont="1" applyBorder="1" applyAlignment="1">
      <alignment wrapText="1"/>
    </xf>
    <xf numFmtId="164" fontId="118" fillId="0" borderId="104" xfId="7" applyNumberFormat="1" applyFont="1" applyBorder="1" applyAlignment="1">
      <alignment horizontal="center" vertical="center" wrapText="1"/>
    </xf>
    <xf numFmtId="164" fontId="120" fillId="0" borderId="104" xfId="7" applyNumberFormat="1" applyFont="1" applyFill="1" applyBorder="1" applyAlignment="1">
      <alignment horizontal="left" vertical="center" wrapText="1"/>
    </xf>
    <xf numFmtId="164" fontId="118" fillId="0" borderId="104" xfId="7" applyNumberFormat="1" applyFont="1" applyFill="1" applyBorder="1" applyAlignment="1">
      <alignment wrapText="1"/>
    </xf>
    <xf numFmtId="164" fontId="6" fillId="0" borderId="119" xfId="21414" applyNumberFormat="1" applyFont="1" applyBorder="1"/>
    <xf numFmtId="43" fontId="118" fillId="0" borderId="104" xfId="7" applyFont="1" applyBorder="1"/>
    <xf numFmtId="0" fontId="105" fillId="0" borderId="71" xfId="0" applyFont="1" applyBorder="1" applyAlignment="1">
      <alignment horizontal="left" vertical="center" wrapText="1"/>
    </xf>
    <xf numFmtId="0" fontId="105"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104" xfId="0" applyFont="1" applyBorder="1" applyAlignment="1">
      <alignment wrapText="1"/>
    </xf>
    <xf numFmtId="0" fontId="4" fillId="0" borderId="119" xfId="0" applyFont="1" applyBorder="1" applyAlignment="1"/>
    <xf numFmtId="0" fontId="10" fillId="0" borderId="105"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4" xfId="0" applyFont="1" applyFill="1" applyBorder="1" applyAlignment="1">
      <alignment horizontal="center" vertical="center" wrapText="1"/>
    </xf>
    <xf numFmtId="0" fontId="4" fillId="0" borderId="105" xfId="0" applyFont="1" applyFill="1" applyBorder="1" applyAlignment="1">
      <alignment horizontal="center"/>
    </xf>
    <xf numFmtId="0" fontId="4" fillId="0" borderId="24" xfId="0" applyFont="1" applyFill="1" applyBorder="1" applyAlignment="1">
      <alignment horizontal="center"/>
    </xf>
    <xf numFmtId="0" fontId="6" fillId="36" borderId="123"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0" xfId="0" applyFont="1" applyFill="1" applyBorder="1" applyAlignment="1">
      <alignment horizontal="center" vertical="center" wrapText="1"/>
    </xf>
    <xf numFmtId="0" fontId="6" fillId="36" borderId="103" xfId="0" applyFont="1" applyFill="1" applyBorder="1" applyAlignment="1">
      <alignment horizontal="center" vertical="center" wrapText="1"/>
    </xf>
    <xf numFmtId="0" fontId="102" fillId="3" borderId="72" xfId="13" applyFont="1" applyFill="1" applyBorder="1" applyAlignment="1" applyProtection="1">
      <alignment horizontal="center" vertical="center" wrapText="1"/>
      <protection locked="0"/>
    </xf>
    <xf numFmtId="0" fontId="102"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95" xfId="1" applyNumberFormat="1" applyFont="1" applyFill="1" applyBorder="1" applyAlignment="1" applyProtection="1">
      <alignment horizontal="center" vertical="center" wrapText="1"/>
      <protection locked="0"/>
    </xf>
    <xf numFmtId="164" fontId="15" fillId="0" borderId="96"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4" fontId="4" fillId="0" borderId="66" xfId="7" applyNumberFormat="1" applyFont="1" applyFill="1" applyBorder="1" applyAlignment="1">
      <alignment horizontal="center" vertical="center" wrapText="1"/>
    </xf>
    <xf numFmtId="164" fontId="4" fillId="0" borderId="59" xfId="7" applyNumberFormat="1" applyFont="1" applyFill="1" applyBorder="1" applyAlignment="1">
      <alignment horizontal="center" vertical="center" wrapText="1"/>
    </xf>
    <xf numFmtId="164" fontId="4" fillId="0" borderId="111" xfId="7" applyNumberFormat="1"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4" fillId="0" borderId="59"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9" xfId="0" applyFont="1" applyBorder="1" applyAlignment="1">
      <alignment horizontal="center" vertical="center" wrapText="1"/>
    </xf>
    <xf numFmtId="0" fontId="120" fillId="0" borderId="126" xfId="0" applyNumberFormat="1" applyFont="1" applyFill="1" applyBorder="1" applyAlignment="1">
      <alignment horizontal="left" vertical="center" wrapText="1"/>
    </xf>
    <xf numFmtId="0" fontId="120" fillId="0" borderId="127"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0"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3" xfId="0" applyNumberFormat="1" applyFont="1" applyFill="1" applyBorder="1" applyAlignment="1">
      <alignment horizontal="left" vertical="center" wrapText="1"/>
    </xf>
    <xf numFmtId="0" fontId="121" fillId="0" borderId="100" xfId="0" applyFont="1" applyFill="1" applyBorder="1" applyAlignment="1">
      <alignment horizontal="center" vertical="center" wrapText="1"/>
    </xf>
    <xf numFmtId="0" fontId="121" fillId="0" borderId="118" xfId="0" applyFont="1" applyFill="1" applyBorder="1" applyAlignment="1">
      <alignment horizontal="center" vertical="center" wrapText="1"/>
    </xf>
    <xf numFmtId="0" fontId="121" fillId="0" borderId="128" xfId="0" applyFont="1" applyFill="1" applyBorder="1" applyAlignment="1">
      <alignment horizontal="center" vertical="center" wrapText="1"/>
    </xf>
    <xf numFmtId="0" fontId="121" fillId="0" borderId="57" xfId="0" applyFont="1" applyFill="1" applyBorder="1" applyAlignment="1">
      <alignment horizontal="center" vertical="center" wrapText="1"/>
    </xf>
    <xf numFmtId="0" fontId="121" fillId="0" borderId="131"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99"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4" xfId="0" applyFont="1" applyBorder="1" applyAlignment="1">
      <alignment horizontal="center" vertical="center" wrapText="1"/>
    </xf>
    <xf numFmtId="0" fontId="125" fillId="0" borderId="104" xfId="0" applyFont="1" applyFill="1" applyBorder="1" applyAlignment="1">
      <alignment horizontal="center" vertical="center"/>
    </xf>
    <xf numFmtId="0" fontId="125" fillId="0" borderId="100" xfId="0" applyFont="1" applyFill="1" applyBorder="1" applyAlignment="1">
      <alignment horizontal="center" vertical="center"/>
    </xf>
    <xf numFmtId="0" fontId="125" fillId="0" borderId="128" xfId="0" applyFont="1" applyFill="1" applyBorder="1" applyAlignment="1">
      <alignment horizontal="center" vertical="center"/>
    </xf>
    <xf numFmtId="0" fontId="125" fillId="0" borderId="57"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4" xfId="0" applyFont="1" applyFill="1" applyBorder="1" applyAlignment="1">
      <alignment horizontal="center" vertical="center" wrapText="1"/>
    </xf>
    <xf numFmtId="0" fontId="121" fillId="0" borderId="134" xfId="0" applyFont="1" applyFill="1" applyBorder="1" applyAlignment="1">
      <alignment horizontal="center" vertical="center" wrapText="1"/>
    </xf>
    <xf numFmtId="0" fontId="121" fillId="0" borderId="135"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18" fillId="0" borderId="102" xfId="0" applyFont="1" applyFill="1" applyBorder="1" applyAlignment="1">
      <alignment horizontal="center" vertical="center" wrapText="1"/>
    </xf>
    <xf numFmtId="0" fontId="118" fillId="0" borderId="103" xfId="0" applyFont="1" applyFill="1" applyBorder="1" applyAlignment="1">
      <alignment horizontal="center" vertical="center" wrapText="1"/>
    </xf>
    <xf numFmtId="0" fontId="121" fillId="0" borderId="136"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6"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4"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5"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0" xfId="0" applyNumberFormat="1" applyFont="1" applyFill="1" applyBorder="1" applyAlignment="1">
      <alignment horizontal="left" vertical="top" wrapText="1"/>
    </xf>
    <xf numFmtId="0" fontId="120" fillId="0" borderId="128" xfId="0" applyNumberFormat="1" applyFont="1" applyFill="1" applyBorder="1" applyAlignment="1">
      <alignment horizontal="left" vertical="top" wrapText="1"/>
    </xf>
    <xf numFmtId="0" fontId="120" fillId="0" borderId="134" xfId="0" applyNumberFormat="1" applyFont="1" applyFill="1" applyBorder="1" applyAlignment="1">
      <alignment horizontal="left" vertical="top" wrapText="1"/>
    </xf>
    <xf numFmtId="0" fontId="120" fillId="0" borderId="135" xfId="0" applyNumberFormat="1" applyFont="1" applyFill="1" applyBorder="1" applyAlignment="1">
      <alignment horizontal="left" vertical="top" wrapText="1"/>
    </xf>
    <xf numFmtId="0" fontId="120" fillId="0" borderId="57"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0" xfId="0" applyFont="1" applyFill="1" applyBorder="1" applyAlignment="1">
      <alignment horizontal="center" vertical="center"/>
    </xf>
    <xf numFmtId="0" fontId="118" fillId="0" borderId="118" xfId="0" applyFont="1" applyFill="1" applyBorder="1" applyAlignment="1">
      <alignment horizontal="center" vertical="center"/>
    </xf>
    <xf numFmtId="0" fontId="118" fillId="0" borderId="128" xfId="0" applyFont="1" applyFill="1" applyBorder="1" applyAlignment="1">
      <alignment horizontal="center" vertical="center"/>
    </xf>
    <xf numFmtId="0" fontId="118" fillId="0" borderId="100" xfId="0" applyFont="1" applyFill="1" applyBorder="1" applyAlignment="1">
      <alignment horizontal="center" vertical="center" wrapText="1"/>
    </xf>
    <xf numFmtId="0" fontId="118" fillId="0" borderId="118" xfId="0" applyFont="1" applyFill="1" applyBorder="1" applyAlignment="1">
      <alignment horizontal="center" vertical="center" wrapText="1"/>
    </xf>
    <xf numFmtId="0" fontId="118" fillId="0" borderId="128" xfId="0" applyFont="1" applyFill="1" applyBorder="1" applyAlignment="1">
      <alignment horizontal="center" vertical="center" wrapText="1"/>
    </xf>
    <xf numFmtId="0" fontId="118" fillId="0" borderId="100" xfId="0" applyFont="1" applyBorder="1" applyAlignment="1">
      <alignment horizontal="center" vertical="top" wrapText="1"/>
    </xf>
    <xf numFmtId="0" fontId="118" fillId="0" borderId="118" xfId="0" applyFont="1" applyBorder="1" applyAlignment="1">
      <alignment horizontal="center" vertical="top" wrapText="1"/>
    </xf>
    <xf numFmtId="0" fontId="118" fillId="0" borderId="128" xfId="0" applyFont="1" applyBorder="1" applyAlignment="1">
      <alignment horizontal="center" vertical="top" wrapText="1"/>
    </xf>
    <xf numFmtId="0" fontId="118" fillId="0" borderId="100" xfId="0" applyFont="1" applyFill="1" applyBorder="1" applyAlignment="1">
      <alignment horizontal="center" vertical="top" wrapText="1"/>
    </xf>
    <xf numFmtId="0" fontId="118" fillId="0" borderId="102" xfId="0" applyFont="1" applyFill="1" applyBorder="1" applyAlignment="1">
      <alignment horizontal="center" vertical="top" wrapText="1"/>
    </xf>
    <xf numFmtId="0" fontId="118" fillId="0" borderId="103" xfId="0" applyFont="1" applyFill="1" applyBorder="1" applyAlignment="1">
      <alignment horizontal="center" vertical="top" wrapText="1"/>
    </xf>
    <xf numFmtId="0" fontId="118" fillId="0" borderId="99" xfId="0" applyFont="1" applyBorder="1" applyAlignment="1">
      <alignment horizontal="center" vertical="top" wrapText="1"/>
    </xf>
    <xf numFmtId="0" fontId="118" fillId="0" borderId="7" xfId="0" applyFont="1" applyBorder="1" applyAlignment="1">
      <alignment horizontal="center" vertical="top" wrapText="1"/>
    </xf>
    <xf numFmtId="0" fontId="120" fillId="0" borderId="137" xfId="0" applyNumberFormat="1" applyFont="1" applyFill="1" applyBorder="1" applyAlignment="1">
      <alignment horizontal="left" vertical="top" wrapText="1"/>
    </xf>
    <xf numFmtId="0" fontId="120" fillId="0" borderId="138" xfId="0" applyNumberFormat="1" applyFont="1" applyFill="1" applyBorder="1" applyAlignment="1">
      <alignment horizontal="left" vertical="top" wrapText="1"/>
    </xf>
    <xf numFmtId="0" fontId="131" fillId="0" borderId="104" xfId="0" applyFont="1" applyBorder="1" applyAlignment="1">
      <alignment horizontal="center" vertical="center"/>
    </xf>
    <xf numFmtId="0" fontId="126" fillId="0" borderId="104" xfId="0" applyFont="1" applyBorder="1" applyAlignment="1">
      <alignment horizontal="center" vertical="center" wrapText="1"/>
    </xf>
    <xf numFmtId="0" fontId="126" fillId="0" borderId="99" xfId="0" applyFont="1" applyBorder="1" applyAlignment="1">
      <alignment horizontal="center" vertical="center" wrapText="1"/>
    </xf>
    <xf numFmtId="0" fontId="107" fillId="0" borderId="105" xfId="0" applyFont="1" applyFill="1" applyBorder="1" applyAlignment="1">
      <alignment horizontal="left" vertical="center" wrapText="1"/>
    </xf>
    <xf numFmtId="0" fontId="107" fillId="0" borderId="103" xfId="0" applyFont="1" applyFill="1" applyBorder="1" applyAlignment="1">
      <alignment horizontal="left" vertical="center" wrapText="1"/>
    </xf>
    <xf numFmtId="0" fontId="107" fillId="0" borderId="105" xfId="0" applyFont="1" applyFill="1" applyBorder="1" applyAlignment="1">
      <alignment horizontal="left"/>
    </xf>
    <xf numFmtId="0" fontId="107" fillId="0" borderId="103" xfId="0" applyFont="1" applyFill="1" applyBorder="1" applyAlignment="1">
      <alignment horizontal="left"/>
    </xf>
    <xf numFmtId="0" fontId="107" fillId="3" borderId="105" xfId="0" applyFont="1" applyFill="1" applyBorder="1" applyAlignment="1">
      <alignment vertical="center" wrapText="1"/>
    </xf>
    <xf numFmtId="0" fontId="107" fillId="3" borderId="103" xfId="0" applyFont="1" applyFill="1" applyBorder="1" applyAlignment="1">
      <alignment vertical="center" wrapText="1"/>
    </xf>
    <xf numFmtId="0" fontId="106" fillId="0" borderId="75" xfId="0" applyFont="1" applyFill="1" applyBorder="1" applyAlignment="1">
      <alignment horizontal="center" vertical="center"/>
    </xf>
    <xf numFmtId="0" fontId="106" fillId="0" borderId="76" xfId="0" applyFont="1" applyFill="1" applyBorder="1" applyAlignment="1">
      <alignment horizontal="center" vertical="center"/>
    </xf>
    <xf numFmtId="0" fontId="106" fillId="0" borderId="77" xfId="0" applyFont="1" applyFill="1" applyBorder="1" applyAlignment="1">
      <alignment horizontal="center" vertical="center"/>
    </xf>
    <xf numFmtId="0" fontId="107" fillId="0" borderId="104" xfId="0" applyFont="1" applyFill="1" applyBorder="1" applyAlignment="1">
      <alignment horizontal="left" vertical="center" wrapText="1"/>
    </xf>
    <xf numFmtId="0" fontId="106" fillId="76" borderId="78" xfId="0" applyFont="1" applyFill="1" applyBorder="1" applyAlignment="1">
      <alignment horizontal="center" vertical="center" wrapText="1"/>
    </xf>
    <xf numFmtId="0" fontId="106" fillId="76" borderId="79" xfId="0" applyFont="1" applyFill="1" applyBorder="1" applyAlignment="1">
      <alignment horizontal="center" vertical="center" wrapText="1"/>
    </xf>
    <xf numFmtId="0" fontId="106" fillId="76" borderId="80" xfId="0" applyFont="1" applyFill="1" applyBorder="1" applyAlignment="1">
      <alignment horizontal="center" vertical="center" wrapText="1"/>
    </xf>
    <xf numFmtId="0" fontId="107" fillId="0" borderId="57"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05" xfId="0" applyFont="1" applyFill="1" applyBorder="1" applyAlignment="1">
      <alignment vertical="center" wrapText="1"/>
    </xf>
    <xf numFmtId="0" fontId="107" fillId="0" borderId="103" xfId="0" applyFont="1" applyFill="1" applyBorder="1" applyAlignment="1">
      <alignment vertical="center" wrapText="1"/>
    </xf>
    <xf numFmtId="0" fontId="107" fillId="3" borderId="82" xfId="0" applyFont="1" applyFill="1" applyBorder="1" applyAlignment="1">
      <alignment horizontal="left" vertical="center" wrapText="1"/>
    </xf>
    <xf numFmtId="0" fontId="107" fillId="3" borderId="83"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7" fillId="0" borderId="57" xfId="0" applyFont="1" applyFill="1" applyBorder="1" applyAlignment="1">
      <alignment vertical="center" wrapText="1"/>
    </xf>
    <xf numFmtId="0" fontId="107" fillId="0" borderId="11" xfId="0" applyFont="1" applyFill="1" applyBorder="1" applyAlignment="1">
      <alignment vertical="center" wrapText="1"/>
    </xf>
    <xf numFmtId="0" fontId="107" fillId="0" borderId="82" xfId="0" applyFont="1" applyFill="1" applyBorder="1" applyAlignment="1">
      <alignment horizontal="left" vertical="center" wrapText="1"/>
    </xf>
    <xf numFmtId="0" fontId="107" fillId="0" borderId="83" xfId="0" applyFont="1" applyFill="1" applyBorder="1" applyAlignment="1">
      <alignment horizontal="left" vertical="center" wrapText="1"/>
    </xf>
    <xf numFmtId="0" fontId="107" fillId="0" borderId="82" xfId="0" applyFont="1" applyFill="1" applyBorder="1" applyAlignment="1">
      <alignment vertical="center" wrapText="1"/>
    </xf>
    <xf numFmtId="0" fontId="107" fillId="0" borderId="83" xfId="0" applyFont="1" applyFill="1" applyBorder="1" applyAlignment="1">
      <alignment vertical="center" wrapText="1"/>
    </xf>
    <xf numFmtId="0" fontId="107" fillId="3" borderId="105" xfId="0" applyFont="1" applyFill="1" applyBorder="1" applyAlignment="1">
      <alignment horizontal="left" vertical="center" wrapText="1"/>
    </xf>
    <xf numFmtId="0" fontId="107" fillId="3" borderId="103" xfId="0" applyFont="1" applyFill="1" applyBorder="1" applyAlignment="1">
      <alignment horizontal="left" vertical="center" wrapText="1"/>
    </xf>
    <xf numFmtId="0" fontId="106" fillId="76" borderId="87"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88" xfId="0" applyFont="1" applyFill="1" applyBorder="1" applyAlignment="1">
      <alignment horizontal="center" vertical="center" wrapText="1"/>
    </xf>
    <xf numFmtId="0" fontId="107" fillId="78" borderId="105" xfId="0" applyFont="1" applyFill="1" applyBorder="1" applyAlignment="1">
      <alignment vertical="center" wrapText="1"/>
    </xf>
    <xf numFmtId="0" fontId="107" fillId="78" borderId="103" xfId="0" applyFont="1" applyFill="1" applyBorder="1" applyAlignment="1">
      <alignment vertical="center" wrapText="1"/>
    </xf>
    <xf numFmtId="0" fontId="106" fillId="76" borderId="92" xfId="0" applyFont="1" applyFill="1" applyBorder="1" applyAlignment="1">
      <alignment horizontal="center" vertical="center"/>
    </xf>
    <xf numFmtId="0" fontId="106" fillId="76" borderId="93" xfId="0" applyFont="1" applyFill="1" applyBorder="1" applyAlignment="1">
      <alignment horizontal="center" vertical="center"/>
    </xf>
    <xf numFmtId="0" fontId="106" fillId="76" borderId="94" xfId="0" applyFont="1" applyFill="1" applyBorder="1" applyAlignment="1">
      <alignment horizontal="center" vertical="center"/>
    </xf>
    <xf numFmtId="0" fontId="106" fillId="76" borderId="104" xfId="0" applyFont="1" applyFill="1" applyBorder="1" applyAlignment="1">
      <alignment horizontal="center" vertical="center" wrapText="1"/>
    </xf>
    <xf numFmtId="0" fontId="106" fillId="0" borderId="104" xfId="0" applyFont="1" applyFill="1" applyBorder="1" applyAlignment="1">
      <alignment horizontal="center" vertical="center"/>
    </xf>
    <xf numFmtId="0" fontId="107" fillId="0" borderId="105" xfId="13" applyFont="1" applyFill="1" applyBorder="1" applyAlignment="1" applyProtection="1">
      <alignment horizontal="left" vertical="top" wrapText="1"/>
      <protection locked="0"/>
    </xf>
    <xf numFmtId="0" fontId="107" fillId="0" borderId="103" xfId="13" applyFont="1" applyFill="1" applyBorder="1" applyAlignment="1" applyProtection="1">
      <alignment horizontal="left" vertical="top" wrapText="1"/>
      <protection locked="0"/>
    </xf>
    <xf numFmtId="0" fontId="107" fillId="3" borderId="105" xfId="13" applyFont="1" applyFill="1" applyBorder="1" applyAlignment="1" applyProtection="1">
      <alignment horizontal="left" vertical="top" wrapText="1"/>
      <protection locked="0"/>
    </xf>
    <xf numFmtId="0" fontId="107" fillId="3" borderId="103" xfId="13" applyFont="1" applyFill="1" applyBorder="1" applyAlignment="1" applyProtection="1">
      <alignment horizontal="left" vertical="top" wrapText="1"/>
      <protection locked="0"/>
    </xf>
    <xf numFmtId="0" fontId="106" fillId="0" borderId="90" xfId="0" applyFont="1" applyFill="1" applyBorder="1" applyAlignment="1">
      <alignment horizontal="center" vertical="center"/>
    </xf>
    <xf numFmtId="0" fontId="107" fillId="0" borderId="105" xfId="0" applyNumberFormat="1" applyFont="1" applyFill="1" applyBorder="1" applyAlignment="1">
      <alignment horizontal="left" vertical="center" wrapText="1"/>
    </xf>
    <xf numFmtId="0" fontId="107" fillId="0" borderId="103" xfId="0" applyNumberFormat="1" applyFont="1" applyFill="1" applyBorder="1" applyAlignment="1">
      <alignment horizontal="left" vertical="center" wrapText="1"/>
    </xf>
    <xf numFmtId="0" fontId="106" fillId="76" borderId="105" xfId="0" applyFont="1" applyFill="1" applyBorder="1" applyAlignment="1">
      <alignment horizontal="center" vertical="center" wrapText="1"/>
    </xf>
    <xf numFmtId="0" fontId="106" fillId="76" borderId="103" xfId="0" applyFont="1" applyFill="1" applyBorder="1" applyAlignment="1">
      <alignment horizontal="center" vertical="center" wrapText="1"/>
    </xf>
    <xf numFmtId="0" fontId="107" fillId="0" borderId="105" xfId="0" applyNumberFormat="1" applyFont="1" applyFill="1" applyBorder="1" applyAlignment="1">
      <alignment horizontal="left" vertical="top" wrapText="1"/>
    </xf>
    <xf numFmtId="0" fontId="107" fillId="0" borderId="103" xfId="0" applyNumberFormat="1" applyFont="1" applyFill="1" applyBorder="1" applyAlignment="1">
      <alignment horizontal="left" vertical="top" wrapText="1"/>
    </xf>
    <xf numFmtId="0" fontId="107" fillId="0" borderId="99" xfId="12672" applyFont="1" applyFill="1" applyBorder="1" applyAlignment="1">
      <alignment horizontal="left" vertical="center" wrapText="1"/>
    </xf>
    <xf numFmtId="0" fontId="107" fillId="0" borderId="136"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49" fontId="107" fillId="0" borderId="99" xfId="0" applyNumberFormat="1" applyFont="1" applyFill="1" applyBorder="1" applyAlignment="1">
      <alignment horizontal="center" vertical="center"/>
    </xf>
    <xf numFmtId="49" fontId="107" fillId="0" borderId="136" xfId="0" applyNumberFormat="1" applyFont="1" applyFill="1" applyBorder="1" applyAlignment="1">
      <alignment horizontal="center" vertical="center"/>
    </xf>
    <xf numFmtId="49" fontId="107" fillId="0" borderId="7" xfId="0" applyNumberFormat="1" applyFont="1" applyFill="1" applyBorder="1" applyAlignment="1">
      <alignment horizontal="center" vertical="center"/>
    </xf>
    <xf numFmtId="0" fontId="107" fillId="0" borderId="104" xfId="0" applyFont="1" applyFill="1" applyBorder="1" applyAlignment="1">
      <alignment horizontal="left" vertical="top" wrapText="1"/>
    </xf>
    <xf numFmtId="0" fontId="107" fillId="0" borderId="104" xfId="0" applyNumberFormat="1" applyFont="1" applyFill="1" applyBorder="1" applyAlignment="1">
      <alignment horizontal="left" vertical="top" wrapText="1"/>
    </xf>
    <xf numFmtId="0" fontId="107" fillId="0" borderId="105" xfId="0" applyFont="1" applyFill="1" applyBorder="1" applyAlignment="1">
      <alignment horizontal="left" vertical="top" wrapText="1"/>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2 8" xfId="21414"/>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35"/>
  <sheetViews>
    <sheetView zoomScale="70" zoomScaleNormal="70" workbookViewId="0">
      <pane xSplit="1" ySplit="7" topLeftCell="B20" activePane="bottomRight" state="frozen"/>
      <selection pane="topRight" activeCell="B1" sqref="B1"/>
      <selection pane="bottomLeft" activeCell="A8" sqref="A8"/>
      <selection pane="bottomRight" activeCell="C4" sqref="C4"/>
    </sheetView>
  </sheetViews>
  <sheetFormatPr defaultRowHeight="14.4"/>
  <cols>
    <col min="1" max="1" width="10.33203125" style="2" customWidth="1"/>
    <col min="2" max="2" width="153" bestFit="1" customWidth="1"/>
    <col min="3" max="3" width="39.44140625" customWidth="1"/>
    <col min="4" max="4" width="11.5546875" bestFit="1" customWidth="1"/>
    <col min="7" max="7" width="25" customWidth="1"/>
  </cols>
  <sheetData>
    <row r="1" spans="1:4">
      <c r="A1" s="10"/>
      <c r="B1" s="173" t="s">
        <v>253</v>
      </c>
      <c r="C1" s="89"/>
    </row>
    <row r="2" spans="1:4" s="170" customFormat="1">
      <c r="A2" s="226">
        <v>1</v>
      </c>
      <c r="B2" s="171" t="s">
        <v>254</v>
      </c>
      <c r="C2" s="667" t="s">
        <v>1007</v>
      </c>
      <c r="D2" s="668">
        <v>44561</v>
      </c>
    </row>
    <row r="3" spans="1:4" s="170" customFormat="1">
      <c r="A3" s="226">
        <v>2</v>
      </c>
      <c r="B3" s="172" t="s">
        <v>255</v>
      </c>
      <c r="C3" s="667" t="s">
        <v>1008</v>
      </c>
    </row>
    <row r="4" spans="1:4" s="170" customFormat="1">
      <c r="A4" s="226">
        <v>3</v>
      </c>
      <c r="B4" s="172" t="s">
        <v>256</v>
      </c>
      <c r="C4" s="667" t="s">
        <v>1009</v>
      </c>
    </row>
    <row r="5" spans="1:4" s="170" customFormat="1">
      <c r="A5" s="227">
        <v>4</v>
      </c>
      <c r="B5" s="175" t="s">
        <v>257</v>
      </c>
      <c r="C5" s="667" t="s">
        <v>1010</v>
      </c>
    </row>
    <row r="6" spans="1:4" s="174" customFormat="1" ht="65.25" customHeight="1">
      <c r="A6" s="741" t="s">
        <v>487</v>
      </c>
      <c r="B6" s="742"/>
      <c r="C6" s="742"/>
    </row>
    <row r="7" spans="1:4">
      <c r="A7" s="382" t="s">
        <v>403</v>
      </c>
      <c r="B7" s="383" t="s">
        <v>258</v>
      </c>
    </row>
    <row r="8" spans="1:4">
      <c r="A8" s="384">
        <v>1</v>
      </c>
      <c r="B8" s="380" t="s">
        <v>223</v>
      </c>
    </row>
    <row r="9" spans="1:4">
      <c r="A9" s="384">
        <v>2</v>
      </c>
      <c r="B9" s="380" t="s">
        <v>259</v>
      </c>
    </row>
    <row r="10" spans="1:4">
      <c r="A10" s="384">
        <v>3</v>
      </c>
      <c r="B10" s="380" t="s">
        <v>260</v>
      </c>
    </row>
    <row r="11" spans="1:4">
      <c r="A11" s="384">
        <v>4</v>
      </c>
      <c r="B11" s="380" t="s">
        <v>261</v>
      </c>
      <c r="C11" s="169"/>
    </row>
    <row r="12" spans="1:4">
      <c r="A12" s="384">
        <v>5</v>
      </c>
      <c r="B12" s="380" t="s">
        <v>187</v>
      </c>
    </row>
    <row r="13" spans="1:4">
      <c r="A13" s="384">
        <v>6</v>
      </c>
      <c r="B13" s="385" t="s">
        <v>149</v>
      </c>
    </row>
    <row r="14" spans="1:4">
      <c r="A14" s="384">
        <v>7</v>
      </c>
      <c r="B14" s="380" t="s">
        <v>262</v>
      </c>
    </row>
    <row r="15" spans="1:4">
      <c r="A15" s="384">
        <v>8</v>
      </c>
      <c r="B15" s="380" t="s">
        <v>265</v>
      </c>
    </row>
    <row r="16" spans="1:4">
      <c r="A16" s="384">
        <v>9</v>
      </c>
      <c r="B16" s="380" t="s">
        <v>88</v>
      </c>
    </row>
    <row r="17" spans="1:2">
      <c r="A17" s="386" t="s">
        <v>544</v>
      </c>
      <c r="B17" s="380" t="s">
        <v>524</v>
      </c>
    </row>
    <row r="18" spans="1:2">
      <c r="A18" s="384">
        <v>10</v>
      </c>
      <c r="B18" s="380" t="s">
        <v>268</v>
      </c>
    </row>
    <row r="19" spans="1:2">
      <c r="A19" s="384">
        <v>11</v>
      </c>
      <c r="B19" s="385" t="s">
        <v>249</v>
      </c>
    </row>
    <row r="20" spans="1:2">
      <c r="A20" s="384">
        <v>12</v>
      </c>
      <c r="B20" s="385" t="s">
        <v>246</v>
      </c>
    </row>
    <row r="21" spans="1:2">
      <c r="A21" s="384">
        <v>13</v>
      </c>
      <c r="B21" s="387" t="s">
        <v>458</v>
      </c>
    </row>
    <row r="22" spans="1:2">
      <c r="A22" s="384">
        <v>14</v>
      </c>
      <c r="B22" s="388" t="s">
        <v>517</v>
      </c>
    </row>
    <row r="23" spans="1:2">
      <c r="A23" s="389">
        <v>15</v>
      </c>
      <c r="B23" s="385" t="s">
        <v>77</v>
      </c>
    </row>
    <row r="24" spans="1:2">
      <c r="A24" s="389">
        <v>15.1</v>
      </c>
      <c r="B24" s="380" t="s">
        <v>553</v>
      </c>
    </row>
    <row r="25" spans="1:2">
      <c r="A25" s="389">
        <v>16</v>
      </c>
      <c r="B25" s="380" t="s">
        <v>620</v>
      </c>
    </row>
    <row r="26" spans="1:2">
      <c r="A26" s="389">
        <v>17</v>
      </c>
      <c r="B26" s="380" t="s">
        <v>932</v>
      </c>
    </row>
    <row r="27" spans="1:2">
      <c r="A27" s="389">
        <v>18</v>
      </c>
      <c r="B27" s="380" t="s">
        <v>950</v>
      </c>
    </row>
    <row r="28" spans="1:2">
      <c r="A28" s="389">
        <v>19</v>
      </c>
      <c r="B28" s="380" t="s">
        <v>951</v>
      </c>
    </row>
    <row r="29" spans="1:2">
      <c r="A29" s="389">
        <v>20</v>
      </c>
      <c r="B29" s="388" t="s">
        <v>719</v>
      </c>
    </row>
    <row r="30" spans="1:2">
      <c r="A30" s="389">
        <v>21</v>
      </c>
      <c r="B30" s="380" t="s">
        <v>737</v>
      </c>
    </row>
    <row r="31" spans="1:2">
      <c r="A31" s="389">
        <v>22</v>
      </c>
      <c r="B31" s="602" t="s">
        <v>754</v>
      </c>
    </row>
    <row r="32" spans="1:2" ht="27">
      <c r="A32" s="389">
        <v>23</v>
      </c>
      <c r="B32" s="602" t="s">
        <v>933</v>
      </c>
    </row>
    <row r="33" spans="1:2">
      <c r="A33" s="389">
        <v>24</v>
      </c>
      <c r="B33" s="380" t="s">
        <v>934</v>
      </c>
    </row>
    <row r="34" spans="1:2">
      <c r="A34" s="389">
        <v>25</v>
      </c>
      <c r="B34" s="380" t="s">
        <v>935</v>
      </c>
    </row>
    <row r="35" spans="1:2">
      <c r="A35" s="384">
        <v>26</v>
      </c>
      <c r="B35" s="388" t="s">
        <v>1002</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70" zoomScaleNormal="70" workbookViewId="0">
      <pane xSplit="1" ySplit="5" topLeftCell="B74" activePane="bottomRight" state="frozen"/>
      <selection pane="topRight" activeCell="B1" sqref="B1"/>
      <selection pane="bottomLeft" activeCell="A5" sqref="A5"/>
      <selection pane="bottomRight" activeCell="C6" sqref="C6:C74"/>
    </sheetView>
  </sheetViews>
  <sheetFormatPr defaultRowHeight="14.4"/>
  <cols>
    <col min="1" max="1" width="9.5546875" style="5" bestFit="1" customWidth="1"/>
    <col min="2" max="2" width="132.44140625" style="2" customWidth="1"/>
    <col min="3" max="3" width="18.44140625" style="2" customWidth="1"/>
  </cols>
  <sheetData>
    <row r="1" spans="1:6">
      <c r="A1" s="17" t="s">
        <v>188</v>
      </c>
      <c r="B1" s="16" t="str">
        <f>Info!C2</f>
        <v>სს "ვითიბი ბანკი ჯორჯია"</v>
      </c>
      <c r="D1" s="2"/>
      <c r="E1" s="2"/>
      <c r="F1" s="2"/>
    </row>
    <row r="2" spans="1:6" s="21" customFormat="1" ht="15.75" customHeight="1">
      <c r="A2" s="21" t="s">
        <v>189</v>
      </c>
      <c r="B2" s="459">
        <f>'1. key ratios'!B2</f>
        <v>44561</v>
      </c>
    </row>
    <row r="3" spans="1:6" s="21" customFormat="1" ht="15.75" customHeight="1"/>
    <row r="4" spans="1:6" ht="15" thickBot="1">
      <c r="A4" s="5" t="s">
        <v>412</v>
      </c>
      <c r="B4" s="59" t="s">
        <v>88</v>
      </c>
    </row>
    <row r="5" spans="1:6">
      <c r="A5" s="130" t="s">
        <v>26</v>
      </c>
      <c r="B5" s="131"/>
      <c r="C5" s="132" t="s">
        <v>27</v>
      </c>
    </row>
    <row r="6" spans="1:6">
      <c r="A6" s="133">
        <v>1</v>
      </c>
      <c r="B6" s="79" t="s">
        <v>28</v>
      </c>
      <c r="C6" s="265">
        <f>SUM(C7:C11)</f>
        <v>249157892</v>
      </c>
    </row>
    <row r="7" spans="1:6">
      <c r="A7" s="133">
        <v>2</v>
      </c>
      <c r="B7" s="76" t="s">
        <v>29</v>
      </c>
      <c r="C7" s="266">
        <v>209008277</v>
      </c>
    </row>
    <row r="8" spans="1:6">
      <c r="A8" s="133">
        <v>3</v>
      </c>
      <c r="B8" s="70" t="s">
        <v>30</v>
      </c>
      <c r="C8" s="266"/>
    </row>
    <row r="9" spans="1:6">
      <c r="A9" s="133">
        <v>4</v>
      </c>
      <c r="B9" s="70" t="s">
        <v>31</v>
      </c>
      <c r="C9" s="266">
        <v>13203093</v>
      </c>
    </row>
    <row r="10" spans="1:6">
      <c r="A10" s="133">
        <v>5</v>
      </c>
      <c r="B10" s="70" t="s">
        <v>32</v>
      </c>
      <c r="C10" s="266"/>
    </row>
    <row r="11" spans="1:6">
      <c r="A11" s="133">
        <v>6</v>
      </c>
      <c r="B11" s="77" t="s">
        <v>33</v>
      </c>
      <c r="C11" s="266">
        <v>26946522.000000015</v>
      </c>
    </row>
    <row r="12" spans="1:6" s="4" customFormat="1">
      <c r="A12" s="133">
        <v>7</v>
      </c>
      <c r="B12" s="79" t="s">
        <v>34</v>
      </c>
      <c r="C12" s="267">
        <f>SUM(C13:C27)</f>
        <v>35614964.109999999</v>
      </c>
    </row>
    <row r="13" spans="1:6" s="4" customFormat="1">
      <c r="A13" s="133">
        <v>8</v>
      </c>
      <c r="B13" s="78" t="s">
        <v>35</v>
      </c>
      <c r="C13" s="268">
        <v>13203093</v>
      </c>
    </row>
    <row r="14" spans="1:6" s="4" customFormat="1" ht="27.6">
      <c r="A14" s="133">
        <v>9</v>
      </c>
      <c r="B14" s="71" t="s">
        <v>36</v>
      </c>
      <c r="C14" s="268"/>
    </row>
    <row r="15" spans="1:6" s="4" customFormat="1">
      <c r="A15" s="133">
        <v>10</v>
      </c>
      <c r="B15" s="72" t="s">
        <v>37</v>
      </c>
      <c r="C15" s="268">
        <v>22411871.109999999</v>
      </c>
    </row>
    <row r="16" spans="1:6" s="4" customFormat="1">
      <c r="A16" s="133">
        <v>11</v>
      </c>
      <c r="B16" s="73" t="s">
        <v>38</v>
      </c>
      <c r="C16" s="268"/>
    </row>
    <row r="17" spans="1:3" s="4" customFormat="1">
      <c r="A17" s="133">
        <v>12</v>
      </c>
      <c r="B17" s="72" t="s">
        <v>39</v>
      </c>
      <c r="C17" s="268"/>
    </row>
    <row r="18" spans="1:3" s="4" customFormat="1">
      <c r="A18" s="133">
        <v>13</v>
      </c>
      <c r="B18" s="72" t="s">
        <v>40</v>
      </c>
      <c r="C18" s="268"/>
    </row>
    <row r="19" spans="1:3" s="4" customFormat="1">
      <c r="A19" s="133">
        <v>14</v>
      </c>
      <c r="B19" s="72" t="s">
        <v>41</v>
      </c>
      <c r="C19" s="268"/>
    </row>
    <row r="20" spans="1:3" s="4" customFormat="1" ht="27.6">
      <c r="A20" s="133">
        <v>15</v>
      </c>
      <c r="B20" s="72" t="s">
        <v>42</v>
      </c>
      <c r="C20" s="268"/>
    </row>
    <row r="21" spans="1:3" s="4" customFormat="1" ht="27.6">
      <c r="A21" s="133">
        <v>16</v>
      </c>
      <c r="B21" s="71" t="s">
        <v>43</v>
      </c>
      <c r="C21" s="268"/>
    </row>
    <row r="22" spans="1:3" s="4" customFormat="1">
      <c r="A22" s="133">
        <v>17</v>
      </c>
      <c r="B22" s="134" t="s">
        <v>44</v>
      </c>
      <c r="C22" s="268"/>
    </row>
    <row r="23" spans="1:3" s="4" customFormat="1" ht="27.6">
      <c r="A23" s="133">
        <v>18</v>
      </c>
      <c r="B23" s="71" t="s">
        <v>45</v>
      </c>
      <c r="C23" s="268"/>
    </row>
    <row r="24" spans="1:3" s="4" customFormat="1" ht="27.6">
      <c r="A24" s="133">
        <v>19</v>
      </c>
      <c r="B24" s="71" t="s">
        <v>46</v>
      </c>
      <c r="C24" s="268"/>
    </row>
    <row r="25" spans="1:3" s="4" customFormat="1" ht="27.6">
      <c r="A25" s="133">
        <v>20</v>
      </c>
      <c r="B25" s="74" t="s">
        <v>47</v>
      </c>
      <c r="C25" s="268"/>
    </row>
    <row r="26" spans="1:3" s="4" customFormat="1">
      <c r="A26" s="133">
        <v>21</v>
      </c>
      <c r="B26" s="74" t="s">
        <v>48</v>
      </c>
      <c r="C26" s="268"/>
    </row>
    <row r="27" spans="1:3" s="4" customFormat="1" ht="27.6">
      <c r="A27" s="133">
        <v>22</v>
      </c>
      <c r="B27" s="74" t="s">
        <v>49</v>
      </c>
      <c r="C27" s="268"/>
    </row>
    <row r="28" spans="1:3" s="4" customFormat="1">
      <c r="A28" s="133">
        <v>23</v>
      </c>
      <c r="B28" s="80" t="s">
        <v>23</v>
      </c>
      <c r="C28" s="267">
        <f>C6-C12</f>
        <v>213542927.88999999</v>
      </c>
    </row>
    <row r="29" spans="1:3" s="4" customFormat="1">
      <c r="A29" s="135"/>
      <c r="B29" s="75"/>
      <c r="C29" s="268"/>
    </row>
    <row r="30" spans="1:3" s="4" customFormat="1">
      <c r="A30" s="135">
        <v>24</v>
      </c>
      <c r="B30" s="80" t="s">
        <v>50</v>
      </c>
      <c r="C30" s="267">
        <f>C31+C34</f>
        <v>70514300</v>
      </c>
    </row>
    <row r="31" spans="1:3" s="4" customFormat="1">
      <c r="A31" s="135">
        <v>25</v>
      </c>
      <c r="B31" s="70" t="s">
        <v>51</v>
      </c>
      <c r="C31" s="269">
        <f>C32+C33</f>
        <v>70514300</v>
      </c>
    </row>
    <row r="32" spans="1:3" s="4" customFormat="1">
      <c r="A32" s="135">
        <v>26</v>
      </c>
      <c r="B32" s="167" t="s">
        <v>52</v>
      </c>
      <c r="C32" s="268">
        <v>70514300</v>
      </c>
    </row>
    <row r="33" spans="1:3" s="4" customFormat="1">
      <c r="A33" s="135">
        <v>27</v>
      </c>
      <c r="B33" s="167" t="s">
        <v>53</v>
      </c>
      <c r="C33" s="268">
        <v>0</v>
      </c>
    </row>
    <row r="34" spans="1:3" s="4" customFormat="1">
      <c r="A34" s="135">
        <v>28</v>
      </c>
      <c r="B34" s="70" t="s">
        <v>54</v>
      </c>
      <c r="C34" s="268"/>
    </row>
    <row r="35" spans="1:3" s="4" customFormat="1">
      <c r="A35" s="135">
        <v>29</v>
      </c>
      <c r="B35" s="80" t="s">
        <v>55</v>
      </c>
      <c r="C35" s="267">
        <f>SUM(C36:C40)</f>
        <v>0</v>
      </c>
    </row>
    <row r="36" spans="1:3" s="4" customFormat="1">
      <c r="A36" s="135">
        <v>30</v>
      </c>
      <c r="B36" s="71" t="s">
        <v>56</v>
      </c>
      <c r="C36" s="268"/>
    </row>
    <row r="37" spans="1:3" s="4" customFormat="1">
      <c r="A37" s="135">
        <v>31</v>
      </c>
      <c r="B37" s="72" t="s">
        <v>57</v>
      </c>
      <c r="C37" s="268"/>
    </row>
    <row r="38" spans="1:3" s="4" customFormat="1" ht="27.6">
      <c r="A38" s="135">
        <v>32</v>
      </c>
      <c r="B38" s="71" t="s">
        <v>58</v>
      </c>
      <c r="C38" s="268"/>
    </row>
    <row r="39" spans="1:3" s="4" customFormat="1" ht="27.6">
      <c r="A39" s="135">
        <v>33</v>
      </c>
      <c r="B39" s="71" t="s">
        <v>46</v>
      </c>
      <c r="C39" s="268"/>
    </row>
    <row r="40" spans="1:3" s="4" customFormat="1" ht="27.6">
      <c r="A40" s="135">
        <v>34</v>
      </c>
      <c r="B40" s="74" t="s">
        <v>59</v>
      </c>
      <c r="C40" s="268"/>
    </row>
    <row r="41" spans="1:3" s="4" customFormat="1">
      <c r="A41" s="135">
        <v>35</v>
      </c>
      <c r="B41" s="80" t="s">
        <v>24</v>
      </c>
      <c r="C41" s="267">
        <f>C30-C35</f>
        <v>70514300</v>
      </c>
    </row>
    <row r="42" spans="1:3" s="4" customFormat="1">
      <c r="A42" s="135"/>
      <c r="B42" s="75"/>
      <c r="C42" s="268"/>
    </row>
    <row r="43" spans="1:3" s="4" customFormat="1">
      <c r="A43" s="135">
        <v>36</v>
      </c>
      <c r="B43" s="81" t="s">
        <v>60</v>
      </c>
      <c r="C43" s="267">
        <f>SUM(C44:C46)</f>
        <v>134504087.2331154</v>
      </c>
    </row>
    <row r="44" spans="1:3" s="4" customFormat="1">
      <c r="A44" s="135">
        <v>37</v>
      </c>
      <c r="B44" s="70" t="s">
        <v>61</v>
      </c>
      <c r="C44" s="268">
        <v>112523368.44</v>
      </c>
    </row>
    <row r="45" spans="1:3" s="4" customFormat="1">
      <c r="A45" s="135">
        <v>38</v>
      </c>
      <c r="B45" s="70" t="s">
        <v>62</v>
      </c>
      <c r="C45" s="268"/>
    </row>
    <row r="46" spans="1:3" s="4" customFormat="1">
      <c r="A46" s="135">
        <v>39</v>
      </c>
      <c r="B46" s="70" t="s">
        <v>63</v>
      </c>
      <c r="C46" s="268">
        <v>21980718.793115418</v>
      </c>
    </row>
    <row r="47" spans="1:3" s="4" customFormat="1">
      <c r="A47" s="135">
        <v>40</v>
      </c>
      <c r="B47" s="81" t="s">
        <v>64</v>
      </c>
      <c r="C47" s="267">
        <f>SUM(C48:C51)</f>
        <v>0</v>
      </c>
    </row>
    <row r="48" spans="1:3" s="4" customFormat="1">
      <c r="A48" s="135">
        <v>41</v>
      </c>
      <c r="B48" s="71" t="s">
        <v>65</v>
      </c>
      <c r="C48" s="268"/>
    </row>
    <row r="49" spans="1:3" s="4" customFormat="1">
      <c r="A49" s="135">
        <v>42</v>
      </c>
      <c r="B49" s="72" t="s">
        <v>66</v>
      </c>
      <c r="C49" s="268"/>
    </row>
    <row r="50" spans="1:3" s="4" customFormat="1" ht="27.6">
      <c r="A50" s="135">
        <v>43</v>
      </c>
      <c r="B50" s="71" t="s">
        <v>67</v>
      </c>
      <c r="C50" s="268"/>
    </row>
    <row r="51" spans="1:3" s="4" customFormat="1" ht="27.6">
      <c r="A51" s="135">
        <v>44</v>
      </c>
      <c r="B51" s="71" t="s">
        <v>46</v>
      </c>
      <c r="C51" s="268"/>
    </row>
    <row r="52" spans="1:3" s="4" customFormat="1" ht="15" thickBot="1">
      <c r="A52" s="136">
        <v>45</v>
      </c>
      <c r="B52" s="137" t="s">
        <v>25</v>
      </c>
      <c r="C52" s="270">
        <f>C43-C47</f>
        <v>134504087.2331154</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zoomScale="90" zoomScaleNormal="90" workbookViewId="0">
      <selection activeCell="C15" sqref="C15:C17"/>
    </sheetView>
  </sheetViews>
  <sheetFormatPr defaultColWidth="9.109375" defaultRowHeight="13.8"/>
  <cols>
    <col min="1" max="1" width="10.88671875" style="329" bestFit="1" customWidth="1"/>
    <col min="2" max="2" width="59" style="329" customWidth="1"/>
    <col min="3" max="3" width="18" style="329" customWidth="1"/>
    <col min="4" max="4" width="22.109375" style="329" customWidth="1"/>
    <col min="5" max="16384" width="9.109375" style="329"/>
  </cols>
  <sheetData>
    <row r="1" spans="1:4">
      <c r="A1" s="17" t="s">
        <v>188</v>
      </c>
      <c r="B1" s="16" t="str">
        <f>Info!C2</f>
        <v>სს "ვითიბი ბანკი ჯორჯია"</v>
      </c>
    </row>
    <row r="2" spans="1:4" s="21" customFormat="1" ht="15.75" customHeight="1">
      <c r="A2" s="21" t="s">
        <v>189</v>
      </c>
      <c r="B2" s="459">
        <f>'1. key ratios'!B2</f>
        <v>44561</v>
      </c>
    </row>
    <row r="3" spans="1:4" s="21" customFormat="1" ht="15.75" customHeight="1"/>
    <row r="4" spans="1:4" ht="14.4" thickBot="1">
      <c r="A4" s="330" t="s">
        <v>523</v>
      </c>
      <c r="B4" s="367" t="s">
        <v>524</v>
      </c>
    </row>
    <row r="5" spans="1:4" s="368" customFormat="1">
      <c r="A5" s="760" t="s">
        <v>525</v>
      </c>
      <c r="B5" s="761"/>
      <c r="C5" s="357" t="s">
        <v>526</v>
      </c>
      <c r="D5" s="358" t="s">
        <v>527</v>
      </c>
    </row>
    <row r="6" spans="1:4" s="369" customFormat="1">
      <c r="A6" s="359">
        <v>1</v>
      </c>
      <c r="B6" s="360" t="s">
        <v>528</v>
      </c>
      <c r="C6" s="360"/>
      <c r="D6" s="361"/>
    </row>
    <row r="7" spans="1:4" s="369" customFormat="1">
      <c r="A7" s="362" t="s">
        <v>529</v>
      </c>
      <c r="B7" s="363" t="s">
        <v>530</v>
      </c>
      <c r="C7" s="416">
        <v>4.4999999999999998E-2</v>
      </c>
      <c r="D7" s="689">
        <f>C7*'5. RWA'!$C$13</f>
        <v>90321710.828029647</v>
      </c>
    </row>
    <row r="8" spans="1:4" s="369" customFormat="1">
      <c r="A8" s="362" t="s">
        <v>531</v>
      </c>
      <c r="B8" s="363" t="s">
        <v>532</v>
      </c>
      <c r="C8" s="417">
        <v>0.06</v>
      </c>
      <c r="D8" s="689">
        <f>C8*'5. RWA'!$C$13</f>
        <v>120428947.77070619</v>
      </c>
    </row>
    <row r="9" spans="1:4" s="369" customFormat="1">
      <c r="A9" s="362" t="s">
        <v>533</v>
      </c>
      <c r="B9" s="363" t="s">
        <v>534</v>
      </c>
      <c r="C9" s="417">
        <v>0.08</v>
      </c>
      <c r="D9" s="689">
        <f>C9*'5. RWA'!$C$13</f>
        <v>160571930.36094162</v>
      </c>
    </row>
    <row r="10" spans="1:4" s="369" customFormat="1">
      <c r="A10" s="359" t="s">
        <v>535</v>
      </c>
      <c r="B10" s="360" t="s">
        <v>536</v>
      </c>
      <c r="C10" s="418"/>
      <c r="D10" s="690"/>
    </row>
    <row r="11" spans="1:4" s="370" customFormat="1">
      <c r="A11" s="364" t="s">
        <v>537</v>
      </c>
      <c r="B11" s="365" t="s">
        <v>599</v>
      </c>
      <c r="C11" s="419">
        <v>2.5000000000000001E-2</v>
      </c>
      <c r="D11" s="691">
        <f>C11*'5. RWA'!$C$13</f>
        <v>50178728.23779425</v>
      </c>
    </row>
    <row r="12" spans="1:4" s="370" customFormat="1">
      <c r="A12" s="364" t="s">
        <v>538</v>
      </c>
      <c r="B12" s="365" t="s">
        <v>539</v>
      </c>
      <c r="C12" s="419">
        <v>0</v>
      </c>
      <c r="D12" s="691">
        <f>C12*'5. RWA'!$C$13</f>
        <v>0</v>
      </c>
    </row>
    <row r="13" spans="1:4" s="370" customFormat="1">
      <c r="A13" s="364" t="s">
        <v>540</v>
      </c>
      <c r="B13" s="365" t="s">
        <v>541</v>
      </c>
      <c r="C13" s="419"/>
      <c r="D13" s="691">
        <f>C13*'5. RWA'!$C$13</f>
        <v>0</v>
      </c>
    </row>
    <row r="14" spans="1:4" s="369" customFormat="1">
      <c r="A14" s="359" t="s">
        <v>542</v>
      </c>
      <c r="B14" s="360" t="s">
        <v>597</v>
      </c>
      <c r="C14" s="420"/>
      <c r="D14" s="690"/>
    </row>
    <row r="15" spans="1:4" s="369" customFormat="1">
      <c r="A15" s="381" t="s">
        <v>545</v>
      </c>
      <c r="B15" s="365" t="s">
        <v>598</v>
      </c>
      <c r="C15" s="419">
        <v>2.7692311503220317E-2</v>
      </c>
      <c r="D15" s="691">
        <f>C15*'5. RWA'!$C$13</f>
        <v>55582598.927857436</v>
      </c>
    </row>
    <row r="16" spans="1:4" s="369" customFormat="1">
      <c r="A16" s="381" t="s">
        <v>546</v>
      </c>
      <c r="B16" s="365" t="s">
        <v>548</v>
      </c>
      <c r="C16" s="419">
        <v>3.6982651741614692E-2</v>
      </c>
      <c r="D16" s="691">
        <f>C16*'5. RWA'!$C$13</f>
        <v>74229697.250218868</v>
      </c>
    </row>
    <row r="17" spans="1:6" s="369" customFormat="1">
      <c r="A17" s="381" t="s">
        <v>547</v>
      </c>
      <c r="B17" s="365" t="s">
        <v>595</v>
      </c>
      <c r="C17" s="419">
        <v>7.6819573307290695E-2</v>
      </c>
      <c r="D17" s="691">
        <f>C17*'5. RWA'!$C$13</f>
        <v>154188339.69319412</v>
      </c>
    </row>
    <row r="18" spans="1:6" s="368" customFormat="1">
      <c r="A18" s="762" t="s">
        <v>596</v>
      </c>
      <c r="B18" s="763"/>
      <c r="C18" s="421" t="s">
        <v>526</v>
      </c>
      <c r="D18" s="692" t="s">
        <v>527</v>
      </c>
    </row>
    <row r="19" spans="1:6" s="369" customFormat="1">
      <c r="A19" s="366">
        <v>4</v>
      </c>
      <c r="B19" s="365" t="s">
        <v>23</v>
      </c>
      <c r="C19" s="419">
        <f>C7+C11+C12+C13+C15</f>
        <v>9.769231150322033E-2</v>
      </c>
      <c r="D19" s="689">
        <f>C19*'5. RWA'!$C$13</f>
        <v>196083037.99368137</v>
      </c>
    </row>
    <row r="20" spans="1:6" s="369" customFormat="1">
      <c r="A20" s="366">
        <v>5</v>
      </c>
      <c r="B20" s="365" t="s">
        <v>89</v>
      </c>
      <c r="C20" s="419">
        <f>C8+C11+C12+C13+C16</f>
        <v>0.12198265174161468</v>
      </c>
      <c r="D20" s="689">
        <f>C20*'5. RWA'!$C$13</f>
        <v>244837373.2587193</v>
      </c>
    </row>
    <row r="21" spans="1:6" s="369" customFormat="1" ht="14.4" thickBot="1">
      <c r="A21" s="371" t="s">
        <v>543</v>
      </c>
      <c r="B21" s="372" t="s">
        <v>88</v>
      </c>
      <c r="C21" s="422">
        <f>C9+C11+C12+C13+C17+2%</f>
        <v>0.20181957330729069</v>
      </c>
      <c r="D21" s="693">
        <f>C21*'5. RWA'!$C$13</f>
        <v>405081980.88216537</v>
      </c>
    </row>
    <row r="22" spans="1:6">
      <c r="F22" s="330"/>
    </row>
    <row r="23" spans="1:6" ht="69">
      <c r="B23" s="23" t="s">
        <v>600</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2"/>
  <sheetViews>
    <sheetView zoomScale="70" zoomScaleNormal="70" workbookViewId="0">
      <pane xSplit="1" ySplit="5" topLeftCell="B49" activePane="bottomRight" state="frozen"/>
      <selection pane="topRight" activeCell="B1" sqref="B1"/>
      <selection pane="bottomLeft" activeCell="A5" sqref="A5"/>
      <selection pane="bottomRight" activeCell="C6" sqref="C6:D52"/>
    </sheetView>
  </sheetViews>
  <sheetFormatPr defaultRowHeight="14.4"/>
  <cols>
    <col min="1" max="1" width="10.6640625" style="66" customWidth="1"/>
    <col min="2" max="2" width="91.88671875" style="66" customWidth="1"/>
    <col min="3" max="3" width="53.109375" style="66" customWidth="1"/>
    <col min="4" max="4" width="32.33203125" style="66" customWidth="1"/>
    <col min="5" max="5" width="9.44140625" customWidth="1"/>
  </cols>
  <sheetData>
    <row r="1" spans="1:6">
      <c r="A1" s="17" t="s">
        <v>188</v>
      </c>
      <c r="B1" s="19" t="str">
        <f>Info!C2</f>
        <v>სს "ვითიბი ბანკი ჯორჯია"</v>
      </c>
      <c r="E1" s="2"/>
      <c r="F1" s="2"/>
    </row>
    <row r="2" spans="1:6" s="21" customFormat="1" ht="15.75" customHeight="1">
      <c r="A2" s="21" t="s">
        <v>189</v>
      </c>
      <c r="B2" s="459">
        <f>'1. key ratios'!B2</f>
        <v>44561</v>
      </c>
    </row>
    <row r="3" spans="1:6" s="21" customFormat="1" ht="15.75" customHeight="1">
      <c r="A3" s="26"/>
    </row>
    <row r="4" spans="1:6" s="21" customFormat="1" ht="15.75" customHeight="1" thickBot="1">
      <c r="A4" s="21" t="s">
        <v>413</v>
      </c>
      <c r="B4" s="190" t="s">
        <v>268</v>
      </c>
      <c r="D4" s="192" t="s">
        <v>93</v>
      </c>
    </row>
    <row r="5" spans="1:6" ht="41.4">
      <c r="A5" s="140" t="s">
        <v>26</v>
      </c>
      <c r="B5" s="141" t="s">
        <v>231</v>
      </c>
      <c r="C5" s="142" t="s">
        <v>236</v>
      </c>
      <c r="D5" s="191" t="s">
        <v>269</v>
      </c>
    </row>
    <row r="6" spans="1:6">
      <c r="A6" s="626">
        <v>1</v>
      </c>
      <c r="B6" s="706" t="s">
        <v>154</v>
      </c>
      <c r="C6" s="694">
        <v>60791237</v>
      </c>
      <c r="D6" s="695"/>
      <c r="E6" s="8"/>
    </row>
    <row r="7" spans="1:6">
      <c r="A7" s="626">
        <v>2</v>
      </c>
      <c r="B7" s="82" t="s">
        <v>155</v>
      </c>
      <c r="C7" s="271">
        <v>287945761</v>
      </c>
      <c r="D7" s="696"/>
      <c r="E7" s="8"/>
    </row>
    <row r="8" spans="1:6">
      <c r="A8" s="626">
        <v>3</v>
      </c>
      <c r="B8" s="82" t="s">
        <v>156</v>
      </c>
      <c r="C8" s="271">
        <v>44639621</v>
      </c>
      <c r="D8" s="696"/>
      <c r="E8" s="8"/>
    </row>
    <row r="9" spans="1:6">
      <c r="A9" s="626">
        <v>4</v>
      </c>
      <c r="B9" s="82" t="s">
        <v>185</v>
      </c>
      <c r="C9" s="271"/>
      <c r="D9" s="696"/>
      <c r="E9" s="8"/>
    </row>
    <row r="10" spans="1:6">
      <c r="A10" s="626">
        <v>5.0999999999999996</v>
      </c>
      <c r="B10" s="82" t="s">
        <v>157</v>
      </c>
      <c r="C10" s="271">
        <v>153704629</v>
      </c>
      <c r="D10" s="696"/>
      <c r="E10" s="8"/>
    </row>
    <row r="11" spans="1:6">
      <c r="A11" s="626">
        <v>5.2</v>
      </c>
      <c r="B11" s="82" t="s">
        <v>1045</v>
      </c>
      <c r="C11" s="271">
        <v>-672000</v>
      </c>
      <c r="D11" s="696"/>
      <c r="E11" s="9"/>
    </row>
    <row r="12" spans="1:6">
      <c r="A12" s="626" t="s">
        <v>1046</v>
      </c>
      <c r="B12" s="707" t="s">
        <v>1047</v>
      </c>
      <c r="C12" s="271">
        <v>672000</v>
      </c>
      <c r="D12" s="697" t="s">
        <v>1036</v>
      </c>
      <c r="E12" s="9"/>
    </row>
    <row r="13" spans="1:6">
      <c r="A13" s="626">
        <v>5</v>
      </c>
      <c r="B13" s="82" t="s">
        <v>1048</v>
      </c>
      <c r="C13" s="271">
        <v>153032629</v>
      </c>
      <c r="D13" s="696"/>
      <c r="E13" s="9"/>
    </row>
    <row r="14" spans="1:6">
      <c r="A14" s="626">
        <v>6.1</v>
      </c>
      <c r="B14" s="82" t="s">
        <v>158</v>
      </c>
      <c r="C14" s="272">
        <v>1551884374.7432933</v>
      </c>
      <c r="D14" s="698"/>
      <c r="E14" s="9"/>
    </row>
    <row r="15" spans="1:6">
      <c r="A15" s="626">
        <v>6.2</v>
      </c>
      <c r="B15" s="83" t="s">
        <v>159</v>
      </c>
      <c r="C15" s="272">
        <v>-102434731.16165394</v>
      </c>
      <c r="D15" s="698"/>
      <c r="E15" s="8"/>
    </row>
    <row r="16" spans="1:6">
      <c r="A16" s="626" t="s">
        <v>484</v>
      </c>
      <c r="B16" s="84" t="s">
        <v>485</v>
      </c>
      <c r="C16" s="272">
        <v>21308718.793115418</v>
      </c>
      <c r="D16" s="697" t="s">
        <v>1036</v>
      </c>
      <c r="E16" s="8"/>
    </row>
    <row r="17" spans="1:5">
      <c r="A17" s="626" t="s">
        <v>484</v>
      </c>
      <c r="B17" s="84" t="s">
        <v>608</v>
      </c>
      <c r="C17" s="272">
        <v>0</v>
      </c>
      <c r="D17" s="696"/>
      <c r="E17" s="8"/>
    </row>
    <row r="18" spans="1:5">
      <c r="A18" s="626">
        <v>6</v>
      </c>
      <c r="B18" s="82" t="s">
        <v>160</v>
      </c>
      <c r="C18" s="699">
        <v>1449449643.5816393</v>
      </c>
      <c r="D18" s="698"/>
      <c r="E18" s="8"/>
    </row>
    <row r="19" spans="1:5">
      <c r="A19" s="626">
        <v>7</v>
      </c>
      <c r="B19" s="82" t="s">
        <v>161</v>
      </c>
      <c r="C19" s="271">
        <v>22621513</v>
      </c>
      <c r="D19" s="696"/>
      <c r="E19" s="8"/>
    </row>
    <row r="20" spans="1:5">
      <c r="A20" s="626">
        <v>8</v>
      </c>
      <c r="B20" s="82" t="s">
        <v>162</v>
      </c>
      <c r="C20" s="271">
        <v>17784135.5</v>
      </c>
      <c r="D20" s="696"/>
      <c r="E20" s="8"/>
    </row>
    <row r="21" spans="1:5">
      <c r="A21" s="626">
        <v>9</v>
      </c>
      <c r="B21" s="82" t="s">
        <v>163</v>
      </c>
      <c r="C21" s="271">
        <v>54000</v>
      </c>
      <c r="D21" s="696"/>
      <c r="E21" s="8"/>
    </row>
    <row r="22" spans="1:5">
      <c r="A22" s="626">
        <v>9.1</v>
      </c>
      <c r="B22" s="84" t="s">
        <v>245</v>
      </c>
      <c r="C22" s="272"/>
      <c r="D22" s="696"/>
      <c r="E22" s="8"/>
    </row>
    <row r="23" spans="1:5">
      <c r="A23" s="626">
        <v>9.1999999999999993</v>
      </c>
      <c r="B23" s="84" t="s">
        <v>235</v>
      </c>
      <c r="C23" s="272"/>
      <c r="D23" s="696"/>
      <c r="E23" s="8"/>
    </row>
    <row r="24" spans="1:5">
      <c r="A24" s="626">
        <v>9.3000000000000007</v>
      </c>
      <c r="B24" s="84" t="s">
        <v>234</v>
      </c>
      <c r="C24" s="272"/>
      <c r="D24" s="696"/>
      <c r="E24" s="8"/>
    </row>
    <row r="25" spans="1:5">
      <c r="A25" s="626">
        <v>10</v>
      </c>
      <c r="B25" s="82" t="s">
        <v>164</v>
      </c>
      <c r="C25" s="271">
        <v>72123235</v>
      </c>
      <c r="D25" s="696"/>
      <c r="E25" s="7"/>
    </row>
    <row r="26" spans="1:5">
      <c r="A26" s="626">
        <v>10.1</v>
      </c>
      <c r="B26" s="84" t="s">
        <v>233</v>
      </c>
      <c r="C26" s="271">
        <v>22411871.109999999</v>
      </c>
      <c r="D26" s="697" t="s">
        <v>1037</v>
      </c>
      <c r="E26" s="8"/>
    </row>
    <row r="27" spans="1:5">
      <c r="A27" s="626">
        <v>11</v>
      </c>
      <c r="B27" s="85" t="s">
        <v>165</v>
      </c>
      <c r="C27" s="271">
        <v>37181737.549999997</v>
      </c>
      <c r="D27" s="700"/>
      <c r="E27" s="8"/>
    </row>
    <row r="28" spans="1:5">
      <c r="A28" s="626">
        <v>11.1</v>
      </c>
      <c r="B28" s="84" t="s">
        <v>1049</v>
      </c>
      <c r="C28" s="271">
        <v>0</v>
      </c>
      <c r="D28" s="697" t="s">
        <v>1037</v>
      </c>
      <c r="E28" s="8"/>
    </row>
    <row r="29" spans="1:5">
      <c r="A29" s="626">
        <v>12</v>
      </c>
      <c r="B29" s="87" t="s">
        <v>166</v>
      </c>
      <c r="C29" s="274">
        <v>2145623512.6316392</v>
      </c>
      <c r="D29" s="701"/>
      <c r="E29" s="8"/>
    </row>
    <row r="30" spans="1:5">
      <c r="A30" s="626">
        <v>13</v>
      </c>
      <c r="B30" s="82" t="s">
        <v>167</v>
      </c>
      <c r="C30" s="275">
        <v>37051435</v>
      </c>
      <c r="D30" s="702"/>
      <c r="E30" s="8"/>
    </row>
    <row r="31" spans="1:5">
      <c r="A31" s="626">
        <v>14</v>
      </c>
      <c r="B31" s="82" t="s">
        <v>168</v>
      </c>
      <c r="C31" s="275">
        <v>405688150</v>
      </c>
      <c r="D31" s="696"/>
      <c r="E31" s="8"/>
    </row>
    <row r="32" spans="1:5">
      <c r="A32" s="626">
        <v>15</v>
      </c>
      <c r="B32" s="82" t="s">
        <v>169</v>
      </c>
      <c r="C32" s="275">
        <v>226450020</v>
      </c>
      <c r="D32" s="696"/>
      <c r="E32" s="8"/>
    </row>
    <row r="33" spans="1:5">
      <c r="A33" s="626">
        <v>16</v>
      </c>
      <c r="B33" s="82" t="s">
        <v>170</v>
      </c>
      <c r="C33" s="275">
        <v>893720260</v>
      </c>
      <c r="D33" s="696"/>
      <c r="E33" s="8"/>
    </row>
    <row r="34" spans="1:5">
      <c r="A34" s="626">
        <v>17</v>
      </c>
      <c r="B34" s="82" t="s">
        <v>171</v>
      </c>
      <c r="C34" s="275">
        <v>0</v>
      </c>
      <c r="D34" s="696"/>
      <c r="E34" s="8"/>
    </row>
    <row r="35" spans="1:5">
      <c r="A35" s="626">
        <v>18</v>
      </c>
      <c r="B35" s="82" t="s">
        <v>172</v>
      </c>
      <c r="C35" s="275">
        <v>106459808.72999999</v>
      </c>
      <c r="D35" s="696"/>
      <c r="E35" s="8"/>
    </row>
    <row r="36" spans="1:5">
      <c r="A36" s="626">
        <v>19</v>
      </c>
      <c r="B36" s="82" t="s">
        <v>173</v>
      </c>
      <c r="C36" s="275">
        <v>11678473</v>
      </c>
      <c r="D36" s="696"/>
      <c r="E36" s="8"/>
    </row>
    <row r="37" spans="1:5">
      <c r="A37" s="626">
        <v>20</v>
      </c>
      <c r="B37" s="82" t="s">
        <v>95</v>
      </c>
      <c r="C37" s="275">
        <v>32379805.2053</v>
      </c>
      <c r="D37" s="696"/>
      <c r="E37" s="7"/>
    </row>
    <row r="38" spans="1:5">
      <c r="A38" s="626">
        <v>20.100000000000001</v>
      </c>
      <c r="B38" s="86" t="s">
        <v>1050</v>
      </c>
      <c r="C38" s="703">
        <v>0</v>
      </c>
      <c r="D38" s="697" t="s">
        <v>1036</v>
      </c>
      <c r="E38" s="8"/>
    </row>
    <row r="39" spans="1:5">
      <c r="A39" s="626">
        <v>21</v>
      </c>
      <c r="B39" s="85" t="s">
        <v>174</v>
      </c>
      <c r="C39" s="273">
        <v>112523368.44</v>
      </c>
      <c r="D39" s="700"/>
      <c r="E39" s="8"/>
    </row>
    <row r="40" spans="1:5">
      <c r="A40" s="626">
        <v>21.1</v>
      </c>
      <c r="B40" s="86" t="s">
        <v>1051</v>
      </c>
      <c r="C40" s="275">
        <v>112523368.44</v>
      </c>
      <c r="D40" s="697" t="s">
        <v>1038</v>
      </c>
      <c r="E40" s="8"/>
    </row>
    <row r="41" spans="1:5" ht="27.6">
      <c r="A41" s="626">
        <v>21.2</v>
      </c>
      <c r="B41" s="708" t="s">
        <v>53</v>
      </c>
      <c r="C41" s="275">
        <v>0</v>
      </c>
      <c r="D41" s="697" t="s">
        <v>1039</v>
      </c>
      <c r="E41" s="8"/>
    </row>
    <row r="42" spans="1:5">
      <c r="A42" s="626">
        <v>22</v>
      </c>
      <c r="B42" s="87" t="s">
        <v>175</v>
      </c>
      <c r="C42" s="274">
        <v>1825951320.3753002</v>
      </c>
      <c r="D42" s="701"/>
      <c r="E42" s="8"/>
    </row>
    <row r="43" spans="1:5">
      <c r="A43" s="626">
        <v>23</v>
      </c>
      <c r="B43" s="85" t="s">
        <v>176</v>
      </c>
      <c r="C43" s="271">
        <v>209008277</v>
      </c>
      <c r="D43" s="697" t="s">
        <v>1040</v>
      </c>
      <c r="E43" s="8"/>
    </row>
    <row r="44" spans="1:5">
      <c r="A44" s="626">
        <v>24</v>
      </c>
      <c r="B44" s="85" t="s">
        <v>177</v>
      </c>
      <c r="C44" s="271">
        <v>70514300</v>
      </c>
      <c r="D44" s="697" t="s">
        <v>1041</v>
      </c>
      <c r="E44" s="8"/>
    </row>
    <row r="45" spans="1:5">
      <c r="A45" s="626">
        <v>25</v>
      </c>
      <c r="B45" s="85" t="s">
        <v>232</v>
      </c>
      <c r="C45" s="271"/>
      <c r="D45" s="696"/>
      <c r="E45" s="7"/>
    </row>
    <row r="46" spans="1:5">
      <c r="A46" s="626">
        <v>26</v>
      </c>
      <c r="B46" s="85" t="s">
        <v>179</v>
      </c>
      <c r="C46" s="271"/>
      <c r="D46" s="696"/>
    </row>
    <row r="47" spans="1:5">
      <c r="A47" s="626">
        <v>27</v>
      </c>
      <c r="B47" s="85" t="s">
        <v>180</v>
      </c>
      <c r="C47" s="271">
        <v>0</v>
      </c>
      <c r="D47" s="696"/>
    </row>
    <row r="48" spans="1:5">
      <c r="A48" s="626">
        <v>28</v>
      </c>
      <c r="B48" s="85" t="s">
        <v>181</v>
      </c>
      <c r="C48" s="271">
        <v>26946522.000000015</v>
      </c>
      <c r="D48" s="697" t="s">
        <v>1042</v>
      </c>
    </row>
    <row r="49" spans="1:4">
      <c r="A49" s="626">
        <v>29</v>
      </c>
      <c r="B49" s="85" t="s">
        <v>35</v>
      </c>
      <c r="C49" s="271">
        <v>13203093</v>
      </c>
      <c r="D49" s="696"/>
    </row>
    <row r="50" spans="1:4">
      <c r="A50" s="709">
        <v>29.1</v>
      </c>
      <c r="B50" s="85" t="s">
        <v>31</v>
      </c>
      <c r="C50" s="703">
        <v>13203093</v>
      </c>
      <c r="D50" s="697" t="s">
        <v>1043</v>
      </c>
    </row>
    <row r="51" spans="1:4">
      <c r="A51" s="709">
        <v>29.2</v>
      </c>
      <c r="B51" s="85" t="s">
        <v>35</v>
      </c>
      <c r="C51" s="703">
        <v>-13203093</v>
      </c>
      <c r="D51" s="697" t="s">
        <v>1044</v>
      </c>
    </row>
    <row r="52" spans="1:4" ht="15" thickBot="1">
      <c r="A52" s="138">
        <v>30</v>
      </c>
      <c r="B52" s="139" t="s">
        <v>182</v>
      </c>
      <c r="C52" s="704">
        <v>319672192</v>
      </c>
      <c r="D52" s="705"/>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60" zoomScaleNormal="60" workbookViewId="0">
      <pane xSplit="2" ySplit="7" topLeftCell="C8" activePane="bottomRight" state="frozen"/>
      <selection pane="topRight" activeCell="C1" sqref="C1"/>
      <selection pane="bottomLeft" activeCell="A8" sqref="A8"/>
      <selection pane="bottomRight" activeCell="C8" sqref="C8:R21"/>
    </sheetView>
  </sheetViews>
  <sheetFormatPr defaultColWidth="9.109375" defaultRowHeight="13.8"/>
  <cols>
    <col min="1" max="1" width="10.5546875" style="2" bestFit="1" customWidth="1"/>
    <col min="2" max="2" width="95" style="2" customWidth="1"/>
    <col min="3" max="3" width="9.44140625" style="2" bestFit="1" customWidth="1"/>
    <col min="4" max="4" width="13.33203125" style="2" bestFit="1" customWidth="1"/>
    <col min="5" max="5" width="9.44140625" style="2" bestFit="1" customWidth="1"/>
    <col min="6" max="6" width="13.33203125" style="2" bestFit="1" customWidth="1"/>
    <col min="7" max="7" width="9.44140625" style="2" bestFit="1" customWidth="1"/>
    <col min="8" max="8" width="13.33203125" style="2" bestFit="1" customWidth="1"/>
    <col min="9" max="9" width="9.44140625" style="2" bestFit="1" customWidth="1"/>
    <col min="10" max="10" width="13.33203125" style="2" bestFit="1" customWidth="1"/>
    <col min="11" max="11" width="9.44140625" style="2" bestFit="1" customWidth="1"/>
    <col min="12" max="12" width="13.33203125" style="2" bestFit="1" customWidth="1"/>
    <col min="13" max="13" width="9.44140625" style="2" bestFit="1" customWidth="1"/>
    <col min="14" max="14" width="13.33203125" style="2" bestFit="1" customWidth="1"/>
    <col min="15" max="15" width="9.44140625" style="2" bestFit="1" customWidth="1"/>
    <col min="16" max="16" width="13.33203125" style="2" bestFit="1" customWidth="1"/>
    <col min="17" max="17" width="9.44140625" style="2" bestFit="1" customWidth="1"/>
    <col min="18" max="18" width="13.33203125" style="2" bestFit="1" customWidth="1"/>
    <col min="19" max="19" width="31.5546875" style="2" bestFit="1" customWidth="1"/>
    <col min="20" max="16384" width="9.109375" style="13"/>
  </cols>
  <sheetData>
    <row r="1" spans="1:19">
      <c r="A1" s="2" t="s">
        <v>188</v>
      </c>
      <c r="B1" s="329" t="str">
        <f>Info!C2</f>
        <v>სს "ვითიბი ბანკი ჯორჯია"</v>
      </c>
    </row>
    <row r="2" spans="1:19">
      <c r="A2" s="2" t="s">
        <v>189</v>
      </c>
      <c r="B2" s="459">
        <f>'1. key ratios'!B2</f>
        <v>44561</v>
      </c>
    </row>
    <row r="4" spans="1:19" ht="28.2" thickBot="1">
      <c r="A4" s="65" t="s">
        <v>414</v>
      </c>
      <c r="B4" s="303" t="s">
        <v>455</v>
      </c>
    </row>
    <row r="5" spans="1:19">
      <c r="A5" s="127"/>
      <c r="B5" s="129"/>
      <c r="C5" s="113" t="s">
        <v>0</v>
      </c>
      <c r="D5" s="113" t="s">
        <v>1</v>
      </c>
      <c r="E5" s="113" t="s">
        <v>2</v>
      </c>
      <c r="F5" s="113" t="s">
        <v>3</v>
      </c>
      <c r="G5" s="113" t="s">
        <v>4</v>
      </c>
      <c r="H5" s="113" t="s">
        <v>5</v>
      </c>
      <c r="I5" s="113" t="s">
        <v>237</v>
      </c>
      <c r="J5" s="113" t="s">
        <v>238</v>
      </c>
      <c r="K5" s="113" t="s">
        <v>239</v>
      </c>
      <c r="L5" s="113" t="s">
        <v>240</v>
      </c>
      <c r="M5" s="113" t="s">
        <v>241</v>
      </c>
      <c r="N5" s="113" t="s">
        <v>242</v>
      </c>
      <c r="O5" s="113" t="s">
        <v>442</v>
      </c>
      <c r="P5" s="113" t="s">
        <v>443</v>
      </c>
      <c r="Q5" s="113" t="s">
        <v>444</v>
      </c>
      <c r="R5" s="294" t="s">
        <v>445</v>
      </c>
      <c r="S5" s="114" t="s">
        <v>446</v>
      </c>
    </row>
    <row r="6" spans="1:19" ht="46.5" customHeight="1">
      <c r="A6" s="144"/>
      <c r="B6" s="768" t="s">
        <v>447</v>
      </c>
      <c r="C6" s="766">
        <v>0</v>
      </c>
      <c r="D6" s="767"/>
      <c r="E6" s="766">
        <v>0.2</v>
      </c>
      <c r="F6" s="767"/>
      <c r="G6" s="766">
        <v>0.35</v>
      </c>
      <c r="H6" s="767"/>
      <c r="I6" s="766">
        <v>0.5</v>
      </c>
      <c r="J6" s="767"/>
      <c r="K6" s="766">
        <v>0.75</v>
      </c>
      <c r="L6" s="767"/>
      <c r="M6" s="766">
        <v>1</v>
      </c>
      <c r="N6" s="767"/>
      <c r="O6" s="766">
        <v>1.5</v>
      </c>
      <c r="P6" s="767"/>
      <c r="Q6" s="766">
        <v>2.5</v>
      </c>
      <c r="R6" s="767"/>
      <c r="S6" s="764" t="s">
        <v>250</v>
      </c>
    </row>
    <row r="7" spans="1:19">
      <c r="A7" s="144"/>
      <c r="B7" s="769"/>
      <c r="C7" s="302" t="s">
        <v>440</v>
      </c>
      <c r="D7" s="302" t="s">
        <v>441</v>
      </c>
      <c r="E7" s="302" t="s">
        <v>440</v>
      </c>
      <c r="F7" s="302" t="s">
        <v>441</v>
      </c>
      <c r="G7" s="302" t="s">
        <v>440</v>
      </c>
      <c r="H7" s="302" t="s">
        <v>441</v>
      </c>
      <c r="I7" s="302" t="s">
        <v>440</v>
      </c>
      <c r="J7" s="302" t="s">
        <v>441</v>
      </c>
      <c r="K7" s="302" t="s">
        <v>440</v>
      </c>
      <c r="L7" s="302" t="s">
        <v>441</v>
      </c>
      <c r="M7" s="302" t="s">
        <v>440</v>
      </c>
      <c r="N7" s="302" t="s">
        <v>441</v>
      </c>
      <c r="O7" s="302" t="s">
        <v>440</v>
      </c>
      <c r="P7" s="302" t="s">
        <v>441</v>
      </c>
      <c r="Q7" s="302" t="s">
        <v>440</v>
      </c>
      <c r="R7" s="302" t="s">
        <v>441</v>
      </c>
      <c r="S7" s="765"/>
    </row>
    <row r="8" spans="1:19" s="148" customFormat="1">
      <c r="A8" s="117">
        <v>1</v>
      </c>
      <c r="B8" s="166" t="s">
        <v>216</v>
      </c>
      <c r="C8" s="276">
        <v>157688029.83000001</v>
      </c>
      <c r="D8" s="276"/>
      <c r="E8" s="276">
        <v>0</v>
      </c>
      <c r="F8" s="295"/>
      <c r="G8" s="276">
        <v>0</v>
      </c>
      <c r="H8" s="276"/>
      <c r="I8" s="276">
        <v>0</v>
      </c>
      <c r="J8" s="276"/>
      <c r="K8" s="276">
        <v>0</v>
      </c>
      <c r="L8" s="276"/>
      <c r="M8" s="276">
        <v>253236786.4707</v>
      </c>
      <c r="N8" s="276"/>
      <c r="O8" s="276">
        <v>0</v>
      </c>
      <c r="P8" s="276"/>
      <c r="Q8" s="276">
        <v>0</v>
      </c>
      <c r="R8" s="295"/>
      <c r="S8" s="710">
        <f>$C$6*SUM(C8:D8)+$E$6*SUM(E8:F8)+$G$6*SUM(G8:H8)+$I$6*SUM(I8:J8)+$K$6*SUM(K8:L8)+$M$6*SUM(M8:N8)+$O$6*SUM(O8:P8)+$Q$6*SUM(Q8:R8)</f>
        <v>253236786.4707</v>
      </c>
    </row>
    <row r="9" spans="1:19" s="148" customFormat="1">
      <c r="A9" s="117">
        <v>2</v>
      </c>
      <c r="B9" s="166" t="s">
        <v>217</v>
      </c>
      <c r="C9" s="276">
        <v>0</v>
      </c>
      <c r="D9" s="276"/>
      <c r="E9" s="276">
        <v>0</v>
      </c>
      <c r="F9" s="276"/>
      <c r="G9" s="276">
        <v>0</v>
      </c>
      <c r="H9" s="276"/>
      <c r="I9" s="276">
        <v>0</v>
      </c>
      <c r="J9" s="276"/>
      <c r="K9" s="276">
        <v>0</v>
      </c>
      <c r="L9" s="276"/>
      <c r="M9" s="276">
        <v>0</v>
      </c>
      <c r="N9" s="276"/>
      <c r="O9" s="276">
        <v>0</v>
      </c>
      <c r="P9" s="276"/>
      <c r="Q9" s="276">
        <v>0</v>
      </c>
      <c r="R9" s="295"/>
      <c r="S9" s="710">
        <f t="shared" ref="S9:S21" si="0">$C$6*SUM(C9:D9)+$E$6*SUM(E9:F9)+$G$6*SUM(G9:H9)+$I$6*SUM(I9:J9)+$K$6*SUM(K9:L9)+$M$6*SUM(M9:N9)+$O$6*SUM(O9:P9)+$Q$6*SUM(Q9:R9)</f>
        <v>0</v>
      </c>
    </row>
    <row r="10" spans="1:19" s="148" customFormat="1">
      <c r="A10" s="117">
        <v>3</v>
      </c>
      <c r="B10" s="166" t="s">
        <v>218</v>
      </c>
      <c r="C10" s="276">
        <v>0</v>
      </c>
      <c r="D10" s="276"/>
      <c r="E10" s="276">
        <v>0</v>
      </c>
      <c r="F10" s="276"/>
      <c r="G10" s="276">
        <v>0</v>
      </c>
      <c r="H10" s="276"/>
      <c r="I10" s="276">
        <v>0</v>
      </c>
      <c r="J10" s="276"/>
      <c r="K10" s="276">
        <v>0</v>
      </c>
      <c r="L10" s="276"/>
      <c r="M10" s="276">
        <v>0</v>
      </c>
      <c r="N10" s="276"/>
      <c r="O10" s="276">
        <v>0</v>
      </c>
      <c r="P10" s="276"/>
      <c r="Q10" s="276">
        <v>0</v>
      </c>
      <c r="R10" s="295"/>
      <c r="S10" s="710">
        <f t="shared" si="0"/>
        <v>0</v>
      </c>
    </row>
    <row r="11" spans="1:19" s="148" customFormat="1">
      <c r="A11" s="117">
        <v>4</v>
      </c>
      <c r="B11" s="166" t="s">
        <v>219</v>
      </c>
      <c r="C11" s="276">
        <v>0</v>
      </c>
      <c r="D11" s="276"/>
      <c r="E11" s="276">
        <v>0</v>
      </c>
      <c r="F11" s="276"/>
      <c r="G11" s="276">
        <v>0</v>
      </c>
      <c r="H11" s="276"/>
      <c r="I11" s="276">
        <v>0</v>
      </c>
      <c r="J11" s="276"/>
      <c r="K11" s="276">
        <v>0</v>
      </c>
      <c r="L11" s="276"/>
      <c r="M11" s="276">
        <v>0</v>
      </c>
      <c r="N11" s="276"/>
      <c r="O11" s="276">
        <v>0</v>
      </c>
      <c r="P11" s="276"/>
      <c r="Q11" s="276">
        <v>0</v>
      </c>
      <c r="R11" s="295"/>
      <c r="S11" s="710">
        <f t="shared" si="0"/>
        <v>0</v>
      </c>
    </row>
    <row r="12" spans="1:19" s="148" customFormat="1">
      <c r="A12" s="117">
        <v>5</v>
      </c>
      <c r="B12" s="166" t="s">
        <v>220</v>
      </c>
      <c r="C12" s="276">
        <v>0</v>
      </c>
      <c r="D12" s="276"/>
      <c r="E12" s="276">
        <v>0</v>
      </c>
      <c r="F12" s="276"/>
      <c r="G12" s="276">
        <v>0</v>
      </c>
      <c r="H12" s="276"/>
      <c r="I12" s="276">
        <v>0</v>
      </c>
      <c r="J12" s="276"/>
      <c r="K12" s="276">
        <v>0</v>
      </c>
      <c r="L12" s="276"/>
      <c r="M12" s="276">
        <v>0</v>
      </c>
      <c r="N12" s="276"/>
      <c r="O12" s="276">
        <v>0</v>
      </c>
      <c r="P12" s="276"/>
      <c r="Q12" s="276">
        <v>0</v>
      </c>
      <c r="R12" s="295"/>
      <c r="S12" s="710">
        <f t="shared" si="0"/>
        <v>0</v>
      </c>
    </row>
    <row r="13" spans="1:19" s="148" customFormat="1">
      <c r="A13" s="117">
        <v>6</v>
      </c>
      <c r="B13" s="166" t="s">
        <v>221</v>
      </c>
      <c r="C13" s="276">
        <v>0</v>
      </c>
      <c r="D13" s="276"/>
      <c r="E13" s="276">
        <v>41493233.468700007</v>
      </c>
      <c r="F13" s="276"/>
      <c r="G13" s="276">
        <v>0</v>
      </c>
      <c r="H13" s="276"/>
      <c r="I13" s="276">
        <v>1452712.006099992</v>
      </c>
      <c r="J13" s="276"/>
      <c r="K13" s="276">
        <v>0</v>
      </c>
      <c r="L13" s="276"/>
      <c r="M13" s="276">
        <v>1693675.2245</v>
      </c>
      <c r="N13" s="276">
        <v>3872000</v>
      </c>
      <c r="O13" s="276">
        <v>0</v>
      </c>
      <c r="P13" s="276"/>
      <c r="Q13" s="276">
        <v>0</v>
      </c>
      <c r="R13" s="295"/>
      <c r="S13" s="710">
        <f t="shared" si="0"/>
        <v>14590677.921289999</v>
      </c>
    </row>
    <row r="14" spans="1:19" s="148" customFormat="1">
      <c r="A14" s="117">
        <v>7</v>
      </c>
      <c r="B14" s="166" t="s">
        <v>73</v>
      </c>
      <c r="C14" s="276">
        <v>0</v>
      </c>
      <c r="D14" s="276">
        <v>0</v>
      </c>
      <c r="E14" s="276">
        <v>0</v>
      </c>
      <c r="F14" s="276">
        <v>0</v>
      </c>
      <c r="G14" s="276">
        <v>0</v>
      </c>
      <c r="H14" s="276"/>
      <c r="I14" s="276">
        <v>0</v>
      </c>
      <c r="J14" s="276">
        <v>0</v>
      </c>
      <c r="K14" s="276">
        <v>0</v>
      </c>
      <c r="L14" s="276"/>
      <c r="M14" s="276">
        <v>768378216.99876988</v>
      </c>
      <c r="N14" s="276">
        <v>77991727.297774985</v>
      </c>
      <c r="O14" s="276">
        <v>3053442.1010400001</v>
      </c>
      <c r="P14" s="276">
        <v>71337.88</v>
      </c>
      <c r="Q14" s="276">
        <v>0</v>
      </c>
      <c r="R14" s="295">
        <v>0</v>
      </c>
      <c r="S14" s="710">
        <f t="shared" si="0"/>
        <v>851057114.26810491</v>
      </c>
    </row>
    <row r="15" spans="1:19" s="148" customFormat="1">
      <c r="A15" s="117">
        <v>8</v>
      </c>
      <c r="B15" s="166" t="s">
        <v>74</v>
      </c>
      <c r="C15" s="276">
        <v>0</v>
      </c>
      <c r="D15" s="276"/>
      <c r="E15" s="276">
        <v>0</v>
      </c>
      <c r="F15" s="276"/>
      <c r="G15" s="276">
        <v>0</v>
      </c>
      <c r="H15" s="276"/>
      <c r="I15" s="276">
        <v>0</v>
      </c>
      <c r="J15" s="276"/>
      <c r="K15" s="276">
        <v>288382471.73628998</v>
      </c>
      <c r="L15" s="276">
        <v>18965311.176370002</v>
      </c>
      <c r="M15" s="276">
        <v>0</v>
      </c>
      <c r="N15" s="276">
        <v>197998.96765499999</v>
      </c>
      <c r="O15" s="276">
        <v>0</v>
      </c>
      <c r="P15" s="276">
        <v>4131148.6429050001</v>
      </c>
      <c r="Q15" s="276">
        <v>0</v>
      </c>
      <c r="R15" s="295"/>
      <c r="S15" s="710">
        <f t="shared" si="0"/>
        <v>236905559.1165075</v>
      </c>
    </row>
    <row r="16" spans="1:19" s="148" customFormat="1">
      <c r="A16" s="117">
        <v>9</v>
      </c>
      <c r="B16" s="166" t="s">
        <v>75</v>
      </c>
      <c r="C16" s="276">
        <v>0</v>
      </c>
      <c r="D16" s="276"/>
      <c r="E16" s="276">
        <v>0</v>
      </c>
      <c r="F16" s="276"/>
      <c r="G16" s="276">
        <v>276754480.57272011</v>
      </c>
      <c r="H16" s="276">
        <v>4042191.9896550002</v>
      </c>
      <c r="I16" s="276">
        <v>0</v>
      </c>
      <c r="J16" s="276"/>
      <c r="K16" s="276">
        <v>0</v>
      </c>
      <c r="L16" s="276"/>
      <c r="M16" s="276">
        <v>0</v>
      </c>
      <c r="N16" s="276"/>
      <c r="O16" s="276">
        <v>0</v>
      </c>
      <c r="P16" s="276"/>
      <c r="Q16" s="276">
        <v>0</v>
      </c>
      <c r="R16" s="295"/>
      <c r="S16" s="710">
        <f t="shared" si="0"/>
        <v>98278835.396831289</v>
      </c>
    </row>
    <row r="17" spans="1:19" s="148" customFormat="1">
      <c r="A17" s="117">
        <v>10</v>
      </c>
      <c r="B17" s="166" t="s">
        <v>69</v>
      </c>
      <c r="C17" s="276">
        <v>0</v>
      </c>
      <c r="D17" s="276"/>
      <c r="E17" s="276">
        <v>0</v>
      </c>
      <c r="F17" s="276"/>
      <c r="G17" s="276">
        <v>0</v>
      </c>
      <c r="H17" s="276"/>
      <c r="I17" s="276">
        <v>3590574.3777700001</v>
      </c>
      <c r="J17" s="276"/>
      <c r="K17" s="276">
        <v>0</v>
      </c>
      <c r="L17" s="276"/>
      <c r="M17" s="276">
        <v>7780124.5393900005</v>
      </c>
      <c r="N17" s="276"/>
      <c r="O17" s="276">
        <v>24032.699999999997</v>
      </c>
      <c r="P17" s="276"/>
      <c r="Q17" s="276">
        <v>0</v>
      </c>
      <c r="R17" s="295"/>
      <c r="S17" s="710">
        <f t="shared" si="0"/>
        <v>9611460.7782750018</v>
      </c>
    </row>
    <row r="18" spans="1:19" s="148" customFormat="1">
      <c r="A18" s="117">
        <v>11</v>
      </c>
      <c r="B18" s="166" t="s">
        <v>70</v>
      </c>
      <c r="C18" s="276">
        <v>0</v>
      </c>
      <c r="D18" s="276"/>
      <c r="E18" s="276">
        <v>0</v>
      </c>
      <c r="F18" s="276"/>
      <c r="G18" s="276">
        <v>0</v>
      </c>
      <c r="H18" s="276"/>
      <c r="I18" s="276">
        <v>0</v>
      </c>
      <c r="J18" s="276"/>
      <c r="K18" s="276">
        <v>0</v>
      </c>
      <c r="L18" s="276"/>
      <c r="M18" s="276">
        <v>46444041.341800004</v>
      </c>
      <c r="N18" s="276"/>
      <c r="O18" s="276">
        <v>99570982.281830028</v>
      </c>
      <c r="P18" s="276"/>
      <c r="Q18" s="276">
        <v>0</v>
      </c>
      <c r="R18" s="295"/>
      <c r="S18" s="710">
        <f t="shared" si="0"/>
        <v>195800514.76454505</v>
      </c>
    </row>
    <row r="19" spans="1:19" s="148" customFormat="1">
      <c r="A19" s="117">
        <v>12</v>
      </c>
      <c r="B19" s="166" t="s">
        <v>71</v>
      </c>
      <c r="C19" s="276">
        <v>0</v>
      </c>
      <c r="D19" s="276"/>
      <c r="E19" s="276">
        <v>0</v>
      </c>
      <c r="F19" s="276"/>
      <c r="G19" s="276">
        <v>0</v>
      </c>
      <c r="H19" s="276"/>
      <c r="I19" s="276">
        <v>0</v>
      </c>
      <c r="J19" s="276"/>
      <c r="K19" s="276">
        <v>0</v>
      </c>
      <c r="L19" s="276"/>
      <c r="M19" s="276">
        <v>0</v>
      </c>
      <c r="N19" s="276"/>
      <c r="O19" s="276">
        <v>0</v>
      </c>
      <c r="P19" s="276"/>
      <c r="Q19" s="276">
        <v>0</v>
      </c>
      <c r="R19" s="295"/>
      <c r="S19" s="710">
        <f t="shared" si="0"/>
        <v>0</v>
      </c>
    </row>
    <row r="20" spans="1:19" s="148" customFormat="1">
      <c r="A20" s="117">
        <v>13</v>
      </c>
      <c r="B20" s="166" t="s">
        <v>72</v>
      </c>
      <c r="C20" s="276">
        <v>0</v>
      </c>
      <c r="D20" s="276"/>
      <c r="E20" s="276">
        <v>0</v>
      </c>
      <c r="F20" s="276"/>
      <c r="G20" s="276">
        <v>0</v>
      </c>
      <c r="H20" s="276"/>
      <c r="I20" s="276">
        <v>0</v>
      </c>
      <c r="J20" s="276"/>
      <c r="K20" s="276">
        <v>0</v>
      </c>
      <c r="L20" s="276"/>
      <c r="M20" s="276">
        <v>0</v>
      </c>
      <c r="N20" s="276"/>
      <c r="O20" s="276">
        <v>0</v>
      </c>
      <c r="P20" s="276"/>
      <c r="Q20" s="276">
        <v>0</v>
      </c>
      <c r="R20" s="295"/>
      <c r="S20" s="710">
        <f t="shared" si="0"/>
        <v>0</v>
      </c>
    </row>
    <row r="21" spans="1:19" s="148" customFormat="1">
      <c r="A21" s="117">
        <v>14</v>
      </c>
      <c r="B21" s="166" t="s">
        <v>248</v>
      </c>
      <c r="C21" s="276">
        <v>60791237</v>
      </c>
      <c r="D21" s="276"/>
      <c r="E21" s="276">
        <v>0</v>
      </c>
      <c r="F21" s="276"/>
      <c r="G21" s="276">
        <v>0</v>
      </c>
      <c r="H21" s="276"/>
      <c r="I21" s="276">
        <v>0</v>
      </c>
      <c r="J21" s="276"/>
      <c r="K21" s="276">
        <v>0</v>
      </c>
      <c r="L21" s="276"/>
      <c r="M21" s="276">
        <v>137759618.18400002</v>
      </c>
      <c r="N21" s="276"/>
      <c r="O21" s="276">
        <v>0</v>
      </c>
      <c r="P21" s="276"/>
      <c r="Q21" s="276">
        <v>2105347</v>
      </c>
      <c r="R21" s="295"/>
      <c r="S21" s="710">
        <f t="shared" si="0"/>
        <v>143022985.68400002</v>
      </c>
    </row>
    <row r="22" spans="1:19" ht="14.4" thickBot="1">
      <c r="A22" s="99"/>
      <c r="B22" s="150" t="s">
        <v>68</v>
      </c>
      <c r="C22" s="277">
        <f>SUM(C8:C21)</f>
        <v>218479266.83000001</v>
      </c>
      <c r="D22" s="277">
        <f t="shared" ref="D22:S22" si="1">SUM(D8:D21)</f>
        <v>0</v>
      </c>
      <c r="E22" s="277">
        <f t="shared" si="1"/>
        <v>41493233.468700007</v>
      </c>
      <c r="F22" s="277">
        <f t="shared" si="1"/>
        <v>0</v>
      </c>
      <c r="G22" s="277">
        <f t="shared" si="1"/>
        <v>276754480.57272011</v>
      </c>
      <c r="H22" s="277">
        <f t="shared" si="1"/>
        <v>4042191.9896550002</v>
      </c>
      <c r="I22" s="277">
        <f t="shared" si="1"/>
        <v>5043286.3838699926</v>
      </c>
      <c r="J22" s="277">
        <f t="shared" si="1"/>
        <v>0</v>
      </c>
      <c r="K22" s="277">
        <f t="shared" si="1"/>
        <v>288382471.73628998</v>
      </c>
      <c r="L22" s="277">
        <f t="shared" si="1"/>
        <v>18965311.176370002</v>
      </c>
      <c r="M22" s="277">
        <f t="shared" si="1"/>
        <v>1215292462.7591598</v>
      </c>
      <c r="N22" s="277">
        <f t="shared" si="1"/>
        <v>82061726.265429989</v>
      </c>
      <c r="O22" s="277">
        <f t="shared" si="1"/>
        <v>102648457.08287002</v>
      </c>
      <c r="P22" s="277">
        <f t="shared" si="1"/>
        <v>4202486.5229050005</v>
      </c>
      <c r="Q22" s="277">
        <f t="shared" si="1"/>
        <v>2105347</v>
      </c>
      <c r="R22" s="277">
        <f t="shared" si="1"/>
        <v>0</v>
      </c>
      <c r="S22" s="711">
        <f t="shared" si="1"/>
        <v>1802503934.4002538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70" zoomScaleNormal="70" workbookViewId="0">
      <pane xSplit="2" ySplit="6" topLeftCell="S7" activePane="bottomRight" state="frozen"/>
      <selection pane="topRight" activeCell="C1" sqref="C1"/>
      <selection pane="bottomLeft" activeCell="A6" sqref="A6"/>
      <selection pane="bottomRight" activeCell="C7" sqref="C7:U20"/>
    </sheetView>
  </sheetViews>
  <sheetFormatPr defaultColWidth="9.109375" defaultRowHeight="13.8"/>
  <cols>
    <col min="1" max="1" width="10.5546875" style="2" bestFit="1" customWidth="1"/>
    <col min="2" max="2" width="74.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3"/>
  </cols>
  <sheetData>
    <row r="1" spans="1:22">
      <c r="A1" s="2" t="s">
        <v>188</v>
      </c>
      <c r="B1" s="329" t="str">
        <f>Info!C2</f>
        <v>სს "ვითიბი ბანკი ჯორჯია"</v>
      </c>
    </row>
    <row r="2" spans="1:22">
      <c r="A2" s="2" t="s">
        <v>189</v>
      </c>
      <c r="B2" s="459">
        <f>'1. key ratios'!B2</f>
        <v>44561</v>
      </c>
    </row>
    <row r="4" spans="1:22" ht="28.2" thickBot="1">
      <c r="A4" s="2" t="s">
        <v>415</v>
      </c>
      <c r="B4" s="304" t="s">
        <v>456</v>
      </c>
      <c r="V4" s="192" t="s">
        <v>93</v>
      </c>
    </row>
    <row r="5" spans="1:22">
      <c r="A5" s="97"/>
      <c r="B5" s="98"/>
      <c r="C5" s="770" t="s">
        <v>198</v>
      </c>
      <c r="D5" s="771"/>
      <c r="E5" s="771"/>
      <c r="F5" s="771"/>
      <c r="G5" s="771"/>
      <c r="H5" s="771"/>
      <c r="I5" s="771"/>
      <c r="J5" s="771"/>
      <c r="K5" s="771"/>
      <c r="L5" s="772"/>
      <c r="M5" s="770" t="s">
        <v>199</v>
      </c>
      <c r="N5" s="771"/>
      <c r="O5" s="771"/>
      <c r="P5" s="771"/>
      <c r="Q5" s="771"/>
      <c r="R5" s="771"/>
      <c r="S5" s="772"/>
      <c r="T5" s="775" t="s">
        <v>454</v>
      </c>
      <c r="U5" s="775" t="s">
        <v>453</v>
      </c>
      <c r="V5" s="773" t="s">
        <v>200</v>
      </c>
    </row>
    <row r="6" spans="1:22" s="65" customFormat="1" ht="151.80000000000001">
      <c r="A6" s="115"/>
      <c r="B6" s="168"/>
      <c r="C6" s="95" t="s">
        <v>201</v>
      </c>
      <c r="D6" s="94" t="s">
        <v>202</v>
      </c>
      <c r="E6" s="91" t="s">
        <v>203</v>
      </c>
      <c r="F6" s="305" t="s">
        <v>448</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776"/>
      <c r="U6" s="776"/>
      <c r="V6" s="774"/>
    </row>
    <row r="7" spans="1:22" s="148" customFormat="1">
      <c r="A7" s="149">
        <v>1</v>
      </c>
      <c r="B7" s="147" t="s">
        <v>216</v>
      </c>
      <c r="C7" s="278"/>
      <c r="D7" s="276">
        <v>0</v>
      </c>
      <c r="E7" s="276"/>
      <c r="F7" s="276"/>
      <c r="G7" s="276"/>
      <c r="H7" s="276"/>
      <c r="I7" s="276"/>
      <c r="J7" s="276">
        <v>0</v>
      </c>
      <c r="K7" s="276"/>
      <c r="L7" s="279"/>
      <c r="M7" s="278"/>
      <c r="N7" s="276"/>
      <c r="O7" s="276"/>
      <c r="P7" s="276"/>
      <c r="Q7" s="276"/>
      <c r="R7" s="276"/>
      <c r="S7" s="279"/>
      <c r="T7" s="299">
        <v>0</v>
      </c>
      <c r="U7" s="298"/>
      <c r="V7" s="280">
        <f>SUM(C7:S7)</f>
        <v>0</v>
      </c>
    </row>
    <row r="8" spans="1:22" s="148" customFormat="1">
      <c r="A8" s="149">
        <v>2</v>
      </c>
      <c r="B8" s="147" t="s">
        <v>217</v>
      </c>
      <c r="C8" s="278"/>
      <c r="D8" s="276">
        <v>0</v>
      </c>
      <c r="E8" s="276"/>
      <c r="F8" s="276"/>
      <c r="G8" s="276"/>
      <c r="H8" s="276"/>
      <c r="I8" s="276"/>
      <c r="J8" s="276">
        <v>0</v>
      </c>
      <c r="K8" s="276"/>
      <c r="L8" s="279"/>
      <c r="M8" s="278"/>
      <c r="N8" s="276"/>
      <c r="O8" s="276"/>
      <c r="P8" s="276"/>
      <c r="Q8" s="276"/>
      <c r="R8" s="276"/>
      <c r="S8" s="279"/>
      <c r="T8" s="298">
        <v>0</v>
      </c>
      <c r="U8" s="298"/>
      <c r="V8" s="280">
        <f t="shared" ref="V8:V20" si="0">SUM(C8:S8)</f>
        <v>0</v>
      </c>
    </row>
    <row r="9" spans="1:22" s="148" customFormat="1">
      <c r="A9" s="149">
        <v>3</v>
      </c>
      <c r="B9" s="147" t="s">
        <v>218</v>
      </c>
      <c r="C9" s="278"/>
      <c r="D9" s="276">
        <v>0</v>
      </c>
      <c r="E9" s="276"/>
      <c r="F9" s="276"/>
      <c r="G9" s="276"/>
      <c r="H9" s="276"/>
      <c r="I9" s="276"/>
      <c r="J9" s="276">
        <v>0</v>
      </c>
      <c r="K9" s="276"/>
      <c r="L9" s="279"/>
      <c r="M9" s="278"/>
      <c r="N9" s="276"/>
      <c r="O9" s="276"/>
      <c r="P9" s="276"/>
      <c r="Q9" s="276"/>
      <c r="R9" s="276"/>
      <c r="S9" s="279"/>
      <c r="T9" s="298">
        <v>0</v>
      </c>
      <c r="U9" s="298"/>
      <c r="V9" s="280">
        <f>SUM(C9:S9)</f>
        <v>0</v>
      </c>
    </row>
    <row r="10" spans="1:22" s="148" customFormat="1">
      <c r="A10" s="149">
        <v>4</v>
      </c>
      <c r="B10" s="147" t="s">
        <v>219</v>
      </c>
      <c r="C10" s="278"/>
      <c r="D10" s="276">
        <v>0</v>
      </c>
      <c r="E10" s="276"/>
      <c r="F10" s="276"/>
      <c r="G10" s="276"/>
      <c r="H10" s="276"/>
      <c r="I10" s="276"/>
      <c r="J10" s="276">
        <v>0</v>
      </c>
      <c r="K10" s="276"/>
      <c r="L10" s="279"/>
      <c r="M10" s="278"/>
      <c r="N10" s="276"/>
      <c r="O10" s="276"/>
      <c r="P10" s="276"/>
      <c r="Q10" s="276"/>
      <c r="R10" s="276"/>
      <c r="S10" s="279"/>
      <c r="T10" s="298">
        <v>0</v>
      </c>
      <c r="U10" s="298"/>
      <c r="V10" s="280">
        <f t="shared" si="0"/>
        <v>0</v>
      </c>
    </row>
    <row r="11" spans="1:22" s="148" customFormat="1">
      <c r="A11" s="149">
        <v>5</v>
      </c>
      <c r="B11" s="147" t="s">
        <v>220</v>
      </c>
      <c r="C11" s="278"/>
      <c r="D11" s="276">
        <v>0</v>
      </c>
      <c r="E11" s="276"/>
      <c r="F11" s="276"/>
      <c r="G11" s="276"/>
      <c r="H11" s="276"/>
      <c r="I11" s="276"/>
      <c r="J11" s="276">
        <v>0</v>
      </c>
      <c r="K11" s="276"/>
      <c r="L11" s="279"/>
      <c r="M11" s="278"/>
      <c r="N11" s="276"/>
      <c r="O11" s="276"/>
      <c r="P11" s="276"/>
      <c r="Q11" s="276"/>
      <c r="R11" s="276"/>
      <c r="S11" s="279"/>
      <c r="T11" s="298">
        <v>0</v>
      </c>
      <c r="U11" s="298"/>
      <c r="V11" s="280">
        <f t="shared" si="0"/>
        <v>0</v>
      </c>
    </row>
    <row r="12" spans="1:22" s="148" customFormat="1">
      <c r="A12" s="149">
        <v>6</v>
      </c>
      <c r="B12" s="147" t="s">
        <v>221</v>
      </c>
      <c r="C12" s="278"/>
      <c r="D12" s="276">
        <v>0</v>
      </c>
      <c r="E12" s="276"/>
      <c r="F12" s="276"/>
      <c r="G12" s="276"/>
      <c r="H12" s="276"/>
      <c r="I12" s="276"/>
      <c r="J12" s="276">
        <v>0</v>
      </c>
      <c r="K12" s="276"/>
      <c r="L12" s="279"/>
      <c r="M12" s="278"/>
      <c r="N12" s="276"/>
      <c r="O12" s="276"/>
      <c r="P12" s="276"/>
      <c r="Q12" s="276"/>
      <c r="R12" s="276"/>
      <c r="S12" s="279"/>
      <c r="T12" s="298">
        <v>0</v>
      </c>
      <c r="U12" s="298"/>
      <c r="V12" s="280">
        <f t="shared" si="0"/>
        <v>0</v>
      </c>
    </row>
    <row r="13" spans="1:22" s="148" customFormat="1">
      <c r="A13" s="149">
        <v>7</v>
      </c>
      <c r="B13" s="147" t="s">
        <v>73</v>
      </c>
      <c r="C13" s="278"/>
      <c r="D13" s="276">
        <v>35777385.686433002</v>
      </c>
      <c r="E13" s="276"/>
      <c r="F13" s="276"/>
      <c r="G13" s="276"/>
      <c r="H13" s="276"/>
      <c r="I13" s="276"/>
      <c r="J13" s="276">
        <v>0</v>
      </c>
      <c r="K13" s="276"/>
      <c r="L13" s="279"/>
      <c r="M13" s="278"/>
      <c r="N13" s="276"/>
      <c r="O13" s="276"/>
      <c r="P13" s="276"/>
      <c r="Q13" s="276"/>
      <c r="R13" s="276"/>
      <c r="S13" s="279"/>
      <c r="T13" s="298">
        <v>30066086.743848003</v>
      </c>
      <c r="U13" s="298">
        <v>5711298.9425849998</v>
      </c>
      <c r="V13" s="280">
        <f t="shared" si="0"/>
        <v>35777385.686433002</v>
      </c>
    </row>
    <row r="14" spans="1:22" s="148" customFormat="1">
      <c r="A14" s="149">
        <v>8</v>
      </c>
      <c r="B14" s="147" t="s">
        <v>74</v>
      </c>
      <c r="C14" s="278"/>
      <c r="D14" s="276">
        <v>4330879.9120725002</v>
      </c>
      <c r="E14" s="276"/>
      <c r="F14" s="276"/>
      <c r="G14" s="276"/>
      <c r="H14" s="276"/>
      <c r="I14" s="276"/>
      <c r="J14" s="276">
        <v>0</v>
      </c>
      <c r="K14" s="276"/>
      <c r="L14" s="279"/>
      <c r="M14" s="278"/>
      <c r="N14" s="276"/>
      <c r="O14" s="276"/>
      <c r="P14" s="276"/>
      <c r="Q14" s="276"/>
      <c r="R14" s="276"/>
      <c r="S14" s="279"/>
      <c r="T14" s="298">
        <v>2890528.5239619999</v>
      </c>
      <c r="U14" s="298">
        <v>1440351.3881105003</v>
      </c>
      <c r="V14" s="280">
        <f t="shared" si="0"/>
        <v>4330879.9120725002</v>
      </c>
    </row>
    <row r="15" spans="1:22" s="148" customFormat="1">
      <c r="A15" s="149">
        <v>9</v>
      </c>
      <c r="B15" s="147" t="s">
        <v>75</v>
      </c>
      <c r="C15" s="278"/>
      <c r="D15" s="276">
        <v>0</v>
      </c>
      <c r="E15" s="276"/>
      <c r="F15" s="276"/>
      <c r="G15" s="276"/>
      <c r="H15" s="276"/>
      <c r="I15" s="276"/>
      <c r="J15" s="276">
        <v>0</v>
      </c>
      <c r="K15" s="276"/>
      <c r="L15" s="279"/>
      <c r="M15" s="278"/>
      <c r="N15" s="276"/>
      <c r="O15" s="276"/>
      <c r="P15" s="276"/>
      <c r="Q15" s="276"/>
      <c r="R15" s="276"/>
      <c r="S15" s="279"/>
      <c r="T15" s="298">
        <v>0</v>
      </c>
      <c r="U15" s="298"/>
      <c r="V15" s="280">
        <f t="shared" si="0"/>
        <v>0</v>
      </c>
    </row>
    <row r="16" spans="1:22" s="148" customFormat="1">
      <c r="A16" s="149">
        <v>10</v>
      </c>
      <c r="B16" s="147" t="s">
        <v>69</v>
      </c>
      <c r="C16" s="278"/>
      <c r="D16" s="276">
        <v>0</v>
      </c>
      <c r="E16" s="276"/>
      <c r="F16" s="276"/>
      <c r="G16" s="276"/>
      <c r="H16" s="276"/>
      <c r="I16" s="276"/>
      <c r="J16" s="276">
        <v>0</v>
      </c>
      <c r="K16" s="276"/>
      <c r="L16" s="279"/>
      <c r="M16" s="278"/>
      <c r="N16" s="276"/>
      <c r="O16" s="276"/>
      <c r="P16" s="276"/>
      <c r="Q16" s="276"/>
      <c r="R16" s="276"/>
      <c r="S16" s="279"/>
      <c r="T16" s="298">
        <v>0</v>
      </c>
      <c r="U16" s="298"/>
      <c r="V16" s="280">
        <f t="shared" si="0"/>
        <v>0</v>
      </c>
    </row>
    <row r="17" spans="1:22" s="148" customFormat="1">
      <c r="A17" s="149">
        <v>11</v>
      </c>
      <c r="B17" s="147" t="s">
        <v>70</v>
      </c>
      <c r="C17" s="278"/>
      <c r="D17" s="276">
        <v>5819773.0621370003</v>
      </c>
      <c r="E17" s="276"/>
      <c r="F17" s="276"/>
      <c r="G17" s="276"/>
      <c r="H17" s="276"/>
      <c r="I17" s="276"/>
      <c r="J17" s="276">
        <v>0</v>
      </c>
      <c r="K17" s="276"/>
      <c r="L17" s="279"/>
      <c r="M17" s="278"/>
      <c r="N17" s="276"/>
      <c r="O17" s="276"/>
      <c r="P17" s="276"/>
      <c r="Q17" s="276"/>
      <c r="R17" s="276"/>
      <c r="S17" s="279"/>
      <c r="T17" s="298">
        <v>5819773.0621370003</v>
      </c>
      <c r="U17" s="298"/>
      <c r="V17" s="280">
        <f t="shared" si="0"/>
        <v>5819773.0621370003</v>
      </c>
    </row>
    <row r="18" spans="1:22" s="148" customFormat="1">
      <c r="A18" s="149">
        <v>12</v>
      </c>
      <c r="B18" s="147" t="s">
        <v>71</v>
      </c>
      <c r="C18" s="278"/>
      <c r="D18" s="276">
        <v>0</v>
      </c>
      <c r="E18" s="276"/>
      <c r="F18" s="276"/>
      <c r="G18" s="276"/>
      <c r="H18" s="276"/>
      <c r="I18" s="276"/>
      <c r="J18" s="276">
        <v>0</v>
      </c>
      <c r="K18" s="276"/>
      <c r="L18" s="279"/>
      <c r="M18" s="278"/>
      <c r="N18" s="276"/>
      <c r="O18" s="276"/>
      <c r="P18" s="276"/>
      <c r="Q18" s="276"/>
      <c r="R18" s="276"/>
      <c r="S18" s="279"/>
      <c r="T18" s="298">
        <v>0</v>
      </c>
      <c r="U18" s="298"/>
      <c r="V18" s="280">
        <f t="shared" si="0"/>
        <v>0</v>
      </c>
    </row>
    <row r="19" spans="1:22" s="148" customFormat="1">
      <c r="A19" s="149">
        <v>13</v>
      </c>
      <c r="B19" s="147" t="s">
        <v>72</v>
      </c>
      <c r="C19" s="278"/>
      <c r="D19" s="276">
        <v>0</v>
      </c>
      <c r="E19" s="276"/>
      <c r="F19" s="276"/>
      <c r="G19" s="276"/>
      <c r="H19" s="276"/>
      <c r="I19" s="276"/>
      <c r="J19" s="276">
        <v>0</v>
      </c>
      <c r="K19" s="276"/>
      <c r="L19" s="279"/>
      <c r="M19" s="278"/>
      <c r="N19" s="276"/>
      <c r="O19" s="276"/>
      <c r="P19" s="276"/>
      <c r="Q19" s="276"/>
      <c r="R19" s="276"/>
      <c r="S19" s="279"/>
      <c r="T19" s="298">
        <v>0</v>
      </c>
      <c r="U19" s="298"/>
      <c r="V19" s="280">
        <f t="shared" si="0"/>
        <v>0</v>
      </c>
    </row>
    <row r="20" spans="1:22" s="148" customFormat="1">
      <c r="A20" s="149">
        <v>14</v>
      </c>
      <c r="B20" s="147" t="s">
        <v>248</v>
      </c>
      <c r="C20" s="278"/>
      <c r="D20" s="276">
        <v>0</v>
      </c>
      <c r="E20" s="276"/>
      <c r="F20" s="276"/>
      <c r="G20" s="276"/>
      <c r="H20" s="276"/>
      <c r="I20" s="276"/>
      <c r="J20" s="276">
        <v>0</v>
      </c>
      <c r="K20" s="276"/>
      <c r="L20" s="279"/>
      <c r="M20" s="278"/>
      <c r="N20" s="276"/>
      <c r="O20" s="276"/>
      <c r="P20" s="276"/>
      <c r="Q20" s="276"/>
      <c r="R20" s="276"/>
      <c r="S20" s="279"/>
      <c r="T20" s="298">
        <v>0</v>
      </c>
      <c r="U20" s="298"/>
      <c r="V20" s="280">
        <f t="shared" si="0"/>
        <v>0</v>
      </c>
    </row>
    <row r="21" spans="1:22" ht="14.4" thickBot="1">
      <c r="A21" s="99"/>
      <c r="B21" s="100" t="s">
        <v>68</v>
      </c>
      <c r="C21" s="281">
        <f>SUM(C7:C20)</f>
        <v>0</v>
      </c>
      <c r="D21" s="277">
        <f t="shared" ref="D21:V21" si="1">SUM(D7:D20)</f>
        <v>45928038.660642505</v>
      </c>
      <c r="E21" s="277">
        <f t="shared" si="1"/>
        <v>0</v>
      </c>
      <c r="F21" s="277">
        <f t="shared" si="1"/>
        <v>0</v>
      </c>
      <c r="G21" s="277">
        <f t="shared" si="1"/>
        <v>0</v>
      </c>
      <c r="H21" s="277">
        <f t="shared" si="1"/>
        <v>0</v>
      </c>
      <c r="I21" s="277">
        <f t="shared" si="1"/>
        <v>0</v>
      </c>
      <c r="J21" s="277">
        <f t="shared" si="1"/>
        <v>0</v>
      </c>
      <c r="K21" s="277">
        <f t="shared" si="1"/>
        <v>0</v>
      </c>
      <c r="L21" s="282">
        <f t="shared" si="1"/>
        <v>0</v>
      </c>
      <c r="M21" s="281">
        <f t="shared" si="1"/>
        <v>0</v>
      </c>
      <c r="N21" s="277">
        <f t="shared" si="1"/>
        <v>0</v>
      </c>
      <c r="O21" s="277">
        <f t="shared" si="1"/>
        <v>0</v>
      </c>
      <c r="P21" s="277">
        <f t="shared" si="1"/>
        <v>0</v>
      </c>
      <c r="Q21" s="277">
        <f t="shared" si="1"/>
        <v>0</v>
      </c>
      <c r="R21" s="277">
        <f t="shared" si="1"/>
        <v>0</v>
      </c>
      <c r="S21" s="282">
        <f t="shared" si="1"/>
        <v>0</v>
      </c>
      <c r="T21" s="282">
        <f>SUM(T7:T20)</f>
        <v>38776388.329947002</v>
      </c>
      <c r="U21" s="282">
        <f t="shared" si="1"/>
        <v>7151650.3306955006</v>
      </c>
      <c r="V21" s="283">
        <f t="shared" si="1"/>
        <v>45928038.660642505</v>
      </c>
    </row>
    <row r="24" spans="1:22">
      <c r="A24" s="18"/>
      <c r="B24" s="18"/>
      <c r="C24" s="69"/>
      <c r="D24" s="69"/>
      <c r="E24" s="69"/>
    </row>
    <row r="25" spans="1:22">
      <c r="A25" s="92"/>
      <c r="B25" s="92"/>
      <c r="C25" s="18"/>
      <c r="D25" s="69"/>
      <c r="E25" s="69"/>
    </row>
    <row r="26" spans="1:22">
      <c r="A26" s="92"/>
      <c r="B26" s="93"/>
      <c r="C26" s="18"/>
      <c r="D26" s="69"/>
      <c r="E26" s="69"/>
    </row>
    <row r="27" spans="1:22">
      <c r="A27" s="92"/>
      <c r="B27" s="92"/>
      <c r="C27" s="18"/>
      <c r="D27" s="69"/>
      <c r="E27" s="69"/>
    </row>
    <row r="28" spans="1:22">
      <c r="A28" s="92"/>
      <c r="B28" s="93"/>
      <c r="C28" s="18"/>
      <c r="D28" s="69"/>
      <c r="E28" s="6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70" zoomScaleNormal="70" workbookViewId="0">
      <pane xSplit="1" ySplit="7" topLeftCell="B8" activePane="bottomRight" state="frozen"/>
      <selection activeCell="L18" sqref="L18"/>
      <selection pane="topRight" activeCell="L18" sqref="L18"/>
      <selection pane="bottomLeft" activeCell="L18" sqref="L18"/>
      <selection pane="bottomRight" activeCell="H8" sqref="H8"/>
    </sheetView>
  </sheetViews>
  <sheetFormatPr defaultColWidth="9.109375" defaultRowHeight="13.8"/>
  <cols>
    <col min="1" max="1" width="10.5546875" style="2" bestFit="1" customWidth="1"/>
    <col min="2" max="2" width="101.88671875" style="2" customWidth="1"/>
    <col min="3" max="3" width="13.66406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13"/>
  </cols>
  <sheetData>
    <row r="1" spans="1:9">
      <c r="A1" s="2" t="s">
        <v>188</v>
      </c>
      <c r="B1" s="329" t="str">
        <f>Info!C2</f>
        <v>სს "ვითიბი ბანკი ჯორჯია"</v>
      </c>
    </row>
    <row r="2" spans="1:9">
      <c r="A2" s="2" t="s">
        <v>189</v>
      </c>
      <c r="B2" s="459">
        <f>'1. key ratios'!B2</f>
        <v>44561</v>
      </c>
    </row>
    <row r="4" spans="1:9" ht="14.4" thickBot="1">
      <c r="A4" s="2" t="s">
        <v>416</v>
      </c>
      <c r="B4" s="301" t="s">
        <v>457</v>
      </c>
    </row>
    <row r="5" spans="1:9">
      <c r="A5" s="97"/>
      <c r="B5" s="145"/>
      <c r="C5" s="151" t="s">
        <v>0</v>
      </c>
      <c r="D5" s="151" t="s">
        <v>1</v>
      </c>
      <c r="E5" s="151" t="s">
        <v>2</v>
      </c>
      <c r="F5" s="151" t="s">
        <v>3</v>
      </c>
      <c r="G5" s="296" t="s">
        <v>4</v>
      </c>
      <c r="H5" s="152" t="s">
        <v>5</v>
      </c>
      <c r="I5" s="24"/>
    </row>
    <row r="6" spans="1:9" ht="15" customHeight="1">
      <c r="A6" s="144"/>
      <c r="B6" s="22"/>
      <c r="C6" s="777" t="s">
        <v>449</v>
      </c>
      <c r="D6" s="781" t="s">
        <v>470</v>
      </c>
      <c r="E6" s="782"/>
      <c r="F6" s="777" t="s">
        <v>476</v>
      </c>
      <c r="G6" s="777" t="s">
        <v>477</v>
      </c>
      <c r="H6" s="779" t="s">
        <v>451</v>
      </c>
      <c r="I6" s="24"/>
    </row>
    <row r="7" spans="1:9" ht="69">
      <c r="A7" s="144"/>
      <c r="B7" s="22"/>
      <c r="C7" s="778"/>
      <c r="D7" s="300" t="s">
        <v>452</v>
      </c>
      <c r="E7" s="300" t="s">
        <v>450</v>
      </c>
      <c r="F7" s="778"/>
      <c r="G7" s="778"/>
      <c r="H7" s="780"/>
      <c r="I7" s="24"/>
    </row>
    <row r="8" spans="1:9">
      <c r="A8" s="88">
        <v>1</v>
      </c>
      <c r="B8" s="71" t="s">
        <v>216</v>
      </c>
      <c r="C8" s="284">
        <v>410924816.30070001</v>
      </c>
      <c r="D8" s="285">
        <v>0</v>
      </c>
      <c r="E8" s="284">
        <v>0</v>
      </c>
      <c r="F8" s="284">
        <v>253236786.4707</v>
      </c>
      <c r="G8" s="297">
        <v>253236786.4707</v>
      </c>
      <c r="H8" s="306">
        <f>IFERROR(G8/(C8+E8),0)</f>
        <v>0.61626063071691051</v>
      </c>
    </row>
    <row r="9" spans="1:9" ht="15" customHeight="1">
      <c r="A9" s="88">
        <v>2</v>
      </c>
      <c r="B9" s="71" t="s">
        <v>217</v>
      </c>
      <c r="C9" s="284">
        <v>0</v>
      </c>
      <c r="D9" s="285">
        <v>0</v>
      </c>
      <c r="E9" s="284">
        <v>0</v>
      </c>
      <c r="F9" s="284">
        <v>0</v>
      </c>
      <c r="G9" s="297">
        <v>0</v>
      </c>
      <c r="H9" s="306">
        <f t="shared" ref="H9:H21" si="0">IFERROR(G9/(C9+E9),0)</f>
        <v>0</v>
      </c>
    </row>
    <row r="10" spans="1:9">
      <c r="A10" s="88">
        <v>3</v>
      </c>
      <c r="B10" s="71" t="s">
        <v>218</v>
      </c>
      <c r="C10" s="284">
        <v>0</v>
      </c>
      <c r="D10" s="285">
        <v>0</v>
      </c>
      <c r="E10" s="284">
        <v>0</v>
      </c>
      <c r="F10" s="284">
        <v>0</v>
      </c>
      <c r="G10" s="297">
        <v>0</v>
      </c>
      <c r="H10" s="306">
        <f t="shared" si="0"/>
        <v>0</v>
      </c>
    </row>
    <row r="11" spans="1:9">
      <c r="A11" s="88">
        <v>4</v>
      </c>
      <c r="B11" s="71" t="s">
        <v>219</v>
      </c>
      <c r="C11" s="284">
        <v>0</v>
      </c>
      <c r="D11" s="285">
        <v>0</v>
      </c>
      <c r="E11" s="284">
        <v>0</v>
      </c>
      <c r="F11" s="284">
        <v>0</v>
      </c>
      <c r="G11" s="297">
        <v>0</v>
      </c>
      <c r="H11" s="306">
        <f t="shared" si="0"/>
        <v>0</v>
      </c>
    </row>
    <row r="12" spans="1:9">
      <c r="A12" s="88">
        <v>5</v>
      </c>
      <c r="B12" s="71" t="s">
        <v>220</v>
      </c>
      <c r="C12" s="284">
        <v>0</v>
      </c>
      <c r="D12" s="285">
        <v>0</v>
      </c>
      <c r="E12" s="284">
        <v>0</v>
      </c>
      <c r="F12" s="284">
        <v>0</v>
      </c>
      <c r="G12" s="297">
        <v>0</v>
      </c>
      <c r="H12" s="306">
        <f t="shared" si="0"/>
        <v>0</v>
      </c>
    </row>
    <row r="13" spans="1:9">
      <c r="A13" s="88">
        <v>6</v>
      </c>
      <c r="B13" s="71" t="s">
        <v>221</v>
      </c>
      <c r="C13" s="284">
        <v>44639620.699299999</v>
      </c>
      <c r="D13" s="285">
        <v>7744000</v>
      </c>
      <c r="E13" s="284">
        <v>3872000</v>
      </c>
      <c r="F13" s="284">
        <v>14590677.921289999</v>
      </c>
      <c r="G13" s="297">
        <v>14590677.921289999</v>
      </c>
      <c r="H13" s="306">
        <f t="shared" si="0"/>
        <v>0.30076665572009093</v>
      </c>
    </row>
    <row r="14" spans="1:9">
      <c r="A14" s="88">
        <v>7</v>
      </c>
      <c r="B14" s="71" t="s">
        <v>73</v>
      </c>
      <c r="C14" s="284">
        <v>771431659.09980989</v>
      </c>
      <c r="D14" s="285">
        <v>142231581.90946999</v>
      </c>
      <c r="E14" s="284">
        <v>78063065.177774981</v>
      </c>
      <c r="F14" s="285">
        <v>851057114.26810479</v>
      </c>
      <c r="G14" s="341">
        <v>815279728.58167183</v>
      </c>
      <c r="H14" s="306">
        <f t="shared" si="0"/>
        <v>0.95972312161795981</v>
      </c>
    </row>
    <row r="15" spans="1:9">
      <c r="A15" s="88">
        <v>8</v>
      </c>
      <c r="B15" s="71" t="s">
        <v>74</v>
      </c>
      <c r="C15" s="284">
        <v>288382471.73628998</v>
      </c>
      <c r="D15" s="285">
        <v>43435083.865539998</v>
      </c>
      <c r="E15" s="284">
        <v>23294458.786929999</v>
      </c>
      <c r="F15" s="285">
        <v>236905559.11650747</v>
      </c>
      <c r="G15" s="341">
        <v>232574679.20443499</v>
      </c>
      <c r="H15" s="306">
        <f t="shared" si="0"/>
        <v>0.7462043431126133</v>
      </c>
    </row>
    <row r="16" spans="1:9">
      <c r="A16" s="88">
        <v>9</v>
      </c>
      <c r="B16" s="71" t="s">
        <v>75</v>
      </c>
      <c r="C16" s="284">
        <v>276754480.57272011</v>
      </c>
      <c r="D16" s="285">
        <v>8798484.0384300016</v>
      </c>
      <c r="E16" s="284">
        <v>4042191.9896550002</v>
      </c>
      <c r="F16" s="285">
        <v>98278835.396831274</v>
      </c>
      <c r="G16" s="341">
        <v>98278835.396831274</v>
      </c>
      <c r="H16" s="306">
        <f t="shared" si="0"/>
        <v>0.34999999999999992</v>
      </c>
    </row>
    <row r="17" spans="1:8">
      <c r="A17" s="88">
        <v>10</v>
      </c>
      <c r="B17" s="71" t="s">
        <v>69</v>
      </c>
      <c r="C17" s="284">
        <v>11394731.61716</v>
      </c>
      <c r="D17" s="285">
        <v>0</v>
      </c>
      <c r="E17" s="284">
        <v>0</v>
      </c>
      <c r="F17" s="285">
        <v>9611460.7782750018</v>
      </c>
      <c r="G17" s="341">
        <v>9611460.7782750018</v>
      </c>
      <c r="H17" s="306">
        <f t="shared" si="0"/>
        <v>0.84350040889076627</v>
      </c>
    </row>
    <row r="18" spans="1:8">
      <c r="A18" s="88">
        <v>11</v>
      </c>
      <c r="B18" s="71" t="s">
        <v>70</v>
      </c>
      <c r="C18" s="284">
        <v>146015023.62363005</v>
      </c>
      <c r="D18" s="285">
        <v>0</v>
      </c>
      <c r="E18" s="284">
        <v>0</v>
      </c>
      <c r="F18" s="285">
        <v>195800514.76454505</v>
      </c>
      <c r="G18" s="341">
        <v>189980741.70240805</v>
      </c>
      <c r="H18" s="306">
        <f t="shared" si="0"/>
        <v>1.3011040712639579</v>
      </c>
    </row>
    <row r="19" spans="1:8">
      <c r="A19" s="88">
        <v>12</v>
      </c>
      <c r="B19" s="71" t="s">
        <v>71</v>
      </c>
      <c r="C19" s="284">
        <v>0</v>
      </c>
      <c r="D19" s="285">
        <v>0</v>
      </c>
      <c r="E19" s="284">
        <v>0</v>
      </c>
      <c r="F19" s="285">
        <v>0</v>
      </c>
      <c r="G19" s="341">
        <v>0</v>
      </c>
      <c r="H19" s="306">
        <f t="shared" si="0"/>
        <v>0</v>
      </c>
    </row>
    <row r="20" spans="1:8">
      <c r="A20" s="88">
        <v>13</v>
      </c>
      <c r="B20" s="71" t="s">
        <v>72</v>
      </c>
      <c r="C20" s="284">
        <v>0</v>
      </c>
      <c r="D20" s="285">
        <v>0</v>
      </c>
      <c r="E20" s="284">
        <v>0</v>
      </c>
      <c r="F20" s="285">
        <v>0</v>
      </c>
      <c r="G20" s="341">
        <v>0</v>
      </c>
      <c r="H20" s="306">
        <f t="shared" si="0"/>
        <v>0</v>
      </c>
    </row>
    <row r="21" spans="1:8">
      <c r="A21" s="88">
        <v>14</v>
      </c>
      <c r="B21" s="71" t="s">
        <v>248</v>
      </c>
      <c r="C21" s="284">
        <v>200656202.18400002</v>
      </c>
      <c r="D21" s="285">
        <v>0</v>
      </c>
      <c r="E21" s="284">
        <v>0</v>
      </c>
      <c r="F21" s="285">
        <v>143022985.68400002</v>
      </c>
      <c r="G21" s="341">
        <v>143022985.68400002</v>
      </c>
      <c r="H21" s="306">
        <f t="shared" si="0"/>
        <v>0.71277630159096284</v>
      </c>
    </row>
    <row r="22" spans="1:8" ht="14.4" thickBot="1">
      <c r="A22" s="146"/>
      <c r="B22" s="153" t="s">
        <v>68</v>
      </c>
      <c r="C22" s="277">
        <f>SUM(C8:C21)</f>
        <v>2150199005.8336101</v>
      </c>
      <c r="D22" s="277">
        <f>SUM(D8:D21)</f>
        <v>202209149.81344</v>
      </c>
      <c r="E22" s="277">
        <f>SUM(E8:E21)</f>
        <v>109271715.95435998</v>
      </c>
      <c r="F22" s="277">
        <f>SUM(F8:F21)</f>
        <v>1802503934.4002535</v>
      </c>
      <c r="G22" s="277">
        <f>SUM(G8:G21)</f>
        <v>1756575895.7396111</v>
      </c>
      <c r="H22" s="307">
        <f>G22/(C22+E22)</f>
        <v>0.77742804047028902</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70" zoomScaleNormal="70" workbookViewId="0">
      <pane xSplit="2" ySplit="6" topLeftCell="C7" activePane="bottomRight" state="frozen"/>
      <selection pane="topRight" activeCell="C1" sqref="C1"/>
      <selection pane="bottomLeft" activeCell="A6" sqref="A6"/>
      <selection pane="bottomRight" activeCell="E21" sqref="E21"/>
    </sheetView>
  </sheetViews>
  <sheetFormatPr defaultColWidth="9.109375" defaultRowHeight="13.8"/>
  <cols>
    <col min="1" max="1" width="10.5546875" style="329" bestFit="1" customWidth="1"/>
    <col min="2" max="2" width="104.109375" style="329" customWidth="1"/>
    <col min="3" max="11" width="12.6640625" style="329" customWidth="1"/>
    <col min="12" max="16384" width="9.109375" style="329"/>
  </cols>
  <sheetData>
    <row r="1" spans="1:11">
      <c r="A1" s="329" t="s">
        <v>188</v>
      </c>
      <c r="B1" s="329" t="str">
        <f>Info!C2</f>
        <v>სს "ვითიბი ბანკი ჯორჯია"</v>
      </c>
    </row>
    <row r="2" spans="1:11">
      <c r="A2" s="329" t="s">
        <v>189</v>
      </c>
      <c r="B2" s="459">
        <f>'1. key ratios'!B2</f>
        <v>44561</v>
      </c>
      <c r="C2" s="330"/>
      <c r="D2" s="330"/>
    </row>
    <row r="3" spans="1:11">
      <c r="B3" s="330"/>
      <c r="C3" s="330"/>
      <c r="D3" s="330"/>
    </row>
    <row r="4" spans="1:11" ht="14.4" thickBot="1">
      <c r="A4" s="329" t="s">
        <v>518</v>
      </c>
      <c r="B4" s="301" t="s">
        <v>517</v>
      </c>
      <c r="C4" s="330"/>
      <c r="D4" s="330"/>
    </row>
    <row r="5" spans="1:11" ht="30" customHeight="1">
      <c r="A5" s="786"/>
      <c r="B5" s="787"/>
      <c r="C5" s="788" t="s">
        <v>550</v>
      </c>
      <c r="D5" s="788"/>
      <c r="E5" s="788"/>
      <c r="F5" s="788" t="s">
        <v>551</v>
      </c>
      <c r="G5" s="788"/>
      <c r="H5" s="788"/>
      <c r="I5" s="788" t="s">
        <v>552</v>
      </c>
      <c r="J5" s="788"/>
      <c r="K5" s="789"/>
    </row>
    <row r="6" spans="1:11">
      <c r="A6" s="327"/>
      <c r="B6" s="328"/>
      <c r="C6" s="331" t="s">
        <v>27</v>
      </c>
      <c r="D6" s="331" t="s">
        <v>96</v>
      </c>
      <c r="E6" s="331" t="s">
        <v>68</v>
      </c>
      <c r="F6" s="331" t="s">
        <v>27</v>
      </c>
      <c r="G6" s="331" t="s">
        <v>96</v>
      </c>
      <c r="H6" s="331" t="s">
        <v>68</v>
      </c>
      <c r="I6" s="331" t="s">
        <v>27</v>
      </c>
      <c r="J6" s="331" t="s">
        <v>96</v>
      </c>
      <c r="K6" s="333" t="s">
        <v>68</v>
      </c>
    </row>
    <row r="7" spans="1:11">
      <c r="A7" s="334" t="s">
        <v>488</v>
      </c>
      <c r="B7" s="326"/>
      <c r="C7" s="326"/>
      <c r="D7" s="326"/>
      <c r="E7" s="326"/>
      <c r="F7" s="326"/>
      <c r="G7" s="326"/>
      <c r="H7" s="326"/>
      <c r="I7" s="326"/>
      <c r="J7" s="326"/>
      <c r="K7" s="335"/>
    </row>
    <row r="8" spans="1:11">
      <c r="A8" s="325">
        <v>1</v>
      </c>
      <c r="B8" s="313" t="s">
        <v>488</v>
      </c>
      <c r="C8" s="646"/>
      <c r="D8" s="646"/>
      <c r="E8" s="646"/>
      <c r="F8" s="647">
        <v>179058310.13017625</v>
      </c>
      <c r="G8" s="647">
        <v>298648768.2094447</v>
      </c>
      <c r="H8" s="647">
        <v>477707078.33962077</v>
      </c>
      <c r="I8" s="647">
        <v>178364295.6089806</v>
      </c>
      <c r="J8" s="647">
        <v>252202258.02633932</v>
      </c>
      <c r="K8" s="648">
        <v>430566553.63531965</v>
      </c>
    </row>
    <row r="9" spans="1:11">
      <c r="A9" s="334" t="s">
        <v>489</v>
      </c>
      <c r="B9" s="326"/>
      <c r="C9" s="649"/>
      <c r="D9" s="649"/>
      <c r="E9" s="649"/>
      <c r="F9" s="649"/>
      <c r="G9" s="649"/>
      <c r="H9" s="649"/>
      <c r="I9" s="649"/>
      <c r="J9" s="649"/>
      <c r="K9" s="650"/>
    </row>
    <row r="10" spans="1:11">
      <c r="A10" s="336">
        <v>2</v>
      </c>
      <c r="B10" s="314" t="s">
        <v>490</v>
      </c>
      <c r="C10" s="486">
        <v>180078943.22186956</v>
      </c>
      <c r="D10" s="651">
        <v>468807167.69513148</v>
      </c>
      <c r="E10" s="651">
        <v>648886110.91700053</v>
      </c>
      <c r="F10" s="651">
        <v>12523915.895572828</v>
      </c>
      <c r="G10" s="651">
        <v>33944601.988547683</v>
      </c>
      <c r="H10" s="651">
        <v>46468517.884120494</v>
      </c>
      <c r="I10" s="651">
        <v>2896604.5285760853</v>
      </c>
      <c r="J10" s="651">
        <v>7403306.5939624701</v>
      </c>
      <c r="K10" s="652">
        <v>10299911.122538552</v>
      </c>
    </row>
    <row r="11" spans="1:11">
      <c r="A11" s="336">
        <v>3</v>
      </c>
      <c r="B11" s="314" t="s">
        <v>491</v>
      </c>
      <c r="C11" s="486">
        <v>577890681.23932672</v>
      </c>
      <c r="D11" s="651">
        <v>449094061.74810988</v>
      </c>
      <c r="E11" s="651">
        <v>1026984742.9874365</v>
      </c>
      <c r="F11" s="651">
        <v>158994354.88964084</v>
      </c>
      <c r="G11" s="651">
        <v>141894589.16862252</v>
      </c>
      <c r="H11" s="651">
        <v>300888944.05826342</v>
      </c>
      <c r="I11" s="651">
        <v>128431056.80394565</v>
      </c>
      <c r="J11" s="651">
        <v>115217595.71890898</v>
      </c>
      <c r="K11" s="652">
        <v>243648652.5228546</v>
      </c>
    </row>
    <row r="12" spans="1:11">
      <c r="A12" s="336">
        <v>4</v>
      </c>
      <c r="B12" s="314" t="s">
        <v>492</v>
      </c>
      <c r="C12" s="486">
        <v>103918478.26086956</v>
      </c>
      <c r="D12" s="651">
        <v>0</v>
      </c>
      <c r="E12" s="651">
        <v>103918478.26086956</v>
      </c>
      <c r="F12" s="651">
        <v>0</v>
      </c>
      <c r="G12" s="651">
        <v>0</v>
      </c>
      <c r="H12" s="651">
        <v>0</v>
      </c>
      <c r="I12" s="651">
        <v>0</v>
      </c>
      <c r="J12" s="651">
        <v>0</v>
      </c>
      <c r="K12" s="652">
        <v>0</v>
      </c>
    </row>
    <row r="13" spans="1:11">
      <c r="A13" s="336">
        <v>5</v>
      </c>
      <c r="B13" s="314" t="s">
        <v>493</v>
      </c>
      <c r="C13" s="486">
        <v>94604063.876521736</v>
      </c>
      <c r="D13" s="651">
        <v>95745022.986437917</v>
      </c>
      <c r="E13" s="651">
        <v>190349086.86295974</v>
      </c>
      <c r="F13" s="651">
        <v>19348054.815503806</v>
      </c>
      <c r="G13" s="651">
        <v>19013180.011847645</v>
      </c>
      <c r="H13" s="651">
        <v>38361234.827351451</v>
      </c>
      <c r="I13" s="651">
        <v>6701664.6241304353</v>
      </c>
      <c r="J13" s="651">
        <v>7332336.050242872</v>
      </c>
      <c r="K13" s="652">
        <v>14034000.674373316</v>
      </c>
    </row>
    <row r="14" spans="1:11">
      <c r="A14" s="336">
        <v>6</v>
      </c>
      <c r="B14" s="314" t="s">
        <v>508</v>
      </c>
      <c r="C14" s="486">
        <v>0</v>
      </c>
      <c r="D14" s="651">
        <v>0</v>
      </c>
      <c r="E14" s="651">
        <v>0</v>
      </c>
      <c r="F14" s="651">
        <v>0</v>
      </c>
      <c r="G14" s="651">
        <v>0</v>
      </c>
      <c r="H14" s="651">
        <v>0</v>
      </c>
      <c r="I14" s="651">
        <v>0</v>
      </c>
      <c r="J14" s="651">
        <v>0</v>
      </c>
      <c r="K14" s="652">
        <v>0</v>
      </c>
    </row>
    <row r="15" spans="1:11">
      <c r="A15" s="336">
        <v>7</v>
      </c>
      <c r="B15" s="314" t="s">
        <v>495</v>
      </c>
      <c r="C15" s="486">
        <v>27978512.815233603</v>
      </c>
      <c r="D15" s="651">
        <v>14981753.529592061</v>
      </c>
      <c r="E15" s="651">
        <v>42960266.344825663</v>
      </c>
      <c r="F15" s="651">
        <v>1831496.5395914135</v>
      </c>
      <c r="G15" s="651">
        <v>3966149.0304670651</v>
      </c>
      <c r="H15" s="651">
        <v>5797645.5700584734</v>
      </c>
      <c r="I15" s="651">
        <v>1831496.5395914135</v>
      </c>
      <c r="J15" s="651">
        <v>3966149.0304670651</v>
      </c>
      <c r="K15" s="652">
        <v>5797645.5700584734</v>
      </c>
    </row>
    <row r="16" spans="1:11">
      <c r="A16" s="336">
        <v>8</v>
      </c>
      <c r="B16" s="315" t="s">
        <v>496</v>
      </c>
      <c r="C16" s="486">
        <v>984470679.41382122</v>
      </c>
      <c r="D16" s="651">
        <v>1028628005.9592714</v>
      </c>
      <c r="E16" s="651">
        <v>2013098685.3730924</v>
      </c>
      <c r="F16" s="651">
        <v>192697822.14030892</v>
      </c>
      <c r="G16" s="651">
        <v>198818520.19948491</v>
      </c>
      <c r="H16" s="651">
        <v>391516342.3397938</v>
      </c>
      <c r="I16" s="651">
        <v>139860822.49624354</v>
      </c>
      <c r="J16" s="651">
        <v>133919387.39358141</v>
      </c>
      <c r="K16" s="652">
        <v>273780209.88982499</v>
      </c>
    </row>
    <row r="17" spans="1:11">
      <c r="A17" s="334" t="s">
        <v>497</v>
      </c>
      <c r="B17" s="326"/>
      <c r="C17" s="649"/>
      <c r="D17" s="649"/>
      <c r="E17" s="649"/>
      <c r="F17" s="649"/>
      <c r="G17" s="649"/>
      <c r="H17" s="649"/>
      <c r="I17" s="649"/>
      <c r="J17" s="649"/>
      <c r="K17" s="650"/>
    </row>
    <row r="18" spans="1:11">
      <c r="A18" s="336">
        <v>9</v>
      </c>
      <c r="B18" s="314" t="s">
        <v>498</v>
      </c>
      <c r="C18" s="486">
        <v>0</v>
      </c>
      <c r="D18" s="651">
        <v>0</v>
      </c>
      <c r="E18" s="651">
        <v>0</v>
      </c>
      <c r="F18" s="651">
        <v>0</v>
      </c>
      <c r="G18" s="651">
        <v>0</v>
      </c>
      <c r="H18" s="651">
        <v>0</v>
      </c>
      <c r="I18" s="651">
        <v>0</v>
      </c>
      <c r="J18" s="651">
        <v>0</v>
      </c>
      <c r="K18" s="652">
        <v>0</v>
      </c>
    </row>
    <row r="19" spans="1:11">
      <c r="A19" s="336">
        <v>10</v>
      </c>
      <c r="B19" s="314" t="s">
        <v>499</v>
      </c>
      <c r="C19" s="486">
        <v>720868744.25209272</v>
      </c>
      <c r="D19" s="651">
        <v>530568913.01580238</v>
      </c>
      <c r="E19" s="651">
        <v>1251437657.2678947</v>
      </c>
      <c r="F19" s="651">
        <v>18498134.745757151</v>
      </c>
      <c r="G19" s="651">
        <v>12695693.849303503</v>
      </c>
      <c r="H19" s="651">
        <v>31193828.595060654</v>
      </c>
      <c r="I19" s="651">
        <v>19192149.266952809</v>
      </c>
      <c r="J19" s="651">
        <v>63367785.8122437</v>
      </c>
      <c r="K19" s="652">
        <v>82559935.079196528</v>
      </c>
    </row>
    <row r="20" spans="1:11">
      <c r="A20" s="336">
        <v>11</v>
      </c>
      <c r="B20" s="314" t="s">
        <v>500</v>
      </c>
      <c r="C20" s="486">
        <v>41829201.504149072</v>
      </c>
      <c r="D20" s="651">
        <v>2210266.8238550075</v>
      </c>
      <c r="E20" s="651">
        <v>44039468.328004062</v>
      </c>
      <c r="F20" s="651">
        <v>1869039.767391304</v>
      </c>
      <c r="G20" s="651">
        <v>0</v>
      </c>
      <c r="H20" s="651">
        <v>1869039.767391304</v>
      </c>
      <c r="I20" s="651">
        <v>1869039.767391304</v>
      </c>
      <c r="J20" s="651">
        <v>0</v>
      </c>
      <c r="K20" s="652">
        <v>1869039.767391304</v>
      </c>
    </row>
    <row r="21" spans="1:11" ht="14.4" thickBot="1">
      <c r="A21" s="211">
        <v>12</v>
      </c>
      <c r="B21" s="337" t="s">
        <v>501</v>
      </c>
      <c r="C21" s="653">
        <v>762697945.75624132</v>
      </c>
      <c r="D21" s="654">
        <v>532779179.83965731</v>
      </c>
      <c r="E21" s="653">
        <v>1295477125.5958993</v>
      </c>
      <c r="F21" s="654">
        <v>20367174.513148449</v>
      </c>
      <c r="G21" s="654">
        <v>12695693.849303503</v>
      </c>
      <c r="H21" s="654">
        <v>33062868.362451937</v>
      </c>
      <c r="I21" s="654">
        <v>21061189.034344107</v>
      </c>
      <c r="J21" s="654">
        <v>63367785.8122437</v>
      </c>
      <c r="K21" s="655">
        <v>84428974.846587822</v>
      </c>
    </row>
    <row r="22" spans="1:11" ht="38.25" customHeight="1" thickBot="1">
      <c r="A22" s="323"/>
      <c r="B22" s="324"/>
      <c r="C22" s="483"/>
      <c r="D22" s="483"/>
      <c r="E22" s="483"/>
      <c r="F22" s="783" t="s">
        <v>502</v>
      </c>
      <c r="G22" s="784"/>
      <c r="H22" s="784"/>
      <c r="I22" s="783" t="s">
        <v>503</v>
      </c>
      <c r="J22" s="784"/>
      <c r="K22" s="785"/>
    </row>
    <row r="23" spans="1:11">
      <c r="A23" s="319">
        <v>13</v>
      </c>
      <c r="B23" s="316" t="s">
        <v>488</v>
      </c>
      <c r="C23" s="656"/>
      <c r="D23" s="656"/>
      <c r="E23" s="656"/>
      <c r="F23" s="657">
        <v>179058310.13017625</v>
      </c>
      <c r="G23" s="657">
        <v>298648768.2094447</v>
      </c>
      <c r="H23" s="657">
        <v>477707078.33962077</v>
      </c>
      <c r="I23" s="657">
        <v>178364295.6089806</v>
      </c>
      <c r="J23" s="657">
        <v>252202258.02633932</v>
      </c>
      <c r="K23" s="658">
        <v>430566553.63531965</v>
      </c>
    </row>
    <row r="24" spans="1:11" ht="14.4" thickBot="1">
      <c r="A24" s="320">
        <v>14</v>
      </c>
      <c r="B24" s="317" t="s">
        <v>504</v>
      </c>
      <c r="C24" s="659"/>
      <c r="D24" s="660"/>
      <c r="E24" s="661"/>
      <c r="F24" s="662">
        <v>172330647.62716046</v>
      </c>
      <c r="G24" s="662">
        <v>186122826.3501814</v>
      </c>
      <c r="H24" s="662">
        <v>358453473.97734189</v>
      </c>
      <c r="I24" s="662">
        <v>118799633.46189943</v>
      </c>
      <c r="J24" s="662">
        <v>70551601.581337705</v>
      </c>
      <c r="K24" s="663">
        <v>189351235.04323715</v>
      </c>
    </row>
    <row r="25" spans="1:11" ht="14.4" thickBot="1">
      <c r="A25" s="321">
        <v>15</v>
      </c>
      <c r="B25" s="318" t="s">
        <v>505</v>
      </c>
      <c r="C25" s="664"/>
      <c r="D25" s="664"/>
      <c r="E25" s="664"/>
      <c r="F25" s="665">
        <v>1.0390392689614396</v>
      </c>
      <c r="G25" s="665">
        <v>1.6045789442695815</v>
      </c>
      <c r="H25" s="665">
        <v>1.3326892135792692</v>
      </c>
      <c r="I25" s="665">
        <v>1.5013875919590638</v>
      </c>
      <c r="J25" s="665">
        <v>3.5747205219087728</v>
      </c>
      <c r="K25" s="666">
        <v>2.2739041207573982</v>
      </c>
    </row>
    <row r="28" spans="1:11" ht="41.4">
      <c r="B28" s="23" t="s">
        <v>549</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70" zoomScaleNormal="70" workbookViewId="0">
      <pane xSplit="1" ySplit="5" topLeftCell="B6" activePane="bottomRight" state="frozen"/>
      <selection pane="topRight" activeCell="B1" sqref="B1"/>
      <selection pane="bottomLeft" activeCell="A5" sqref="A5"/>
      <selection pane="bottomRight" activeCell="K8" sqref="K8:K13"/>
    </sheetView>
  </sheetViews>
  <sheetFormatPr defaultColWidth="9.109375" defaultRowHeight="13.8"/>
  <cols>
    <col min="1" max="1" width="10.5546875" style="66" bestFit="1" customWidth="1"/>
    <col min="2" max="2" width="95" style="66" customWidth="1"/>
    <col min="3" max="3" width="12.5546875" style="66" bestFit="1" customWidth="1"/>
    <col min="4" max="4" width="10" style="66" bestFit="1" customWidth="1"/>
    <col min="5" max="5" width="18.33203125" style="66" bestFit="1" customWidth="1"/>
    <col min="6" max="13" width="10.6640625" style="66" customWidth="1"/>
    <col min="14" max="14" width="31" style="66" bestFit="1" customWidth="1"/>
    <col min="15" max="16384" width="9.109375" style="13"/>
  </cols>
  <sheetData>
    <row r="1" spans="1:14">
      <c r="A1" s="5" t="s">
        <v>188</v>
      </c>
      <c r="B1" s="66" t="str">
        <f>Info!C2</f>
        <v>სს "ვითიბი ბანკი ჯორჯია"</v>
      </c>
    </row>
    <row r="2" spans="1:14" ht="14.25" customHeight="1">
      <c r="A2" s="66" t="s">
        <v>189</v>
      </c>
      <c r="B2" s="459">
        <f>'1. key ratios'!B2</f>
        <v>44561</v>
      </c>
    </row>
    <row r="3" spans="1:14" ht="14.25" customHeight="1"/>
    <row r="4" spans="1:14" ht="14.4" thickBot="1">
      <c r="A4" s="2" t="s">
        <v>417</v>
      </c>
      <c r="B4" s="90" t="s">
        <v>77</v>
      </c>
    </row>
    <row r="5" spans="1:14" s="25" customFormat="1">
      <c r="A5" s="162"/>
      <c r="B5" s="163"/>
      <c r="C5" s="164" t="s">
        <v>0</v>
      </c>
      <c r="D5" s="164" t="s">
        <v>1</v>
      </c>
      <c r="E5" s="164" t="s">
        <v>2</v>
      </c>
      <c r="F5" s="164" t="s">
        <v>3</v>
      </c>
      <c r="G5" s="164" t="s">
        <v>4</v>
      </c>
      <c r="H5" s="164" t="s">
        <v>5</v>
      </c>
      <c r="I5" s="164" t="s">
        <v>237</v>
      </c>
      <c r="J5" s="164" t="s">
        <v>238</v>
      </c>
      <c r="K5" s="164" t="s">
        <v>239</v>
      </c>
      <c r="L5" s="164" t="s">
        <v>240</v>
      </c>
      <c r="M5" s="164" t="s">
        <v>241</v>
      </c>
      <c r="N5" s="165" t="s">
        <v>242</v>
      </c>
    </row>
    <row r="6" spans="1:14" ht="41.4">
      <c r="A6" s="154"/>
      <c r="B6" s="102"/>
      <c r="C6" s="103" t="s">
        <v>87</v>
      </c>
      <c r="D6" s="104" t="s">
        <v>76</v>
      </c>
      <c r="E6" s="105" t="s">
        <v>86</v>
      </c>
      <c r="F6" s="106">
        <v>0</v>
      </c>
      <c r="G6" s="106">
        <v>0.2</v>
      </c>
      <c r="H6" s="106">
        <v>0.35</v>
      </c>
      <c r="I6" s="106">
        <v>0.5</v>
      </c>
      <c r="J6" s="106">
        <v>0.75</v>
      </c>
      <c r="K6" s="106">
        <v>1</v>
      </c>
      <c r="L6" s="106">
        <v>1.5</v>
      </c>
      <c r="M6" s="106">
        <v>2.5</v>
      </c>
      <c r="N6" s="155" t="s">
        <v>77</v>
      </c>
    </row>
    <row r="7" spans="1:14">
      <c r="A7" s="156">
        <v>1</v>
      </c>
      <c r="B7" s="107" t="s">
        <v>78</v>
      </c>
      <c r="C7" s="286">
        <f>SUM(C8:C13)</f>
        <v>94040502.131099999</v>
      </c>
      <c r="D7" s="102"/>
      <c r="E7" s="289">
        <f t="shared" ref="E7:M7" si="0">SUM(E8:E13)</f>
        <v>1881607.7096219999</v>
      </c>
      <c r="F7" s="286">
        <f>SUM(F8:F13)</f>
        <v>0</v>
      </c>
      <c r="G7" s="286">
        <f t="shared" si="0"/>
        <v>0</v>
      </c>
      <c r="H7" s="286">
        <f t="shared" si="0"/>
        <v>0</v>
      </c>
      <c r="I7" s="286">
        <f t="shared" si="0"/>
        <v>0</v>
      </c>
      <c r="J7" s="286">
        <f t="shared" si="0"/>
        <v>0</v>
      </c>
      <c r="K7" s="286">
        <f t="shared" si="0"/>
        <v>1881607.7096219999</v>
      </c>
      <c r="L7" s="286">
        <f t="shared" si="0"/>
        <v>0</v>
      </c>
      <c r="M7" s="286">
        <f t="shared" si="0"/>
        <v>0</v>
      </c>
      <c r="N7" s="157">
        <f>SUM(N8:N13)</f>
        <v>1881607.7096219999</v>
      </c>
    </row>
    <row r="8" spans="1:14">
      <c r="A8" s="156">
        <v>1.1000000000000001</v>
      </c>
      <c r="B8" s="108" t="s">
        <v>79</v>
      </c>
      <c r="C8" s="287">
        <v>93186305.481099993</v>
      </c>
      <c r="D8" s="109">
        <v>0.02</v>
      </c>
      <c r="E8" s="289">
        <f>C8*D8</f>
        <v>1863726.1096219998</v>
      </c>
      <c r="F8" s="287"/>
      <c r="G8" s="287"/>
      <c r="H8" s="287"/>
      <c r="I8" s="287"/>
      <c r="J8" s="287"/>
      <c r="K8" s="287">
        <v>1863726.1096219998</v>
      </c>
      <c r="L8" s="287"/>
      <c r="M8" s="287"/>
      <c r="N8" s="157">
        <f>SUMPRODUCT($F$6:$M$6,F8:M8)</f>
        <v>1863726.1096219998</v>
      </c>
    </row>
    <row r="9" spans="1:14">
      <c r="A9" s="156">
        <v>1.2</v>
      </c>
      <c r="B9" s="108" t="s">
        <v>80</v>
      </c>
      <c r="C9" s="287">
        <v>0</v>
      </c>
      <c r="D9" s="109">
        <v>0.05</v>
      </c>
      <c r="E9" s="289">
        <f>C9*D9</f>
        <v>0</v>
      </c>
      <c r="F9" s="287"/>
      <c r="G9" s="287"/>
      <c r="H9" s="287"/>
      <c r="I9" s="287"/>
      <c r="J9" s="287"/>
      <c r="K9" s="287">
        <v>0</v>
      </c>
      <c r="L9" s="287"/>
      <c r="M9" s="287"/>
      <c r="N9" s="157">
        <f t="shared" ref="N9:N12" si="1">SUMPRODUCT($F$6:$M$6,F9:M9)</f>
        <v>0</v>
      </c>
    </row>
    <row r="10" spans="1:14">
      <c r="A10" s="156">
        <v>1.3</v>
      </c>
      <c r="B10" s="108" t="s">
        <v>81</v>
      </c>
      <c r="C10" s="287">
        <v>0</v>
      </c>
      <c r="D10" s="109">
        <v>0.08</v>
      </c>
      <c r="E10" s="289">
        <f>C10*D10</f>
        <v>0</v>
      </c>
      <c r="F10" s="287"/>
      <c r="G10" s="287"/>
      <c r="H10" s="287"/>
      <c r="I10" s="287"/>
      <c r="J10" s="287"/>
      <c r="K10" s="287">
        <v>0</v>
      </c>
      <c r="L10" s="287"/>
      <c r="M10" s="287"/>
      <c r="N10" s="157">
        <f>SUMPRODUCT($F$6:$M$6,F10:M10)</f>
        <v>0</v>
      </c>
    </row>
    <row r="11" spans="1:14">
      <c r="A11" s="156">
        <v>1.4</v>
      </c>
      <c r="B11" s="108" t="s">
        <v>82</v>
      </c>
      <c r="C11" s="287">
        <v>162560</v>
      </c>
      <c r="D11" s="109">
        <v>0.11</v>
      </c>
      <c r="E11" s="289">
        <f>C11*D11</f>
        <v>17881.599999999999</v>
      </c>
      <c r="F11" s="287"/>
      <c r="G11" s="287"/>
      <c r="H11" s="287"/>
      <c r="I11" s="287"/>
      <c r="J11" s="287"/>
      <c r="K11" s="287">
        <v>17881.599999999999</v>
      </c>
      <c r="L11" s="287"/>
      <c r="M11" s="287"/>
      <c r="N11" s="157">
        <f t="shared" si="1"/>
        <v>17881.599999999999</v>
      </c>
    </row>
    <row r="12" spans="1:14">
      <c r="A12" s="156">
        <v>1.5</v>
      </c>
      <c r="B12" s="108" t="s">
        <v>83</v>
      </c>
      <c r="C12" s="287">
        <v>0</v>
      </c>
      <c r="D12" s="109">
        <v>0.14000000000000001</v>
      </c>
      <c r="E12" s="289">
        <f>C12*D12</f>
        <v>0</v>
      </c>
      <c r="F12" s="287"/>
      <c r="G12" s="287"/>
      <c r="H12" s="287"/>
      <c r="I12" s="287"/>
      <c r="J12" s="287"/>
      <c r="K12" s="287">
        <v>0</v>
      </c>
      <c r="L12" s="287"/>
      <c r="M12" s="287"/>
      <c r="N12" s="157">
        <f t="shared" si="1"/>
        <v>0</v>
      </c>
    </row>
    <row r="13" spans="1:14">
      <c r="A13" s="156">
        <v>1.6</v>
      </c>
      <c r="B13" s="110" t="s">
        <v>84</v>
      </c>
      <c r="C13" s="287">
        <v>691636.65</v>
      </c>
      <c r="D13" s="111"/>
      <c r="E13" s="287"/>
      <c r="F13" s="287"/>
      <c r="G13" s="287"/>
      <c r="H13" s="287"/>
      <c r="I13" s="287"/>
      <c r="J13" s="287"/>
      <c r="K13" s="287"/>
      <c r="L13" s="287"/>
      <c r="M13" s="287"/>
      <c r="N13" s="157">
        <f>SUMPRODUCT($F$6:$M$6,F13:M13)</f>
        <v>0</v>
      </c>
    </row>
    <row r="14" spans="1:14">
      <c r="A14" s="156">
        <v>2</v>
      </c>
      <c r="B14" s="112" t="s">
        <v>85</v>
      </c>
      <c r="C14" s="286">
        <f>SUM(C15:C20)</f>
        <v>0</v>
      </c>
      <c r="D14" s="102"/>
      <c r="E14" s="289">
        <f t="shared" ref="E14:M14" si="2">SUM(E15:E20)</f>
        <v>0</v>
      </c>
      <c r="F14" s="287">
        <f t="shared" si="2"/>
        <v>0</v>
      </c>
      <c r="G14" s="287">
        <f t="shared" si="2"/>
        <v>0</v>
      </c>
      <c r="H14" s="287">
        <f t="shared" si="2"/>
        <v>0</v>
      </c>
      <c r="I14" s="287">
        <f t="shared" si="2"/>
        <v>0</v>
      </c>
      <c r="J14" s="287">
        <f t="shared" si="2"/>
        <v>0</v>
      </c>
      <c r="K14" s="287">
        <f t="shared" si="2"/>
        <v>0</v>
      </c>
      <c r="L14" s="287">
        <f t="shared" si="2"/>
        <v>0</v>
      </c>
      <c r="M14" s="287">
        <f t="shared" si="2"/>
        <v>0</v>
      </c>
      <c r="N14" s="157">
        <f>SUM(N15:N20)</f>
        <v>0</v>
      </c>
    </row>
    <row r="15" spans="1:14">
      <c r="A15" s="156">
        <v>2.1</v>
      </c>
      <c r="B15" s="110" t="s">
        <v>79</v>
      </c>
      <c r="C15" s="287"/>
      <c r="D15" s="109">
        <v>5.0000000000000001E-3</v>
      </c>
      <c r="E15" s="289">
        <f>C15*D15</f>
        <v>0</v>
      </c>
      <c r="F15" s="287"/>
      <c r="G15" s="287"/>
      <c r="H15" s="287"/>
      <c r="I15" s="287"/>
      <c r="J15" s="287"/>
      <c r="K15" s="287"/>
      <c r="L15" s="287"/>
      <c r="M15" s="287"/>
      <c r="N15" s="157">
        <f>SUMPRODUCT($F$6:$M$6,F15:M15)</f>
        <v>0</v>
      </c>
    </row>
    <row r="16" spans="1:14">
      <c r="A16" s="156">
        <v>2.2000000000000002</v>
      </c>
      <c r="B16" s="110" t="s">
        <v>80</v>
      </c>
      <c r="C16" s="287"/>
      <c r="D16" s="109">
        <v>0.01</v>
      </c>
      <c r="E16" s="289">
        <f>C16*D16</f>
        <v>0</v>
      </c>
      <c r="F16" s="287"/>
      <c r="G16" s="287"/>
      <c r="H16" s="287"/>
      <c r="I16" s="287"/>
      <c r="J16" s="287"/>
      <c r="K16" s="287"/>
      <c r="L16" s="287"/>
      <c r="M16" s="287"/>
      <c r="N16" s="157">
        <f t="shared" ref="N16:N20" si="3">SUMPRODUCT($F$6:$M$6,F16:M16)</f>
        <v>0</v>
      </c>
    </row>
    <row r="17" spans="1:14">
      <c r="A17" s="156">
        <v>2.2999999999999998</v>
      </c>
      <c r="B17" s="110" t="s">
        <v>81</v>
      </c>
      <c r="C17" s="287"/>
      <c r="D17" s="109">
        <v>0.02</v>
      </c>
      <c r="E17" s="289">
        <f>C17*D17</f>
        <v>0</v>
      </c>
      <c r="F17" s="287"/>
      <c r="G17" s="287"/>
      <c r="H17" s="287"/>
      <c r="I17" s="287"/>
      <c r="J17" s="287"/>
      <c r="K17" s="287"/>
      <c r="L17" s="287"/>
      <c r="M17" s="287"/>
      <c r="N17" s="157">
        <f t="shared" si="3"/>
        <v>0</v>
      </c>
    </row>
    <row r="18" spans="1:14">
      <c r="A18" s="156">
        <v>2.4</v>
      </c>
      <c r="B18" s="110" t="s">
        <v>82</v>
      </c>
      <c r="C18" s="287"/>
      <c r="D18" s="109">
        <v>0.03</v>
      </c>
      <c r="E18" s="289">
        <f>C18*D18</f>
        <v>0</v>
      </c>
      <c r="F18" s="287"/>
      <c r="G18" s="287"/>
      <c r="H18" s="287"/>
      <c r="I18" s="287"/>
      <c r="J18" s="287"/>
      <c r="K18" s="287"/>
      <c r="L18" s="287"/>
      <c r="M18" s="287"/>
      <c r="N18" s="157">
        <f t="shared" si="3"/>
        <v>0</v>
      </c>
    </row>
    <row r="19" spans="1:14">
      <c r="A19" s="156">
        <v>2.5</v>
      </c>
      <c r="B19" s="110" t="s">
        <v>83</v>
      </c>
      <c r="C19" s="287"/>
      <c r="D19" s="109">
        <v>0.04</v>
      </c>
      <c r="E19" s="289">
        <f>C19*D19</f>
        <v>0</v>
      </c>
      <c r="F19" s="287"/>
      <c r="G19" s="287"/>
      <c r="H19" s="287"/>
      <c r="I19" s="287"/>
      <c r="J19" s="287"/>
      <c r="K19" s="287"/>
      <c r="L19" s="287"/>
      <c r="M19" s="287"/>
      <c r="N19" s="157">
        <f t="shared" si="3"/>
        <v>0</v>
      </c>
    </row>
    <row r="20" spans="1:14">
      <c r="A20" s="156">
        <v>2.6</v>
      </c>
      <c r="B20" s="110" t="s">
        <v>84</v>
      </c>
      <c r="C20" s="287"/>
      <c r="D20" s="111"/>
      <c r="E20" s="290"/>
      <c r="F20" s="287"/>
      <c r="G20" s="287"/>
      <c r="H20" s="287"/>
      <c r="I20" s="287"/>
      <c r="J20" s="287"/>
      <c r="K20" s="287"/>
      <c r="L20" s="287"/>
      <c r="M20" s="287"/>
      <c r="N20" s="157">
        <f t="shared" si="3"/>
        <v>0</v>
      </c>
    </row>
    <row r="21" spans="1:14" ht="14.4" thickBot="1">
      <c r="A21" s="158">
        <v>3</v>
      </c>
      <c r="B21" s="159" t="s">
        <v>68</v>
      </c>
      <c r="C21" s="288">
        <f>C14+C7</f>
        <v>94040502.131099999</v>
      </c>
      <c r="D21" s="160"/>
      <c r="E21" s="291">
        <f>E14+E7</f>
        <v>1881607.7096219999</v>
      </c>
      <c r="F21" s="292">
        <f>F7+F14</f>
        <v>0</v>
      </c>
      <c r="G21" s="292">
        <f t="shared" ref="G21:L21" si="4">G7+G14</f>
        <v>0</v>
      </c>
      <c r="H21" s="292">
        <f t="shared" si="4"/>
        <v>0</v>
      </c>
      <c r="I21" s="292">
        <f t="shared" si="4"/>
        <v>0</v>
      </c>
      <c r="J21" s="292">
        <f t="shared" si="4"/>
        <v>0</v>
      </c>
      <c r="K21" s="292">
        <f t="shared" si="4"/>
        <v>1881607.7096219999</v>
      </c>
      <c r="L21" s="292">
        <f t="shared" si="4"/>
        <v>0</v>
      </c>
      <c r="M21" s="292">
        <f>M7+M14</f>
        <v>0</v>
      </c>
      <c r="N21" s="161">
        <f>N14+N7</f>
        <v>1881607.7096219999</v>
      </c>
    </row>
    <row r="22" spans="1:14">
      <c r="E22" s="293"/>
      <c r="F22" s="293"/>
      <c r="G22" s="293"/>
      <c r="H22" s="293"/>
      <c r="I22" s="293"/>
      <c r="J22" s="293"/>
      <c r="K22" s="293"/>
      <c r="L22" s="293"/>
      <c r="M22" s="293"/>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zoomScale="80" zoomScaleNormal="80" workbookViewId="0">
      <selection activeCell="C36" sqref="C6:C36"/>
    </sheetView>
  </sheetViews>
  <sheetFormatPr defaultRowHeight="14.4"/>
  <cols>
    <col min="1" max="1" width="11.44140625" customWidth="1"/>
    <col min="2" max="2" width="76.88671875" style="4" customWidth="1"/>
    <col min="3" max="3" width="22.88671875" customWidth="1"/>
  </cols>
  <sheetData>
    <row r="1" spans="1:3">
      <c r="A1" s="329" t="s">
        <v>188</v>
      </c>
      <c r="B1" t="str">
        <f>Info!C2</f>
        <v>სს "ვითიბი ბანკი ჯორჯია"</v>
      </c>
    </row>
    <row r="2" spans="1:3">
      <c r="A2" s="329" t="s">
        <v>189</v>
      </c>
      <c r="B2" s="459">
        <f>'1. key ratios'!B2</f>
        <v>44561</v>
      </c>
    </row>
    <row r="3" spans="1:3">
      <c r="A3" s="329"/>
      <c r="B3"/>
    </row>
    <row r="4" spans="1:3">
      <c r="A4" s="329" t="s">
        <v>594</v>
      </c>
      <c r="B4" t="s">
        <v>553</v>
      </c>
    </row>
    <row r="5" spans="1:3">
      <c r="A5" s="391"/>
      <c r="B5" s="391" t="s">
        <v>554</v>
      </c>
      <c r="C5" s="403"/>
    </row>
    <row r="6" spans="1:3">
      <c r="A6" s="392">
        <v>1</v>
      </c>
      <c r="B6" s="404" t="s">
        <v>606</v>
      </c>
      <c r="C6" s="405">
        <v>2164610876.9436097</v>
      </c>
    </row>
    <row r="7" spans="1:3">
      <c r="A7" s="392">
        <v>2</v>
      </c>
      <c r="B7" s="404" t="s">
        <v>555</v>
      </c>
      <c r="C7" s="405">
        <v>-35614964.109999999</v>
      </c>
    </row>
    <row r="8" spans="1:3">
      <c r="A8" s="393">
        <v>3</v>
      </c>
      <c r="B8" s="406" t="s">
        <v>556</v>
      </c>
      <c r="C8" s="407">
        <v>2128995912.8336098</v>
      </c>
    </row>
    <row r="9" spans="1:3">
      <c r="A9" s="394"/>
      <c r="B9" s="394" t="s">
        <v>557</v>
      </c>
      <c r="C9" s="408"/>
    </row>
    <row r="10" spans="1:3">
      <c r="A10" s="395">
        <v>4</v>
      </c>
      <c r="B10" s="409" t="s">
        <v>558</v>
      </c>
      <c r="C10" s="405"/>
    </row>
    <row r="11" spans="1:3">
      <c r="A11" s="395">
        <v>5</v>
      </c>
      <c r="B11" s="410" t="s">
        <v>559</v>
      </c>
      <c r="C11" s="405"/>
    </row>
    <row r="12" spans="1:3">
      <c r="A12" s="395" t="s">
        <v>560</v>
      </c>
      <c r="B12" s="404" t="s">
        <v>561</v>
      </c>
      <c r="C12" s="407">
        <v>1881607.7096219999</v>
      </c>
    </row>
    <row r="13" spans="1:3">
      <c r="A13" s="396">
        <v>6</v>
      </c>
      <c r="B13" s="411" t="s">
        <v>562</v>
      </c>
      <c r="C13" s="405"/>
    </row>
    <row r="14" spans="1:3">
      <c r="A14" s="396">
        <v>7</v>
      </c>
      <c r="B14" s="412" t="s">
        <v>563</v>
      </c>
      <c r="C14" s="405"/>
    </row>
    <row r="15" spans="1:3">
      <c r="A15" s="397">
        <v>8</v>
      </c>
      <c r="B15" s="404" t="s">
        <v>564</v>
      </c>
      <c r="C15" s="405"/>
    </row>
    <row r="16" spans="1:3" ht="22.8">
      <c r="A16" s="396">
        <v>9</v>
      </c>
      <c r="B16" s="412" t="s">
        <v>565</v>
      </c>
      <c r="C16" s="405"/>
    </row>
    <row r="17" spans="1:3">
      <c r="A17" s="396">
        <v>10</v>
      </c>
      <c r="B17" s="412" t="s">
        <v>566</v>
      </c>
      <c r="C17" s="405"/>
    </row>
    <row r="18" spans="1:3">
      <c r="A18" s="398">
        <v>11</v>
      </c>
      <c r="B18" s="413" t="s">
        <v>567</v>
      </c>
      <c r="C18" s="407">
        <v>1881607.7096219999</v>
      </c>
    </row>
    <row r="19" spans="1:3">
      <c r="A19" s="394"/>
      <c r="B19" s="394" t="s">
        <v>568</v>
      </c>
      <c r="C19" s="414"/>
    </row>
    <row r="20" spans="1:3">
      <c r="A20" s="396">
        <v>12</v>
      </c>
      <c r="B20" s="409" t="s">
        <v>569</v>
      </c>
      <c r="C20" s="405"/>
    </row>
    <row r="21" spans="1:3">
      <c r="A21" s="396">
        <v>13</v>
      </c>
      <c r="B21" s="409" t="s">
        <v>570</v>
      </c>
      <c r="C21" s="405"/>
    </row>
    <row r="22" spans="1:3">
      <c r="A22" s="396">
        <v>14</v>
      </c>
      <c r="B22" s="409" t="s">
        <v>571</v>
      </c>
      <c r="C22" s="405"/>
    </row>
    <row r="23" spans="1:3" ht="22.8">
      <c r="A23" s="396" t="s">
        <v>572</v>
      </c>
      <c r="B23" s="409" t="s">
        <v>573</v>
      </c>
      <c r="C23" s="405"/>
    </row>
    <row r="24" spans="1:3">
      <c r="A24" s="396">
        <v>15</v>
      </c>
      <c r="B24" s="409" t="s">
        <v>574</v>
      </c>
      <c r="C24" s="405"/>
    </row>
    <row r="25" spans="1:3">
      <c r="A25" s="396" t="s">
        <v>575</v>
      </c>
      <c r="B25" s="404" t="s">
        <v>576</v>
      </c>
      <c r="C25" s="405"/>
    </row>
    <row r="26" spans="1:3">
      <c r="A26" s="398">
        <v>16</v>
      </c>
      <c r="B26" s="413" t="s">
        <v>577</v>
      </c>
      <c r="C26" s="407">
        <v>0</v>
      </c>
    </row>
    <row r="27" spans="1:3">
      <c r="A27" s="394"/>
      <c r="B27" s="394" t="s">
        <v>578</v>
      </c>
      <c r="C27" s="408"/>
    </row>
    <row r="28" spans="1:3">
      <c r="A28" s="395">
        <v>17</v>
      </c>
      <c r="B28" s="404" t="s">
        <v>579</v>
      </c>
      <c r="C28" s="405">
        <v>202209149.81344</v>
      </c>
    </row>
    <row r="29" spans="1:3">
      <c r="A29" s="395">
        <v>18</v>
      </c>
      <c r="B29" s="404" t="s">
        <v>580</v>
      </c>
      <c r="C29" s="405">
        <v>-92937433.859080002</v>
      </c>
    </row>
    <row r="30" spans="1:3">
      <c r="A30" s="398">
        <v>19</v>
      </c>
      <c r="B30" s="413" t="s">
        <v>581</v>
      </c>
      <c r="C30" s="407">
        <v>109271715.95435999</v>
      </c>
    </row>
    <row r="31" spans="1:3">
      <c r="A31" s="399"/>
      <c r="B31" s="394" t="s">
        <v>582</v>
      </c>
      <c r="C31" s="408"/>
    </row>
    <row r="32" spans="1:3">
      <c r="A32" s="395" t="s">
        <v>583</v>
      </c>
      <c r="B32" s="409" t="s">
        <v>584</v>
      </c>
      <c r="C32" s="415"/>
    </row>
    <row r="33" spans="1:3">
      <c r="A33" s="395" t="s">
        <v>585</v>
      </c>
      <c r="B33" s="410" t="s">
        <v>586</v>
      </c>
      <c r="C33" s="415"/>
    </row>
    <row r="34" spans="1:3">
      <c r="A34" s="394"/>
      <c r="B34" s="394" t="s">
        <v>587</v>
      </c>
      <c r="C34" s="408"/>
    </row>
    <row r="35" spans="1:3">
      <c r="A35" s="398">
        <v>20</v>
      </c>
      <c r="B35" s="413" t="s">
        <v>89</v>
      </c>
      <c r="C35" s="407">
        <v>284057227.88999999</v>
      </c>
    </row>
    <row r="36" spans="1:3">
      <c r="A36" s="398">
        <v>21</v>
      </c>
      <c r="B36" s="413" t="s">
        <v>588</v>
      </c>
      <c r="C36" s="407">
        <v>2240149236.4975915</v>
      </c>
    </row>
    <row r="37" spans="1:3">
      <c r="A37" s="400"/>
      <c r="B37" s="400" t="s">
        <v>553</v>
      </c>
      <c r="C37" s="408"/>
    </row>
    <row r="38" spans="1:3">
      <c r="A38" s="398">
        <v>22</v>
      </c>
      <c r="B38" s="413" t="s">
        <v>553</v>
      </c>
      <c r="C38" s="712">
        <f>IFERROR(C35/C36,0)</f>
        <v>0.12680281441164842</v>
      </c>
    </row>
    <row r="39" spans="1:3">
      <c r="A39" s="400"/>
      <c r="B39" s="400" t="s">
        <v>589</v>
      </c>
      <c r="C39" s="408"/>
    </row>
    <row r="40" spans="1:3">
      <c r="A40" s="401" t="s">
        <v>590</v>
      </c>
      <c r="B40" s="409" t="s">
        <v>591</v>
      </c>
      <c r="C40" s="415"/>
    </row>
    <row r="41" spans="1:3">
      <c r="A41" s="402" t="s">
        <v>592</v>
      </c>
      <c r="B41" s="410" t="s">
        <v>593</v>
      </c>
      <c r="C41" s="415"/>
    </row>
    <row r="43" spans="1:3">
      <c r="B43" s="424" t="s">
        <v>607</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30" activePane="bottomRight" state="frozen"/>
      <selection pane="topRight" activeCell="C1" sqref="C1"/>
      <selection pane="bottomLeft" activeCell="A7" sqref="A7"/>
      <selection pane="bottomRight" activeCell="G37" sqref="G37"/>
    </sheetView>
  </sheetViews>
  <sheetFormatPr defaultRowHeight="14.4"/>
  <cols>
    <col min="1" max="1" width="9.88671875" style="329" bestFit="1" customWidth="1"/>
    <col min="2" max="2" width="82.5546875" style="23" customWidth="1"/>
    <col min="3" max="7" width="17.5546875" style="329" customWidth="1"/>
  </cols>
  <sheetData>
    <row r="1" spans="1:7">
      <c r="A1" s="329" t="s">
        <v>188</v>
      </c>
      <c r="B1" s="329" t="str">
        <f>Info!C2</f>
        <v>სს "ვითიბი ბანკი ჯორჯია"</v>
      </c>
    </row>
    <row r="2" spans="1:7">
      <c r="A2" s="329" t="s">
        <v>189</v>
      </c>
      <c r="B2" s="459">
        <f>'1. key ratios'!B2</f>
        <v>44561</v>
      </c>
    </row>
    <row r="3" spans="1:7">
      <c r="B3" s="459"/>
    </row>
    <row r="4" spans="1:7" ht="15" thickBot="1">
      <c r="A4" s="329" t="s">
        <v>655</v>
      </c>
      <c r="B4" s="460" t="s">
        <v>620</v>
      </c>
    </row>
    <row r="5" spans="1:7">
      <c r="A5" s="461"/>
      <c r="B5" s="462"/>
      <c r="C5" s="790" t="s">
        <v>621</v>
      </c>
      <c r="D5" s="790"/>
      <c r="E5" s="790"/>
      <c r="F5" s="790"/>
      <c r="G5" s="791" t="s">
        <v>622</v>
      </c>
    </row>
    <row r="6" spans="1:7">
      <c r="A6" s="463"/>
      <c r="B6" s="464"/>
      <c r="C6" s="465" t="s">
        <v>623</v>
      </c>
      <c r="D6" s="466" t="s">
        <v>624</v>
      </c>
      <c r="E6" s="466" t="s">
        <v>625</v>
      </c>
      <c r="F6" s="466" t="s">
        <v>626</v>
      </c>
      <c r="G6" s="792"/>
    </row>
    <row r="7" spans="1:7">
      <c r="A7" s="467"/>
      <c r="B7" s="468" t="s">
        <v>627</v>
      </c>
      <c r="C7" s="469"/>
      <c r="D7" s="469"/>
      <c r="E7" s="469"/>
      <c r="F7" s="469"/>
      <c r="G7" s="470"/>
    </row>
    <row r="8" spans="1:7">
      <c r="A8" s="471">
        <v>1</v>
      </c>
      <c r="B8" s="472" t="s">
        <v>628</v>
      </c>
      <c r="C8" s="473">
        <v>284057227.88999999</v>
      </c>
      <c r="D8" s="473">
        <v>0</v>
      </c>
      <c r="E8" s="473">
        <v>0</v>
      </c>
      <c r="F8" s="473">
        <v>293443644.33050001</v>
      </c>
      <c r="G8" s="474">
        <v>577500872.22049999</v>
      </c>
    </row>
    <row r="9" spans="1:7">
      <c r="A9" s="471">
        <v>2</v>
      </c>
      <c r="B9" s="475" t="s">
        <v>88</v>
      </c>
      <c r="C9" s="473">
        <v>284057227.88999999</v>
      </c>
      <c r="D9" s="473"/>
      <c r="E9" s="473"/>
      <c r="F9" s="473">
        <v>112523368.44</v>
      </c>
      <c r="G9" s="474">
        <v>396580596.32999998</v>
      </c>
    </row>
    <row r="10" spans="1:7">
      <c r="A10" s="471">
        <v>3</v>
      </c>
      <c r="B10" s="475" t="s">
        <v>629</v>
      </c>
      <c r="C10" s="476"/>
      <c r="D10" s="476"/>
      <c r="E10" s="476"/>
      <c r="F10" s="473">
        <v>180920275.89050004</v>
      </c>
      <c r="G10" s="474">
        <v>180920275.89050004</v>
      </c>
    </row>
    <row r="11" spans="1:7" ht="27.6">
      <c r="A11" s="471">
        <v>4</v>
      </c>
      <c r="B11" s="472" t="s">
        <v>630</v>
      </c>
      <c r="C11" s="473">
        <v>136622645.09</v>
      </c>
      <c r="D11" s="473">
        <v>287370382.81946003</v>
      </c>
      <c r="E11" s="473">
        <v>160036928.08000001</v>
      </c>
      <c r="F11" s="473">
        <v>895329.01</v>
      </c>
      <c r="G11" s="474">
        <v>495972869.12222999</v>
      </c>
    </row>
    <row r="12" spans="1:7">
      <c r="A12" s="471">
        <v>5</v>
      </c>
      <c r="B12" s="475" t="s">
        <v>631</v>
      </c>
      <c r="C12" s="473">
        <v>97107201.660000011</v>
      </c>
      <c r="D12" s="477">
        <v>222558437.46000001</v>
      </c>
      <c r="E12" s="473">
        <v>131693363.09000002</v>
      </c>
      <c r="F12" s="473">
        <v>885945.84</v>
      </c>
      <c r="G12" s="474">
        <v>429632700.64749998</v>
      </c>
    </row>
    <row r="13" spans="1:7">
      <c r="A13" s="471">
        <v>6</v>
      </c>
      <c r="B13" s="475" t="s">
        <v>632</v>
      </c>
      <c r="C13" s="473">
        <v>39515443.43</v>
      </c>
      <c r="D13" s="477">
        <v>64811945.359459996</v>
      </c>
      <c r="E13" s="473">
        <v>28343564.990000002</v>
      </c>
      <c r="F13" s="473">
        <v>9383.17</v>
      </c>
      <c r="G13" s="474">
        <v>66340168.474730007</v>
      </c>
    </row>
    <row r="14" spans="1:7">
      <c r="A14" s="471">
        <v>7</v>
      </c>
      <c r="B14" s="472" t="s">
        <v>633</v>
      </c>
      <c r="C14" s="473">
        <v>515662226.36323994</v>
      </c>
      <c r="D14" s="473">
        <v>313131151.602</v>
      </c>
      <c r="E14" s="473">
        <v>76414862.840000004</v>
      </c>
      <c r="F14" s="473">
        <v>259461.26229999997</v>
      </c>
      <c r="G14" s="474">
        <v>338532938.44000006</v>
      </c>
    </row>
    <row r="15" spans="1:7" ht="55.2">
      <c r="A15" s="471">
        <v>8</v>
      </c>
      <c r="B15" s="475" t="s">
        <v>634</v>
      </c>
      <c r="C15" s="473">
        <v>451426181.77999997</v>
      </c>
      <c r="D15" s="477">
        <v>149326097.47999996</v>
      </c>
      <c r="E15" s="473">
        <v>62129983.930000007</v>
      </c>
      <c r="F15" s="473">
        <v>0</v>
      </c>
      <c r="G15" s="474">
        <v>331441131.59500003</v>
      </c>
    </row>
    <row r="16" spans="1:7" ht="27.6">
      <c r="A16" s="471">
        <v>9</v>
      </c>
      <c r="B16" s="475" t="s">
        <v>635</v>
      </c>
      <c r="C16" s="473">
        <v>64236044.583239995</v>
      </c>
      <c r="D16" s="477">
        <v>163805054.12200001</v>
      </c>
      <c r="E16" s="473">
        <v>14284878.91</v>
      </c>
      <c r="F16" s="473">
        <v>259461.26229999997</v>
      </c>
      <c r="G16" s="474">
        <v>7091806.8449999997</v>
      </c>
    </row>
    <row r="17" spans="1:7">
      <c r="A17" s="471">
        <v>10</v>
      </c>
      <c r="B17" s="472" t="s">
        <v>636</v>
      </c>
      <c r="C17" s="473"/>
      <c r="D17" s="477"/>
      <c r="E17" s="473"/>
      <c r="F17" s="473"/>
      <c r="G17" s="474">
        <v>0</v>
      </c>
    </row>
    <row r="18" spans="1:7">
      <c r="A18" s="471">
        <v>11</v>
      </c>
      <c r="B18" s="472" t="s">
        <v>95</v>
      </c>
      <c r="C18" s="473">
        <v>7081726.7747999998</v>
      </c>
      <c r="D18" s="477">
        <v>21422677.350663591</v>
      </c>
      <c r="E18" s="473">
        <v>5264543.8563299999</v>
      </c>
      <c r="F18" s="473">
        <v>6601153.2854999993</v>
      </c>
      <c r="G18" s="474">
        <v>0</v>
      </c>
    </row>
    <row r="19" spans="1:7">
      <c r="A19" s="471">
        <v>12</v>
      </c>
      <c r="B19" s="475" t="s">
        <v>637</v>
      </c>
      <c r="C19" s="476"/>
      <c r="D19" s="477">
        <v>1246078.0844735913</v>
      </c>
      <c r="E19" s="473">
        <v>0</v>
      </c>
      <c r="F19" s="473">
        <v>0</v>
      </c>
      <c r="G19" s="474">
        <v>0</v>
      </c>
    </row>
    <row r="20" spans="1:7" ht="27.6">
      <c r="A20" s="471">
        <v>13</v>
      </c>
      <c r="B20" s="475" t="s">
        <v>638</v>
      </c>
      <c r="C20" s="473">
        <v>7081726.7747999998</v>
      </c>
      <c r="D20" s="473">
        <v>20176599.26619</v>
      </c>
      <c r="E20" s="473">
        <v>5264543.8563299999</v>
      </c>
      <c r="F20" s="473">
        <v>6601153.2854999993</v>
      </c>
      <c r="G20" s="474">
        <v>0</v>
      </c>
    </row>
    <row r="21" spans="1:7">
      <c r="A21" s="478">
        <v>14</v>
      </c>
      <c r="B21" s="479" t="s">
        <v>639</v>
      </c>
      <c r="C21" s="476"/>
      <c r="D21" s="476"/>
      <c r="E21" s="476"/>
      <c r="F21" s="476"/>
      <c r="G21" s="480">
        <v>1412006679.7827301</v>
      </c>
    </row>
    <row r="22" spans="1:7">
      <c r="A22" s="481"/>
      <c r="B22" s="499" t="s">
        <v>640</v>
      </c>
      <c r="C22" s="482"/>
      <c r="D22" s="483"/>
      <c r="E22" s="482"/>
      <c r="F22" s="482"/>
      <c r="G22" s="484"/>
    </row>
    <row r="23" spans="1:7">
      <c r="A23" s="471">
        <v>15</v>
      </c>
      <c r="B23" s="472" t="s">
        <v>488</v>
      </c>
      <c r="C23" s="485">
        <v>495473217.33049989</v>
      </c>
      <c r="D23" s="486">
        <v>101614400</v>
      </c>
      <c r="E23" s="485">
        <v>0</v>
      </c>
      <c r="F23" s="485">
        <v>0</v>
      </c>
      <c r="G23" s="474">
        <v>12417530.892009998</v>
      </c>
    </row>
    <row r="24" spans="1:7">
      <c r="A24" s="471">
        <v>16</v>
      </c>
      <c r="B24" s="472" t="s">
        <v>641</v>
      </c>
      <c r="C24" s="473">
        <v>7351207.4157650033</v>
      </c>
      <c r="D24" s="477">
        <v>305944532.43625128</v>
      </c>
      <c r="E24" s="473">
        <v>207233200.368397</v>
      </c>
      <c r="F24" s="473">
        <v>766378153.36255777</v>
      </c>
      <c r="G24" s="474">
        <v>870211434.00642824</v>
      </c>
    </row>
    <row r="25" spans="1:7" ht="27.6">
      <c r="A25" s="471">
        <v>17</v>
      </c>
      <c r="B25" s="475" t="s">
        <v>642</v>
      </c>
      <c r="C25" s="473"/>
      <c r="D25" s="477">
        <v>0</v>
      </c>
      <c r="E25" s="473">
        <v>0</v>
      </c>
      <c r="F25" s="473">
        <v>0</v>
      </c>
      <c r="G25" s="474">
        <v>0</v>
      </c>
    </row>
    <row r="26" spans="1:7" ht="27.6">
      <c r="A26" s="471">
        <v>18</v>
      </c>
      <c r="B26" s="475" t="s">
        <v>643</v>
      </c>
      <c r="C26" s="473">
        <v>2969872.4399999995</v>
      </c>
      <c r="D26" s="477">
        <v>16551773.724784</v>
      </c>
      <c r="E26" s="473">
        <v>416377.342886</v>
      </c>
      <c r="F26" s="473">
        <v>308951.96281900001</v>
      </c>
      <c r="G26" s="474">
        <v>3445387.5589795997</v>
      </c>
    </row>
    <row r="27" spans="1:7">
      <c r="A27" s="471">
        <v>19</v>
      </c>
      <c r="B27" s="475" t="s">
        <v>644</v>
      </c>
      <c r="C27" s="473">
        <v>4381334.9757650038</v>
      </c>
      <c r="D27" s="477">
        <v>264444828.83696628</v>
      </c>
      <c r="E27" s="473">
        <v>182838993.98035902</v>
      </c>
      <c r="F27" s="473">
        <v>587974359.71623445</v>
      </c>
      <c r="G27" s="474">
        <v>725610784.65534437</v>
      </c>
    </row>
    <row r="28" spans="1:7">
      <c r="A28" s="471">
        <v>20</v>
      </c>
      <c r="B28" s="487" t="s">
        <v>645</v>
      </c>
      <c r="C28" s="473"/>
      <c r="D28" s="477"/>
      <c r="E28" s="473"/>
      <c r="F28" s="473"/>
      <c r="G28" s="474">
        <v>0</v>
      </c>
    </row>
    <row r="29" spans="1:7">
      <c r="A29" s="471">
        <v>21</v>
      </c>
      <c r="B29" s="475" t="s">
        <v>646</v>
      </c>
      <c r="C29" s="473">
        <v>0</v>
      </c>
      <c r="D29" s="477">
        <v>22653760.544501033</v>
      </c>
      <c r="E29" s="473">
        <v>20369195.655151997</v>
      </c>
      <c r="F29" s="473">
        <v>173441165.49350429</v>
      </c>
      <c r="G29" s="474">
        <v>134248235.67060429</v>
      </c>
    </row>
    <row r="30" spans="1:7">
      <c r="A30" s="471">
        <v>22</v>
      </c>
      <c r="B30" s="487" t="s">
        <v>645</v>
      </c>
      <c r="C30" s="473">
        <v>0</v>
      </c>
      <c r="D30" s="477">
        <v>22653760.544501033</v>
      </c>
      <c r="E30" s="473">
        <v>20369195.655151997</v>
      </c>
      <c r="F30" s="473">
        <v>173441165.49350429</v>
      </c>
      <c r="G30" s="474">
        <v>134248235.67060429</v>
      </c>
    </row>
    <row r="31" spans="1:7" ht="27.6">
      <c r="A31" s="471">
        <v>23</v>
      </c>
      <c r="B31" s="475" t="s">
        <v>647</v>
      </c>
      <c r="C31" s="473"/>
      <c r="D31" s="477">
        <v>2294169.33</v>
      </c>
      <c r="E31" s="473">
        <v>3608633.39</v>
      </c>
      <c r="F31" s="473">
        <v>4653676.1899999995</v>
      </c>
      <c r="G31" s="474">
        <v>6907026.1215000004</v>
      </c>
    </row>
    <row r="32" spans="1:7">
      <c r="A32" s="471">
        <v>24</v>
      </c>
      <c r="B32" s="472" t="s">
        <v>648</v>
      </c>
      <c r="C32" s="473"/>
      <c r="D32" s="477"/>
      <c r="E32" s="473"/>
      <c r="F32" s="473"/>
      <c r="G32" s="474">
        <v>0</v>
      </c>
    </row>
    <row r="33" spans="1:7">
      <c r="A33" s="471">
        <v>25</v>
      </c>
      <c r="B33" s="472" t="s">
        <v>165</v>
      </c>
      <c r="C33" s="473">
        <v>75774579.720547006</v>
      </c>
      <c r="D33" s="473">
        <v>26281717.104312465</v>
      </c>
      <c r="E33" s="473">
        <v>13630480.549608504</v>
      </c>
      <c r="F33" s="473">
        <v>123530163.00252584</v>
      </c>
      <c r="G33" s="474">
        <v>211605380.78426734</v>
      </c>
    </row>
    <row r="34" spans="1:7">
      <c r="A34" s="471">
        <v>26</v>
      </c>
      <c r="B34" s="475" t="s">
        <v>649</v>
      </c>
      <c r="C34" s="476"/>
      <c r="D34" s="477">
        <v>133532.21935747564</v>
      </c>
      <c r="E34" s="473">
        <v>47765.990307501488</v>
      </c>
      <c r="F34" s="473">
        <v>250784.7841789712</v>
      </c>
      <c r="G34" s="474">
        <v>432082.99384394835</v>
      </c>
    </row>
    <row r="35" spans="1:7">
      <c r="A35" s="471">
        <v>27</v>
      </c>
      <c r="B35" s="475" t="s">
        <v>650</v>
      </c>
      <c r="C35" s="473">
        <v>75774579.720547006</v>
      </c>
      <c r="D35" s="477">
        <v>26148184.884954989</v>
      </c>
      <c r="E35" s="473">
        <v>13582714.559301004</v>
      </c>
      <c r="F35" s="473">
        <v>123279378.21834686</v>
      </c>
      <c r="G35" s="474">
        <v>211173297.79042339</v>
      </c>
    </row>
    <row r="36" spans="1:7">
      <c r="A36" s="471">
        <v>28</v>
      </c>
      <c r="B36" s="472" t="s">
        <v>651</v>
      </c>
      <c r="C36" s="473">
        <v>120410500.08073002</v>
      </c>
      <c r="D36" s="477">
        <v>29921993.710000001</v>
      </c>
      <c r="E36" s="473">
        <v>30802346.309999999</v>
      </c>
      <c r="F36" s="473">
        <v>21531665.849999998</v>
      </c>
      <c r="G36" s="474">
        <v>15322708.883396503</v>
      </c>
    </row>
    <row r="37" spans="1:7">
      <c r="A37" s="478">
        <v>29</v>
      </c>
      <c r="B37" s="479" t="s">
        <v>652</v>
      </c>
      <c r="C37" s="476"/>
      <c r="D37" s="476"/>
      <c r="E37" s="476"/>
      <c r="F37" s="476"/>
      <c r="G37" s="739">
        <f>SUM(G23:G24,G32:G33,G36)</f>
        <v>1109557054.566102</v>
      </c>
    </row>
    <row r="38" spans="1:7">
      <c r="A38" s="467"/>
      <c r="B38" s="488"/>
      <c r="C38" s="489"/>
      <c r="D38" s="489"/>
      <c r="E38" s="489"/>
      <c r="F38" s="489"/>
      <c r="G38" s="490"/>
    </row>
    <row r="39" spans="1:7" ht="15" thickBot="1">
      <c r="A39" s="491">
        <v>30</v>
      </c>
      <c r="B39" s="492" t="s">
        <v>620</v>
      </c>
      <c r="C39" s="338"/>
      <c r="D39" s="322"/>
      <c r="E39" s="322"/>
      <c r="F39" s="493"/>
      <c r="G39" s="494">
        <f>IFERROR(G21/G37,0)</f>
        <v>1.272585915228039</v>
      </c>
    </row>
    <row r="42" spans="1:7" ht="41.4">
      <c r="B42" s="23" t="s">
        <v>653</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70" zoomScaleNormal="70" workbookViewId="0">
      <pane xSplit="1" ySplit="5" topLeftCell="B6" activePane="bottomRight" state="frozen"/>
      <selection pane="topRight" activeCell="B1" sqref="B1"/>
      <selection pane="bottomLeft" activeCell="A6" sqref="A6"/>
      <selection pane="bottomRight" activeCell="C8" sqref="C8:G48"/>
    </sheetView>
  </sheetViews>
  <sheetFormatPr defaultRowHeight="14.4"/>
  <cols>
    <col min="1" max="1" width="9.5546875" style="19" bestFit="1" customWidth="1"/>
    <col min="2" max="2" width="88.44140625" style="16" customWidth="1"/>
    <col min="3" max="3" width="14.33203125" style="16" bestFit="1" customWidth="1"/>
    <col min="4" max="7" width="14.33203125" style="2" bestFit="1" customWidth="1"/>
    <col min="8" max="13" width="6.6640625" customWidth="1"/>
  </cols>
  <sheetData>
    <row r="1" spans="1:8">
      <c r="A1" s="17" t="s">
        <v>188</v>
      </c>
      <c r="B1" s="423" t="str">
        <f>Info!C2</f>
        <v>სს "ვითიბი ბანკი ჯორჯია"</v>
      </c>
    </row>
    <row r="2" spans="1:8">
      <c r="A2" s="17" t="s">
        <v>189</v>
      </c>
      <c r="B2" s="445">
        <f>Info!D2</f>
        <v>44561</v>
      </c>
      <c r="C2" s="28"/>
      <c r="D2" s="18"/>
      <c r="E2" s="18"/>
      <c r="F2" s="18"/>
      <c r="G2" s="18"/>
      <c r="H2" s="1"/>
    </row>
    <row r="3" spans="1:8">
      <c r="A3" s="17"/>
      <c r="C3" s="28"/>
      <c r="D3" s="18"/>
      <c r="E3" s="18"/>
      <c r="F3" s="18"/>
      <c r="G3" s="18"/>
      <c r="H3" s="1"/>
    </row>
    <row r="4" spans="1:8" ht="15" thickBot="1">
      <c r="A4" s="67" t="s">
        <v>404</v>
      </c>
      <c r="B4" s="195" t="s">
        <v>223</v>
      </c>
      <c r="C4" s="196"/>
      <c r="D4" s="197"/>
      <c r="E4" s="197"/>
      <c r="F4" s="197"/>
      <c r="G4" s="197"/>
      <c r="H4" s="1"/>
    </row>
    <row r="5" spans="1:8">
      <c r="A5" s="309" t="s">
        <v>26</v>
      </c>
      <c r="B5" s="310"/>
      <c r="C5" s="446" t="str">
        <f>INT((MONTH($B$2))/3)&amp;"Q"&amp;"-"&amp;YEAR($B$2)</f>
        <v>4Q-2021</v>
      </c>
      <c r="D5" s="446" t="str">
        <f>IF(INT(MONTH($B$2))=3, "4"&amp;"Q"&amp;"-"&amp;YEAR($B$2)-1, IF(INT(MONTH($B$2))=6, "1"&amp;"Q"&amp;"-"&amp;YEAR($B$2), IF(INT(MONTH($B$2))=9, "2"&amp;"Q"&amp;"-"&amp;YEAR($B$2),IF(INT(MONTH($B$2))=12, "3"&amp;"Q"&amp;"-"&amp;YEAR($B$2), 0))))</f>
        <v>3Q-2021</v>
      </c>
      <c r="E5" s="446" t="str">
        <f>IF(INT(MONTH($B$2))=3, "3"&amp;"Q"&amp;"-"&amp;YEAR($B$2)-1, IF(INT(MONTH($B$2))=6, "4"&amp;"Q"&amp;"-"&amp;YEAR($B$2)-1, IF(INT(MONTH($B$2))=9, "1"&amp;"Q"&amp;"-"&amp;YEAR($B$2),IF(INT(MONTH($B$2))=12, "2"&amp;"Q"&amp;"-"&amp;YEAR($B$2), 0))))</f>
        <v>2Q-2021</v>
      </c>
      <c r="F5" s="446" t="str">
        <f>IF(INT(MONTH($B$2))=3, "2"&amp;"Q"&amp;"-"&amp;YEAR($B$2)-1, IF(INT(MONTH($B$2))=6, "3"&amp;"Q"&amp;"-"&amp;YEAR($B$2)-1, IF(INT(MONTH($B$2))=9, "4"&amp;"Q"&amp;"-"&amp;YEAR($B$2)-1,IF(INT(MONTH($B$2))=12, "1"&amp;"Q"&amp;"-"&amp;YEAR($B$2), 0))))</f>
        <v>1Q-2021</v>
      </c>
      <c r="G5" s="447" t="str">
        <f>IF(INT(MONTH($B$2))=3, "1"&amp;"Q"&amp;"-"&amp;YEAR($B$2)-1, IF(INT(MONTH($B$2))=6, "2"&amp;"Q"&amp;"-"&amp;YEAR($B$2)-1, IF(INT(MONTH($B$2))=9, "3"&amp;"Q"&amp;"-"&amp;YEAR($B$2)-1,IF(INT(MONTH($B$2))=12, "4"&amp;"Q"&amp;"-"&amp;YEAR($B$2)-1, 0))))</f>
        <v>4Q-2020</v>
      </c>
    </row>
    <row r="6" spans="1:8">
      <c r="A6" s="448"/>
      <c r="B6" s="449" t="s">
        <v>186</v>
      </c>
      <c r="C6" s="311"/>
      <c r="D6" s="311"/>
      <c r="E6" s="311"/>
      <c r="F6" s="311"/>
      <c r="G6" s="312"/>
    </row>
    <row r="7" spans="1:8">
      <c r="A7" s="448"/>
      <c r="B7" s="450" t="s">
        <v>190</v>
      </c>
      <c r="C7" s="311"/>
      <c r="D7" s="311"/>
      <c r="E7" s="311"/>
      <c r="F7" s="311"/>
      <c r="G7" s="312"/>
    </row>
    <row r="8" spans="1:8">
      <c r="A8" s="427">
        <v>1</v>
      </c>
      <c r="B8" s="428" t="s">
        <v>23</v>
      </c>
      <c r="C8" s="451">
        <v>213542927.88999999</v>
      </c>
      <c r="D8" s="451">
        <v>209721421.75</v>
      </c>
      <c r="E8" s="451">
        <v>196878075.34</v>
      </c>
      <c r="F8" s="451">
        <v>183116434.78</v>
      </c>
      <c r="G8" s="669">
        <v>178354544.06</v>
      </c>
    </row>
    <row r="9" spans="1:8">
      <c r="A9" s="427">
        <v>2</v>
      </c>
      <c r="B9" s="428" t="s">
        <v>89</v>
      </c>
      <c r="C9" s="451">
        <v>284057227.88999999</v>
      </c>
      <c r="D9" s="451">
        <v>222598621.75</v>
      </c>
      <c r="E9" s="451">
        <v>209939175.34</v>
      </c>
      <c r="F9" s="451">
        <v>196594234.78</v>
      </c>
      <c r="G9" s="669">
        <v>191563844.06</v>
      </c>
    </row>
    <row r="10" spans="1:8">
      <c r="A10" s="427">
        <v>3</v>
      </c>
      <c r="B10" s="428" t="s">
        <v>88</v>
      </c>
      <c r="C10" s="451">
        <v>418561315.12311542</v>
      </c>
      <c r="D10" s="451">
        <v>322293617.32583743</v>
      </c>
      <c r="E10" s="451">
        <v>310079606.49689388</v>
      </c>
      <c r="F10" s="451">
        <v>299994006.63092202</v>
      </c>
      <c r="G10" s="669">
        <v>292406373.46635377</v>
      </c>
    </row>
    <row r="11" spans="1:8">
      <c r="A11" s="427">
        <v>4</v>
      </c>
      <c r="B11" s="428" t="s">
        <v>612</v>
      </c>
      <c r="C11" s="451">
        <v>196083037.99368137</v>
      </c>
      <c r="D11" s="451">
        <v>128366649.34787115</v>
      </c>
      <c r="E11" s="451">
        <v>123190661.69782215</v>
      </c>
      <c r="F11" s="451">
        <v>127004608.87614119</v>
      </c>
      <c r="G11" s="669">
        <v>106415368.74974558</v>
      </c>
    </row>
    <row r="12" spans="1:8">
      <c r="A12" s="427">
        <v>5</v>
      </c>
      <c r="B12" s="428" t="s">
        <v>613</v>
      </c>
      <c r="C12" s="451">
        <v>244837373.2587193</v>
      </c>
      <c r="D12" s="451">
        <v>171193808.84873107</v>
      </c>
      <c r="E12" s="451">
        <v>164291252.18579149</v>
      </c>
      <c r="F12" s="451">
        <v>169377544.94920981</v>
      </c>
      <c r="G12" s="669">
        <v>141923561.28483462</v>
      </c>
    </row>
    <row r="13" spans="1:8">
      <c r="A13" s="427">
        <v>6</v>
      </c>
      <c r="B13" s="428" t="s">
        <v>614</v>
      </c>
      <c r="C13" s="451">
        <v>405081980.88216537</v>
      </c>
      <c r="D13" s="451">
        <v>281717633.72788191</v>
      </c>
      <c r="E13" s="451">
        <v>268596005.62973803</v>
      </c>
      <c r="F13" s="451">
        <v>276998297.77551347</v>
      </c>
      <c r="G13" s="669">
        <v>266727866.71986008</v>
      </c>
    </row>
    <row r="14" spans="1:8">
      <c r="A14" s="448"/>
      <c r="B14" s="449" t="s">
        <v>616</v>
      </c>
      <c r="C14" s="670"/>
      <c r="D14" s="670"/>
      <c r="E14" s="670"/>
      <c r="F14" s="670"/>
      <c r="G14" s="671"/>
    </row>
    <row r="15" spans="1:8" ht="28.5" customHeight="1">
      <c r="A15" s="427">
        <v>7</v>
      </c>
      <c r="B15" s="428" t="s">
        <v>615</v>
      </c>
      <c r="C15" s="452">
        <v>2007149129.51177</v>
      </c>
      <c r="D15" s="451">
        <v>1945990533.6706531</v>
      </c>
      <c r="E15" s="451">
        <v>1891571718.6032448</v>
      </c>
      <c r="F15" s="451">
        <v>1949330315.4194613</v>
      </c>
      <c r="G15" s="669">
        <v>1876625020.1630924</v>
      </c>
    </row>
    <row r="16" spans="1:8">
      <c r="A16" s="448"/>
      <c r="B16" s="449" t="s">
        <v>619</v>
      </c>
      <c r="C16" s="670"/>
      <c r="D16" s="670"/>
      <c r="E16" s="670"/>
      <c r="F16" s="670"/>
      <c r="G16" s="671"/>
    </row>
    <row r="17" spans="1:7" s="3" customFormat="1">
      <c r="A17" s="427"/>
      <c r="B17" s="450" t="s">
        <v>601</v>
      </c>
      <c r="C17" s="670"/>
      <c r="D17" s="670"/>
      <c r="E17" s="670"/>
      <c r="F17" s="670"/>
      <c r="G17" s="671"/>
    </row>
    <row r="18" spans="1:7">
      <c r="A18" s="426">
        <v>8</v>
      </c>
      <c r="B18" s="453" t="s">
        <v>610</v>
      </c>
      <c r="C18" s="672">
        <v>0.10639116184752219</v>
      </c>
      <c r="D18" s="672">
        <v>0.1077710390267983</v>
      </c>
      <c r="E18" s="672">
        <v>0.10408173975310686</v>
      </c>
      <c r="F18" s="672">
        <v>9.3938124971188683E-2</v>
      </c>
      <c r="G18" s="673">
        <v>9.5040054429467058E-2</v>
      </c>
    </row>
    <row r="19" spans="1:7" ht="15" customHeight="1">
      <c r="A19" s="426">
        <v>9</v>
      </c>
      <c r="B19" s="453" t="s">
        <v>609</v>
      </c>
      <c r="C19" s="672">
        <v>0.14152273177583752</v>
      </c>
      <c r="D19" s="672">
        <v>0.11438833740373859</v>
      </c>
      <c r="E19" s="672">
        <v>0.11098663258457954</v>
      </c>
      <c r="F19" s="672">
        <v>0.10085219176294215</v>
      </c>
      <c r="G19" s="673">
        <v>0.10207891400880487</v>
      </c>
    </row>
    <row r="20" spans="1:7">
      <c r="A20" s="426">
        <v>10</v>
      </c>
      <c r="B20" s="453" t="s">
        <v>611</v>
      </c>
      <c r="C20" s="672">
        <v>0.20853523486066458</v>
      </c>
      <c r="D20" s="672">
        <v>0.1656193140456374</v>
      </c>
      <c r="E20" s="672">
        <v>0.16392696266671808</v>
      </c>
      <c r="F20" s="672">
        <v>0.15389593249431874</v>
      </c>
      <c r="G20" s="673">
        <v>0.15581502448525467</v>
      </c>
    </row>
    <row r="21" spans="1:7">
      <c r="A21" s="426">
        <v>11</v>
      </c>
      <c r="B21" s="428" t="s">
        <v>612</v>
      </c>
      <c r="C21" s="672">
        <v>9.769231150322033E-2</v>
      </c>
      <c r="D21" s="672">
        <v>6.5964683345986111E-2</v>
      </c>
      <c r="E21" s="672">
        <v>6.512608561772501E-2</v>
      </c>
      <c r="F21" s="672">
        <v>6.5152943999032847E-2</v>
      </c>
      <c r="G21" s="673">
        <v>5.6705717768005301E-2</v>
      </c>
    </row>
    <row r="22" spans="1:7">
      <c r="A22" s="426">
        <v>12</v>
      </c>
      <c r="B22" s="428" t="s">
        <v>613</v>
      </c>
      <c r="C22" s="672">
        <v>0.12198265174161468</v>
      </c>
      <c r="D22" s="672">
        <v>8.7972580486203211E-2</v>
      </c>
      <c r="E22" s="672">
        <v>8.6854360619805504E-2</v>
      </c>
      <c r="F22" s="672">
        <v>8.6890119960383816E-2</v>
      </c>
      <c r="G22" s="673">
        <v>7.5627021786430423E-2</v>
      </c>
    </row>
    <row r="23" spans="1:7">
      <c r="A23" s="426">
        <v>13</v>
      </c>
      <c r="B23" s="428" t="s">
        <v>614</v>
      </c>
      <c r="C23" s="672">
        <v>0.20181957330729069</v>
      </c>
      <c r="D23" s="672">
        <v>0.14476824468230476</v>
      </c>
      <c r="E23" s="672">
        <v>0.14199620505431956</v>
      </c>
      <c r="F23" s="672">
        <v>0.14209920996170849</v>
      </c>
      <c r="G23" s="673">
        <v>0.14213167993288264</v>
      </c>
    </row>
    <row r="24" spans="1:7">
      <c r="A24" s="448"/>
      <c r="B24" s="449" t="s">
        <v>6</v>
      </c>
      <c r="C24" s="670"/>
      <c r="D24" s="670"/>
      <c r="E24" s="670"/>
      <c r="F24" s="670"/>
      <c r="G24" s="671"/>
    </row>
    <row r="25" spans="1:7" ht="15" customHeight="1">
      <c r="A25" s="454">
        <v>14</v>
      </c>
      <c r="B25" s="455" t="s">
        <v>7</v>
      </c>
      <c r="C25" s="674">
        <v>8.4623656605720549E-2</v>
      </c>
      <c r="D25" s="674">
        <v>8.2731848469545621E-2</v>
      </c>
      <c r="E25" s="674">
        <v>8.0684479144916554E-2</v>
      </c>
      <c r="F25" s="674">
        <v>7.7923444605012868E-2</v>
      </c>
      <c r="G25" s="675">
        <v>8.2758207343949841E-2</v>
      </c>
    </row>
    <row r="26" spans="1:7">
      <c r="A26" s="454">
        <v>15</v>
      </c>
      <c r="B26" s="455" t="s">
        <v>8</v>
      </c>
      <c r="C26" s="674">
        <v>4.6283344568689939E-2</v>
      </c>
      <c r="D26" s="674">
        <v>4.6164917716603963E-2</v>
      </c>
      <c r="E26" s="674">
        <v>4.5420129068508182E-2</v>
      </c>
      <c r="F26" s="674">
        <v>4.4474552720610697E-2</v>
      </c>
      <c r="G26" s="675">
        <v>4.5077871882947783E-2</v>
      </c>
    </row>
    <row r="27" spans="1:7">
      <c r="A27" s="454">
        <v>16</v>
      </c>
      <c r="B27" s="455" t="s">
        <v>9</v>
      </c>
      <c r="C27" s="674">
        <v>2.4110914148929661E-2</v>
      </c>
      <c r="D27" s="674">
        <v>2.7115893841948138E-2</v>
      </c>
      <c r="E27" s="674">
        <v>2.4433149798457659E-2</v>
      </c>
      <c r="F27" s="674">
        <v>1.4559160440911923E-2</v>
      </c>
      <c r="G27" s="675">
        <v>1.0635860711369471E-2</v>
      </c>
    </row>
    <row r="28" spans="1:7">
      <c r="A28" s="454">
        <v>17</v>
      </c>
      <c r="B28" s="455" t="s">
        <v>224</v>
      </c>
      <c r="C28" s="674">
        <v>3.8116281570470166E-2</v>
      </c>
      <c r="D28" s="674">
        <v>3.6566930752941651E-2</v>
      </c>
      <c r="E28" s="674">
        <v>3.5264350076408379E-2</v>
      </c>
      <c r="F28" s="674">
        <v>3.3448891884402164E-2</v>
      </c>
      <c r="G28" s="675">
        <v>3.4639490539419802E-2</v>
      </c>
    </row>
    <row r="29" spans="1:7">
      <c r="A29" s="454">
        <v>18</v>
      </c>
      <c r="B29" s="455" t="s">
        <v>10</v>
      </c>
      <c r="C29" s="674">
        <v>1.8011498217913709E-2</v>
      </c>
      <c r="D29" s="674">
        <v>2.0797156085889952E-2</v>
      </c>
      <c r="E29" s="674">
        <v>1.8615586474681835E-2</v>
      </c>
      <c r="F29" s="674">
        <v>1.0009741528915282E-2</v>
      </c>
      <c r="G29" s="675">
        <v>-8.0671805064413439E-3</v>
      </c>
    </row>
    <row r="30" spans="1:7">
      <c r="A30" s="454">
        <v>19</v>
      </c>
      <c r="B30" s="455" t="s">
        <v>11</v>
      </c>
      <c r="C30" s="674">
        <v>0.16337826854708234</v>
      </c>
      <c r="D30" s="674">
        <v>0.1988438430128053</v>
      </c>
      <c r="E30" s="674">
        <v>0.18212319728159612</v>
      </c>
      <c r="F30" s="674">
        <v>9.8760781048984975E-2</v>
      </c>
      <c r="G30" s="675">
        <v>-7.2439715655841092E-2</v>
      </c>
    </row>
    <row r="31" spans="1:7">
      <c r="A31" s="448"/>
      <c r="B31" s="449" t="s">
        <v>12</v>
      </c>
      <c r="C31" s="670"/>
      <c r="D31" s="670"/>
      <c r="E31" s="670"/>
      <c r="F31" s="676"/>
      <c r="G31" s="671"/>
    </row>
    <row r="32" spans="1:7">
      <c r="A32" s="454">
        <v>20</v>
      </c>
      <c r="B32" s="455" t="s">
        <v>13</v>
      </c>
      <c r="C32" s="674">
        <v>7.4066826461870586E-2</v>
      </c>
      <c r="D32" s="674">
        <v>7.1179594462969939E-2</v>
      </c>
      <c r="E32" s="674">
        <v>7.5026609836488276E-2</v>
      </c>
      <c r="F32" s="674">
        <v>8.0697721224362098E-2</v>
      </c>
      <c r="G32" s="675">
        <v>8.0429865706826392E-2</v>
      </c>
    </row>
    <row r="33" spans="1:7" ht="15" customHeight="1">
      <c r="A33" s="454">
        <v>21</v>
      </c>
      <c r="B33" s="455" t="s">
        <v>14</v>
      </c>
      <c r="C33" s="674">
        <v>6.6006677320015084E-2</v>
      </c>
      <c r="D33" s="674">
        <v>7.3505392712674353E-2</v>
      </c>
      <c r="E33" s="674">
        <v>7.5220443887430724E-2</v>
      </c>
      <c r="F33" s="674">
        <v>7.8235418259454889E-2</v>
      </c>
      <c r="G33" s="675">
        <v>7.9992033794989342E-2</v>
      </c>
    </row>
    <row r="34" spans="1:7">
      <c r="A34" s="454">
        <v>22</v>
      </c>
      <c r="B34" s="455" t="s">
        <v>15</v>
      </c>
      <c r="C34" s="674">
        <v>0.42399589135120613</v>
      </c>
      <c r="D34" s="674">
        <v>0.41426777140714177</v>
      </c>
      <c r="E34" s="674">
        <v>0.41304835901233528</v>
      </c>
      <c r="F34" s="674">
        <v>0.44014356189161652</v>
      </c>
      <c r="G34" s="675">
        <v>0.43095065382257869</v>
      </c>
    </row>
    <row r="35" spans="1:7" ht="15" customHeight="1">
      <c r="A35" s="454">
        <v>23</v>
      </c>
      <c r="B35" s="455" t="s">
        <v>16</v>
      </c>
      <c r="C35" s="674">
        <v>0.43622191430362067</v>
      </c>
      <c r="D35" s="674">
        <v>0.43860206936939283</v>
      </c>
      <c r="E35" s="674">
        <v>0.42620803413770281</v>
      </c>
      <c r="F35" s="674">
        <v>0.47680931949459548</v>
      </c>
      <c r="G35" s="675">
        <v>0.46532709684183826</v>
      </c>
    </row>
    <row r="36" spans="1:7">
      <c r="A36" s="454">
        <v>24</v>
      </c>
      <c r="B36" s="455" t="s">
        <v>17</v>
      </c>
      <c r="C36" s="674">
        <v>0.10059901604330683</v>
      </c>
      <c r="D36" s="674">
        <v>8.2851065719489789E-2</v>
      </c>
      <c r="E36" s="674">
        <v>6.1935487209955287E-2</v>
      </c>
      <c r="F36" s="674">
        <v>3.3356949894597476E-2</v>
      </c>
      <c r="G36" s="675">
        <v>0.20752269160030334</v>
      </c>
    </row>
    <row r="37" spans="1:7" ht="15" customHeight="1">
      <c r="A37" s="448"/>
      <c r="B37" s="449" t="s">
        <v>18</v>
      </c>
      <c r="C37" s="670"/>
      <c r="D37" s="670"/>
      <c r="E37" s="670"/>
      <c r="F37" s="670"/>
      <c r="G37" s="671"/>
    </row>
    <row r="38" spans="1:7" ht="15" customHeight="1">
      <c r="A38" s="454">
        <v>25</v>
      </c>
      <c r="B38" s="455" t="s">
        <v>19</v>
      </c>
      <c r="C38" s="674">
        <v>0.19698856627578634</v>
      </c>
      <c r="D38" s="674">
        <v>0.21693017452517491</v>
      </c>
      <c r="E38" s="674">
        <v>0.19973687430731679</v>
      </c>
      <c r="F38" s="674">
        <v>0.23851986698753672</v>
      </c>
      <c r="G38" s="675">
        <v>0.2437959156550428</v>
      </c>
    </row>
    <row r="39" spans="1:7" ht="15" customHeight="1">
      <c r="A39" s="454">
        <v>26</v>
      </c>
      <c r="B39" s="455" t="s">
        <v>20</v>
      </c>
      <c r="C39" s="674">
        <v>0.51634865937253704</v>
      </c>
      <c r="D39" s="674">
        <v>0.51599724812451586</v>
      </c>
      <c r="E39" s="674">
        <v>0.52035869025859782</v>
      </c>
      <c r="F39" s="674">
        <v>0.55642598528248555</v>
      </c>
      <c r="G39" s="675">
        <v>0.5785273254666311</v>
      </c>
    </row>
    <row r="40" spans="1:7" ht="15" customHeight="1">
      <c r="A40" s="454">
        <v>27</v>
      </c>
      <c r="B40" s="456" t="s">
        <v>21</v>
      </c>
      <c r="C40" s="674">
        <v>0.29461746959729818</v>
      </c>
      <c r="D40" s="674">
        <v>0.30945352255153885</v>
      </c>
      <c r="E40" s="674">
        <v>0.30189964500612465</v>
      </c>
      <c r="F40" s="674">
        <v>0.31257293822565235</v>
      </c>
      <c r="G40" s="675">
        <v>0.32402205373753706</v>
      </c>
    </row>
    <row r="41" spans="1:7" ht="15" customHeight="1">
      <c r="A41" s="458"/>
      <c r="B41" s="449" t="s">
        <v>522</v>
      </c>
      <c r="C41" s="670"/>
      <c r="D41" s="670"/>
      <c r="E41" s="670"/>
      <c r="F41" s="670"/>
      <c r="G41" s="671"/>
    </row>
    <row r="42" spans="1:7" ht="15" customHeight="1">
      <c r="A42" s="454">
        <v>28</v>
      </c>
      <c r="B42" s="498" t="s">
        <v>506</v>
      </c>
      <c r="C42" s="456">
        <v>491165378.5406</v>
      </c>
      <c r="D42" s="456">
        <v>479677908.15499997</v>
      </c>
      <c r="E42" s="456">
        <v>409907130.20160007</v>
      </c>
      <c r="F42" s="456">
        <v>558437099.85637999</v>
      </c>
      <c r="G42" s="457">
        <v>509463735.95289993</v>
      </c>
    </row>
    <row r="43" spans="1:7">
      <c r="A43" s="454">
        <v>29</v>
      </c>
      <c r="B43" s="455" t="s">
        <v>507</v>
      </c>
      <c r="C43" s="456">
        <v>346253740.62839264</v>
      </c>
      <c r="D43" s="456">
        <v>351119376.24543029</v>
      </c>
      <c r="E43" s="456">
        <v>333942043.74900305</v>
      </c>
      <c r="F43" s="456">
        <v>353664909.15725499</v>
      </c>
      <c r="G43" s="457">
        <v>363044298.0893687</v>
      </c>
    </row>
    <row r="44" spans="1:7">
      <c r="A44" s="495">
        <v>30</v>
      </c>
      <c r="B44" s="496" t="s">
        <v>505</v>
      </c>
      <c r="C44" s="674">
        <v>1.4185128445088189</v>
      </c>
      <c r="D44" s="674">
        <v>1.3661390985717292</v>
      </c>
      <c r="E44" s="674">
        <v>1.2274798512932794</v>
      </c>
      <c r="F44" s="674">
        <v>1.5790005889673218</v>
      </c>
      <c r="G44" s="675">
        <v>1.4033101156914134</v>
      </c>
    </row>
    <row r="45" spans="1:7">
      <c r="A45" s="495"/>
      <c r="B45" s="449" t="s">
        <v>620</v>
      </c>
      <c r="C45" s="670"/>
      <c r="D45" s="670"/>
      <c r="E45" s="670"/>
      <c r="F45" s="670"/>
      <c r="G45" s="671"/>
    </row>
    <row r="46" spans="1:7">
      <c r="A46" s="495">
        <v>31</v>
      </c>
      <c r="B46" s="496" t="s">
        <v>627</v>
      </c>
      <c r="C46" s="497">
        <v>1412006679.7827301</v>
      </c>
      <c r="D46" s="497">
        <v>1373364971.7683897</v>
      </c>
      <c r="E46" s="497">
        <v>1301273111.1510801</v>
      </c>
      <c r="F46" s="497">
        <v>1337970708.7433596</v>
      </c>
      <c r="G46" s="677">
        <v>1274570797.7190502</v>
      </c>
    </row>
    <row r="47" spans="1:7">
      <c r="A47" s="495">
        <v>32</v>
      </c>
      <c r="B47" s="496" t="s">
        <v>640</v>
      </c>
      <c r="C47" s="497">
        <v>1109557054.566102</v>
      </c>
      <c r="D47" s="497">
        <v>1104800976.2696989</v>
      </c>
      <c r="E47" s="497">
        <v>1079281660.2020533</v>
      </c>
      <c r="F47" s="497">
        <v>1068061309.5063052</v>
      </c>
      <c r="G47" s="677">
        <v>1034465701.1174222</v>
      </c>
    </row>
    <row r="48" spans="1:7" ht="15" thickBot="1">
      <c r="A48" s="118">
        <v>33</v>
      </c>
      <c r="B48" s="228" t="s">
        <v>654</v>
      </c>
      <c r="C48" s="678">
        <v>1.272585915228039</v>
      </c>
      <c r="D48" s="678">
        <v>1.2430881228992781</v>
      </c>
      <c r="E48" s="678">
        <v>1.2056844465488903</v>
      </c>
      <c r="F48" s="678">
        <v>1.2527096495629224</v>
      </c>
      <c r="G48" s="679">
        <v>1.2321054205492441</v>
      </c>
    </row>
    <row r="49" spans="1:7">
      <c r="A49" s="20"/>
    </row>
    <row r="50" spans="1:7" ht="41.4">
      <c r="B50" s="23" t="s">
        <v>600</v>
      </c>
    </row>
    <row r="51" spans="1:7" ht="69">
      <c r="B51" s="356" t="s">
        <v>521</v>
      </c>
      <c r="D51" s="329"/>
      <c r="E51" s="329"/>
      <c r="F51" s="329"/>
      <c r="G51" s="329"/>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0" zoomScaleNormal="80" workbookViewId="0">
      <selection activeCell="H14" sqref="H14"/>
    </sheetView>
  </sheetViews>
  <sheetFormatPr defaultColWidth="9.109375" defaultRowHeight="12"/>
  <cols>
    <col min="1" max="1" width="11.88671875" style="504" bestFit="1" customWidth="1"/>
    <col min="2" max="2" width="96.44140625" style="504" customWidth="1"/>
    <col min="3" max="3" width="18.88671875" style="504" bestFit="1" customWidth="1"/>
    <col min="4" max="5" width="19" style="504" bestFit="1" customWidth="1"/>
    <col min="6" max="6" width="18.5546875" style="504" bestFit="1" customWidth="1"/>
    <col min="7" max="7" width="30.44140625" style="504" customWidth="1"/>
    <col min="8" max="8" width="18.6640625" style="504" customWidth="1"/>
    <col min="9" max="16384" width="9.109375" style="504"/>
  </cols>
  <sheetData>
    <row r="1" spans="1:8" ht="13.8">
      <c r="A1" s="503" t="s">
        <v>188</v>
      </c>
      <c r="B1" s="423" t="str">
        <f>Info!C2</f>
        <v>სს "ვითიბი ბანკი ჯორჯია"</v>
      </c>
    </row>
    <row r="2" spans="1:8">
      <c r="A2" s="505" t="s">
        <v>189</v>
      </c>
      <c r="B2" s="507">
        <f>'1. key ratios'!B2</f>
        <v>44561</v>
      </c>
    </row>
    <row r="3" spans="1:8">
      <c r="A3" s="506" t="s">
        <v>660</v>
      </c>
    </row>
    <row r="5" spans="1:8">
      <c r="A5" s="793" t="s">
        <v>661</v>
      </c>
      <c r="B5" s="794"/>
      <c r="C5" s="799" t="s">
        <v>662</v>
      </c>
      <c r="D5" s="800"/>
      <c r="E5" s="800"/>
      <c r="F5" s="800"/>
      <c r="G5" s="800"/>
      <c r="H5" s="801"/>
    </row>
    <row r="6" spans="1:8">
      <c r="A6" s="795"/>
      <c r="B6" s="796"/>
      <c r="C6" s="802"/>
      <c r="D6" s="803"/>
      <c r="E6" s="803"/>
      <c r="F6" s="803"/>
      <c r="G6" s="803"/>
      <c r="H6" s="804"/>
    </row>
    <row r="7" spans="1:8" ht="24">
      <c r="A7" s="797"/>
      <c r="B7" s="798"/>
      <c r="C7" s="508" t="s">
        <v>663</v>
      </c>
      <c r="D7" s="508" t="s">
        <v>664</v>
      </c>
      <c r="E7" s="508" t="s">
        <v>665</v>
      </c>
      <c r="F7" s="508" t="s">
        <v>666</v>
      </c>
      <c r="G7" s="616" t="s">
        <v>937</v>
      </c>
      <c r="H7" s="508" t="s">
        <v>68</v>
      </c>
    </row>
    <row r="8" spans="1:8">
      <c r="A8" s="509">
        <v>1</v>
      </c>
      <c r="B8" s="510" t="s">
        <v>216</v>
      </c>
      <c r="C8" s="713">
        <v>287945761</v>
      </c>
      <c r="D8" s="713">
        <v>64627778.830000043</v>
      </c>
      <c r="E8" s="713">
        <v>40176239.149999999</v>
      </c>
      <c r="F8" s="713">
        <v>18175037.040000003</v>
      </c>
      <c r="G8" s="713"/>
      <c r="H8" s="713">
        <f>SUM(C8:G8)</f>
        <v>410924816.02000004</v>
      </c>
    </row>
    <row r="9" spans="1:8" ht="22.5" customHeight="1">
      <c r="A9" s="509">
        <v>2</v>
      </c>
      <c r="B9" s="510" t="s">
        <v>217</v>
      </c>
      <c r="C9" s="713"/>
      <c r="D9" s="713"/>
      <c r="E9" s="713"/>
      <c r="F9" s="713"/>
      <c r="G9" s="713"/>
      <c r="H9" s="713">
        <f t="shared" ref="H9:H21" si="0">SUM(C9:G9)</f>
        <v>0</v>
      </c>
    </row>
    <row r="10" spans="1:8">
      <c r="A10" s="509">
        <v>3</v>
      </c>
      <c r="B10" s="510" t="s">
        <v>218</v>
      </c>
      <c r="C10" s="713"/>
      <c r="D10" s="713"/>
      <c r="E10" s="713"/>
      <c r="F10" s="713"/>
      <c r="G10" s="713"/>
      <c r="H10" s="713">
        <f t="shared" si="0"/>
        <v>0</v>
      </c>
    </row>
    <row r="11" spans="1:8">
      <c r="A11" s="509">
        <v>4</v>
      </c>
      <c r="B11" s="510" t="s">
        <v>219</v>
      </c>
      <c r="C11" s="713"/>
      <c r="D11" s="713"/>
      <c r="E11" s="713"/>
      <c r="F11" s="713"/>
      <c r="G11" s="713"/>
      <c r="H11" s="713">
        <f t="shared" si="0"/>
        <v>0</v>
      </c>
    </row>
    <row r="12" spans="1:8">
      <c r="A12" s="509">
        <v>5</v>
      </c>
      <c r="B12" s="510" t="s">
        <v>220</v>
      </c>
      <c r="C12" s="713"/>
      <c r="D12" s="713"/>
      <c r="E12" s="713"/>
      <c r="F12" s="713"/>
      <c r="G12" s="713"/>
      <c r="H12" s="713">
        <f t="shared" si="0"/>
        <v>0</v>
      </c>
    </row>
    <row r="13" spans="1:8">
      <c r="A13" s="509">
        <v>6</v>
      </c>
      <c r="B13" s="510" t="s">
        <v>221</v>
      </c>
      <c r="C13" s="713">
        <v>44484740.270000003</v>
      </c>
      <c r="D13" s="713">
        <v>154880</v>
      </c>
      <c r="E13" s="713">
        <v>0</v>
      </c>
      <c r="F13" s="713">
        <v>0</v>
      </c>
      <c r="G13" s="713"/>
      <c r="H13" s="713">
        <f t="shared" si="0"/>
        <v>44639620.270000003</v>
      </c>
    </row>
    <row r="14" spans="1:8">
      <c r="A14" s="509">
        <v>7</v>
      </c>
      <c r="B14" s="510" t="s">
        <v>73</v>
      </c>
      <c r="C14" s="713">
        <v>0</v>
      </c>
      <c r="D14" s="713">
        <v>253967614.5943</v>
      </c>
      <c r="E14" s="713">
        <v>366221131.89130002</v>
      </c>
      <c r="F14" s="713">
        <v>152675617.85030001</v>
      </c>
      <c r="G14" s="713">
        <v>7924320.1002000002</v>
      </c>
      <c r="H14" s="713">
        <f t="shared" si="0"/>
        <v>780788684.43610013</v>
      </c>
    </row>
    <row r="15" spans="1:8">
      <c r="A15" s="509">
        <v>8</v>
      </c>
      <c r="B15" s="512" t="s">
        <v>74</v>
      </c>
      <c r="C15" s="713">
        <v>3031.3117999999999</v>
      </c>
      <c r="D15" s="713">
        <v>30559001.241599999</v>
      </c>
      <c r="E15" s="713">
        <v>188893590.88640001</v>
      </c>
      <c r="F15" s="713">
        <v>70777462.538499996</v>
      </c>
      <c r="G15" s="713">
        <v>187092.11840000001</v>
      </c>
      <c r="H15" s="713">
        <f t="shared" si="0"/>
        <v>290420178.09670001</v>
      </c>
    </row>
    <row r="16" spans="1:8">
      <c r="A16" s="509">
        <v>9</v>
      </c>
      <c r="B16" s="510" t="s">
        <v>75</v>
      </c>
      <c r="C16" s="713">
        <v>0</v>
      </c>
      <c r="D16" s="713">
        <v>9542709.4363000002</v>
      </c>
      <c r="E16" s="713">
        <v>81520462.511700004</v>
      </c>
      <c r="F16" s="713">
        <v>185691308.62740001</v>
      </c>
      <c r="G16" s="713">
        <v>0</v>
      </c>
      <c r="H16" s="713">
        <f t="shared" si="0"/>
        <v>276754480.57539999</v>
      </c>
    </row>
    <row r="17" spans="1:8">
      <c r="A17" s="509">
        <v>10</v>
      </c>
      <c r="B17" s="620" t="s">
        <v>688</v>
      </c>
      <c r="C17" s="713">
        <v>571.70410000000004</v>
      </c>
      <c r="D17" s="713">
        <v>1535744.9509999999</v>
      </c>
      <c r="E17" s="713">
        <v>1579462.1989</v>
      </c>
      <c r="F17" s="713">
        <v>328613.9767</v>
      </c>
      <c r="G17" s="713">
        <v>7950338.7862999998</v>
      </c>
      <c r="H17" s="713">
        <f t="shared" si="0"/>
        <v>11394731.616999999</v>
      </c>
    </row>
    <row r="18" spans="1:8">
      <c r="A18" s="509">
        <v>11</v>
      </c>
      <c r="B18" s="510" t="s">
        <v>70</v>
      </c>
      <c r="C18" s="713">
        <v>3143.3429000000001</v>
      </c>
      <c r="D18" s="713">
        <v>18714769.628800001</v>
      </c>
      <c r="E18" s="713">
        <v>77490409.834399998</v>
      </c>
      <c r="F18" s="713">
        <v>49702001.017700002</v>
      </c>
      <c r="G18" s="713">
        <v>104699.8</v>
      </c>
      <c r="H18" s="713">
        <f t="shared" si="0"/>
        <v>146015023.62380001</v>
      </c>
    </row>
    <row r="19" spans="1:8">
      <c r="A19" s="509">
        <v>12</v>
      </c>
      <c r="B19" s="510" t="s">
        <v>71</v>
      </c>
      <c r="C19" s="713"/>
      <c r="D19" s="713"/>
      <c r="E19" s="713"/>
      <c r="F19" s="713"/>
      <c r="G19" s="713"/>
      <c r="H19" s="713">
        <f t="shared" si="0"/>
        <v>0</v>
      </c>
    </row>
    <row r="20" spans="1:8">
      <c r="A20" s="513">
        <v>13</v>
      </c>
      <c r="B20" s="512" t="s">
        <v>72</v>
      </c>
      <c r="C20" s="713"/>
      <c r="D20" s="713"/>
      <c r="E20" s="713"/>
      <c r="F20" s="713"/>
      <c r="G20" s="713"/>
      <c r="H20" s="713">
        <f t="shared" si="0"/>
        <v>0</v>
      </c>
    </row>
    <row r="21" spans="1:8">
      <c r="A21" s="509">
        <v>14</v>
      </c>
      <c r="B21" s="510" t="s">
        <v>667</v>
      </c>
      <c r="C21" s="713">
        <v>60791237</v>
      </c>
      <c r="D21" s="713">
        <v>53398555.853700034</v>
      </c>
      <c r="E21" s="713">
        <v>18848846.152799997</v>
      </c>
      <c r="F21" s="713">
        <v>68063.973599999998</v>
      </c>
      <c r="G21" s="713">
        <v>67549499.590999991</v>
      </c>
      <c r="H21" s="713">
        <f t="shared" si="0"/>
        <v>200656202.57110003</v>
      </c>
    </row>
    <row r="22" spans="1:8">
      <c r="A22" s="514">
        <v>15</v>
      </c>
      <c r="B22" s="511" t="s">
        <v>68</v>
      </c>
      <c r="C22" s="713">
        <f>SUM(C18:C21)+SUM(C8:C16)</f>
        <v>393227912.92469996</v>
      </c>
      <c r="D22" s="713">
        <f t="shared" ref="D22:G22" si="1">SUM(D18:D21)+SUM(D8:D16)</f>
        <v>430965309.58470005</v>
      </c>
      <c r="E22" s="713">
        <f t="shared" si="1"/>
        <v>773150680.4266001</v>
      </c>
      <c r="F22" s="713">
        <f t="shared" si="1"/>
        <v>477089491.04750001</v>
      </c>
      <c r="G22" s="713">
        <f t="shared" si="1"/>
        <v>75765611.609599993</v>
      </c>
      <c r="H22" s="713">
        <f>SUM(H18:H21)+SUM(H8:H16)</f>
        <v>2150199005.5931001</v>
      </c>
    </row>
    <row r="26" spans="1:8" ht="36">
      <c r="B26" s="619" t="s">
        <v>936</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70" zoomScaleNormal="70" workbookViewId="0">
      <selection activeCell="H20" sqref="H20"/>
    </sheetView>
  </sheetViews>
  <sheetFormatPr defaultColWidth="9.109375" defaultRowHeight="12"/>
  <cols>
    <col min="1" max="1" width="11.88671875" style="515" bestFit="1" customWidth="1"/>
    <col min="2" max="2" width="114.6640625" style="504" customWidth="1"/>
    <col min="3" max="3" width="22.44140625" style="504" customWidth="1"/>
    <col min="4" max="4" width="19.44140625" style="504" customWidth="1"/>
    <col min="5" max="5" width="17.6640625" style="527" customWidth="1"/>
    <col min="6" max="6" width="16.33203125" style="527" customWidth="1"/>
    <col min="7" max="7" width="14.88671875" style="527" customWidth="1"/>
    <col min="8" max="8" width="17.33203125" style="504" customWidth="1"/>
    <col min="9" max="9" width="41.44140625" style="504" customWidth="1"/>
    <col min="10" max="16384" width="9.109375" style="504"/>
  </cols>
  <sheetData>
    <row r="1" spans="1:9" ht="13.8">
      <c r="A1" s="503" t="s">
        <v>188</v>
      </c>
      <c r="B1" s="423" t="str">
        <f>Info!C2</f>
        <v>სს "ვითიბი ბანკი ჯორჯია"</v>
      </c>
      <c r="E1" s="504"/>
      <c r="F1" s="504"/>
      <c r="G1" s="504"/>
    </row>
    <row r="2" spans="1:9">
      <c r="A2" s="505" t="s">
        <v>189</v>
      </c>
      <c r="B2" s="507">
        <f>'1. key ratios'!B2</f>
        <v>44561</v>
      </c>
      <c r="E2" s="504"/>
      <c r="F2" s="504"/>
      <c r="G2" s="504"/>
    </row>
    <row r="3" spans="1:9">
      <c r="A3" s="506" t="s">
        <v>668</v>
      </c>
      <c r="E3" s="504"/>
      <c r="F3" s="504"/>
      <c r="G3" s="504"/>
    </row>
    <row r="4" spans="1:9">
      <c r="C4" s="516" t="s">
        <v>669</v>
      </c>
      <c r="D4" s="516" t="s">
        <v>670</v>
      </c>
      <c r="E4" s="516" t="s">
        <v>671</v>
      </c>
      <c r="F4" s="516" t="s">
        <v>672</v>
      </c>
      <c r="G4" s="516" t="s">
        <v>673</v>
      </c>
      <c r="H4" s="516" t="s">
        <v>674</v>
      </c>
      <c r="I4" s="516" t="s">
        <v>675</v>
      </c>
    </row>
    <row r="5" spans="1:9" ht="33.9" customHeight="1">
      <c r="A5" s="793" t="s">
        <v>678</v>
      </c>
      <c r="B5" s="794"/>
      <c r="C5" s="807" t="s">
        <v>679</v>
      </c>
      <c r="D5" s="807"/>
      <c r="E5" s="807" t="s">
        <v>680</v>
      </c>
      <c r="F5" s="807" t="s">
        <v>681</v>
      </c>
      <c r="G5" s="805" t="s">
        <v>682</v>
      </c>
      <c r="H5" s="805" t="s">
        <v>683</v>
      </c>
      <c r="I5" s="517" t="s">
        <v>684</v>
      </c>
    </row>
    <row r="6" spans="1:9" ht="36">
      <c r="A6" s="797"/>
      <c r="B6" s="798"/>
      <c r="C6" s="565" t="s">
        <v>685</v>
      </c>
      <c r="D6" s="565" t="s">
        <v>686</v>
      </c>
      <c r="E6" s="807"/>
      <c r="F6" s="807"/>
      <c r="G6" s="806"/>
      <c r="H6" s="806"/>
      <c r="I6" s="517" t="s">
        <v>687</v>
      </c>
    </row>
    <row r="7" spans="1:9">
      <c r="A7" s="518">
        <v>1</v>
      </c>
      <c r="B7" s="510" t="s">
        <v>216</v>
      </c>
      <c r="C7" s="714"/>
      <c r="D7" s="714">
        <v>410924816.30070001</v>
      </c>
      <c r="E7" s="715"/>
      <c r="F7" s="715"/>
      <c r="G7" s="715"/>
      <c r="H7" s="714"/>
      <c r="I7" s="716">
        <f t="shared" ref="I7:I23" si="0">C7+D7-E7-F7-G7</f>
        <v>410924816.30070001</v>
      </c>
    </row>
    <row r="8" spans="1:9">
      <c r="A8" s="518">
        <v>2</v>
      </c>
      <c r="B8" s="510" t="s">
        <v>217</v>
      </c>
      <c r="C8" s="714"/>
      <c r="D8" s="714"/>
      <c r="E8" s="715"/>
      <c r="F8" s="715"/>
      <c r="G8" s="715"/>
      <c r="H8" s="714"/>
      <c r="I8" s="716">
        <f t="shared" si="0"/>
        <v>0</v>
      </c>
    </row>
    <row r="9" spans="1:9">
      <c r="A9" s="518">
        <v>3</v>
      </c>
      <c r="B9" s="510" t="s">
        <v>218</v>
      </c>
      <c r="C9" s="714"/>
      <c r="D9" s="714"/>
      <c r="E9" s="715"/>
      <c r="F9" s="715"/>
      <c r="G9" s="715"/>
      <c r="H9" s="714"/>
      <c r="I9" s="716">
        <f t="shared" si="0"/>
        <v>0</v>
      </c>
    </row>
    <row r="10" spans="1:9">
      <c r="A10" s="518">
        <v>4</v>
      </c>
      <c r="B10" s="510" t="s">
        <v>219</v>
      </c>
      <c r="C10" s="714"/>
      <c r="D10" s="714"/>
      <c r="E10" s="715"/>
      <c r="F10" s="715"/>
      <c r="G10" s="715"/>
      <c r="H10" s="714"/>
      <c r="I10" s="716">
        <f t="shared" si="0"/>
        <v>0</v>
      </c>
    </row>
    <row r="11" spans="1:9">
      <c r="A11" s="518">
        <v>5</v>
      </c>
      <c r="B11" s="510" t="s">
        <v>220</v>
      </c>
      <c r="C11" s="714"/>
      <c r="D11" s="714"/>
      <c r="E11" s="715"/>
      <c r="F11" s="715"/>
      <c r="G11" s="715"/>
      <c r="H11" s="714"/>
      <c r="I11" s="716">
        <f t="shared" si="0"/>
        <v>0</v>
      </c>
    </row>
    <row r="12" spans="1:9">
      <c r="A12" s="518">
        <v>6</v>
      </c>
      <c r="B12" s="510" t="s">
        <v>221</v>
      </c>
      <c r="C12" s="714"/>
      <c r="D12" s="714">
        <v>44639620.699299999</v>
      </c>
      <c r="E12" s="715"/>
      <c r="F12" s="715"/>
      <c r="G12" s="715"/>
      <c r="H12" s="714"/>
      <c r="I12" s="716">
        <f t="shared" si="0"/>
        <v>44639620.699299999</v>
      </c>
    </row>
    <row r="13" spans="1:9">
      <c r="A13" s="518">
        <v>7</v>
      </c>
      <c r="B13" s="510" t="s">
        <v>73</v>
      </c>
      <c r="C13" s="714">
        <v>64510693.238899998</v>
      </c>
      <c r="D13" s="714">
        <v>750159191.66779995</v>
      </c>
      <c r="E13" s="715">
        <v>33881200.471199997</v>
      </c>
      <c r="F13" s="715">
        <v>13032046.1306</v>
      </c>
      <c r="G13" s="715"/>
      <c r="H13" s="714">
        <v>0</v>
      </c>
      <c r="I13" s="716">
        <f t="shared" si="0"/>
        <v>767756638.30489993</v>
      </c>
    </row>
    <row r="14" spans="1:9">
      <c r="A14" s="518">
        <v>8</v>
      </c>
      <c r="B14" s="512" t="s">
        <v>74</v>
      </c>
      <c r="C14" s="714">
        <v>35909998.241599999</v>
      </c>
      <c r="D14" s="714">
        <v>290995961.14230001</v>
      </c>
      <c r="E14" s="715">
        <v>28485781.3662</v>
      </c>
      <c r="F14" s="715">
        <v>5093288.5639000004</v>
      </c>
      <c r="G14" s="715"/>
      <c r="H14" s="714">
        <v>6643983.79</v>
      </c>
      <c r="I14" s="716">
        <f t="shared" si="0"/>
        <v>293326889.45379996</v>
      </c>
    </row>
    <row r="15" spans="1:9">
      <c r="A15" s="518">
        <v>9</v>
      </c>
      <c r="B15" s="510" t="s">
        <v>75</v>
      </c>
      <c r="C15" s="714">
        <v>14522459.1929</v>
      </c>
      <c r="D15" s="714">
        <v>268412614.5774</v>
      </c>
      <c r="E15" s="715">
        <v>6180593.1975999996</v>
      </c>
      <c r="F15" s="715">
        <v>4945725.4029000001</v>
      </c>
      <c r="G15" s="715"/>
      <c r="H15" s="714">
        <v>0</v>
      </c>
      <c r="I15" s="716">
        <f t="shared" si="0"/>
        <v>271808755.16979998</v>
      </c>
    </row>
    <row r="16" spans="1:9">
      <c r="A16" s="518">
        <v>10</v>
      </c>
      <c r="B16" s="620" t="s">
        <v>688</v>
      </c>
      <c r="C16" s="714">
        <v>47935418.548699997</v>
      </c>
      <c r="D16" s="714">
        <v>36009</v>
      </c>
      <c r="E16" s="715">
        <v>36576695.931599997</v>
      </c>
      <c r="F16" s="715">
        <v>323.86</v>
      </c>
      <c r="G16" s="715"/>
      <c r="H16" s="714">
        <v>39665.29</v>
      </c>
      <c r="I16" s="716">
        <f t="shared" si="0"/>
        <v>11394407.757100001</v>
      </c>
    </row>
    <row r="17" spans="1:9">
      <c r="A17" s="518">
        <v>11</v>
      </c>
      <c r="B17" s="510" t="s">
        <v>70</v>
      </c>
      <c r="C17" s="714">
        <v>0</v>
      </c>
      <c r="D17" s="714">
        <v>146015023.62369999</v>
      </c>
      <c r="E17" s="715">
        <v>0</v>
      </c>
      <c r="F17" s="715">
        <v>2816096.0595</v>
      </c>
      <c r="G17" s="715"/>
      <c r="H17" s="714">
        <v>0</v>
      </c>
      <c r="I17" s="716">
        <f t="shared" si="0"/>
        <v>143198927.56419998</v>
      </c>
    </row>
    <row r="18" spans="1:9">
      <c r="A18" s="518">
        <v>12</v>
      </c>
      <c r="B18" s="510" t="s">
        <v>71</v>
      </c>
      <c r="C18" s="714"/>
      <c r="D18" s="714"/>
      <c r="E18" s="715"/>
      <c r="F18" s="715"/>
      <c r="G18" s="715"/>
      <c r="H18" s="714"/>
      <c r="I18" s="716">
        <f t="shared" si="0"/>
        <v>0</v>
      </c>
    </row>
    <row r="19" spans="1:9">
      <c r="A19" s="522">
        <v>13</v>
      </c>
      <c r="B19" s="512" t="s">
        <v>72</v>
      </c>
      <c r="C19" s="714"/>
      <c r="D19" s="714"/>
      <c r="E19" s="715"/>
      <c r="F19" s="715"/>
      <c r="G19" s="715"/>
      <c r="H19" s="714"/>
      <c r="I19" s="716">
        <f t="shared" si="0"/>
        <v>0</v>
      </c>
    </row>
    <row r="20" spans="1:9">
      <c r="A20" s="518">
        <v>14</v>
      </c>
      <c r="B20" s="510" t="s">
        <v>667</v>
      </c>
      <c r="C20" s="714">
        <v>32764824.739999998</v>
      </c>
      <c r="D20" s="714">
        <v>205192045.25994399</v>
      </c>
      <c r="E20" s="715">
        <v>14888796.706</v>
      </c>
      <c r="F20" s="715">
        <v>1100208.0541439999</v>
      </c>
      <c r="G20" s="715"/>
      <c r="H20" s="714">
        <v>2361583.7958997847</v>
      </c>
      <c r="I20" s="716">
        <f t="shared" si="0"/>
        <v>221967865.23980001</v>
      </c>
    </row>
    <row r="21" spans="1:9" s="524" customFormat="1">
      <c r="A21" s="523">
        <v>15</v>
      </c>
      <c r="B21" s="511" t="s">
        <v>68</v>
      </c>
      <c r="C21" s="713">
        <f>SUM(C7:C15)+SUM(C17:C20)</f>
        <v>147707975.41339999</v>
      </c>
      <c r="D21" s="713">
        <f t="shared" ref="D21:H21" si="1">SUM(D7:D15)+SUM(D17:D20)</f>
        <v>2116339273.2711439</v>
      </c>
      <c r="E21" s="713">
        <f t="shared" si="1"/>
        <v>83436371.740999997</v>
      </c>
      <c r="F21" s="713">
        <f t="shared" si="1"/>
        <v>26987364.211043999</v>
      </c>
      <c r="G21" s="713">
        <v>8000000</v>
      </c>
      <c r="H21" s="713">
        <f t="shared" si="1"/>
        <v>9005567.5858997852</v>
      </c>
      <c r="I21" s="716">
        <f t="shared" si="0"/>
        <v>2145623512.7325001</v>
      </c>
    </row>
    <row r="22" spans="1:9">
      <c r="A22" s="525">
        <v>16</v>
      </c>
      <c r="B22" s="526" t="s">
        <v>689</v>
      </c>
      <c r="C22" s="714">
        <v>114943150.67339998</v>
      </c>
      <c r="D22" s="714">
        <v>1455582791.0112</v>
      </c>
      <c r="E22" s="715">
        <v>68547575.034999996</v>
      </c>
      <c r="F22" s="715">
        <v>25887156.1569</v>
      </c>
      <c r="G22" s="715">
        <v>8000000</v>
      </c>
      <c r="H22" s="714">
        <v>6643983.79</v>
      </c>
      <c r="I22" s="716">
        <f t="shared" si="0"/>
        <v>1468091210.4926999</v>
      </c>
    </row>
    <row r="23" spans="1:9">
      <c r="A23" s="525">
        <v>17</v>
      </c>
      <c r="B23" s="526" t="s">
        <v>690</v>
      </c>
      <c r="C23" s="714"/>
      <c r="D23" s="714">
        <v>153704629</v>
      </c>
      <c r="E23" s="715"/>
      <c r="F23" s="715">
        <v>672000</v>
      </c>
      <c r="G23" s="715"/>
      <c r="H23" s="714"/>
      <c r="I23" s="716">
        <f t="shared" si="0"/>
        <v>153032629</v>
      </c>
    </row>
    <row r="24" spans="1:9">
      <c r="C24" s="717"/>
      <c r="D24" s="717"/>
      <c r="E24" s="718"/>
      <c r="F24" s="718"/>
      <c r="G24" s="718"/>
      <c r="H24" s="717"/>
      <c r="I24" s="717"/>
    </row>
    <row r="26" spans="1:9" ht="42.6" customHeight="1">
      <c r="B26" s="619" t="s">
        <v>936</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55" zoomScaleNormal="55" workbookViewId="0">
      <selection activeCell="H33" sqref="H33"/>
    </sheetView>
  </sheetViews>
  <sheetFormatPr defaultColWidth="9.109375" defaultRowHeight="12"/>
  <cols>
    <col min="1" max="1" width="11" style="504" bestFit="1" customWidth="1"/>
    <col min="2" max="2" width="93.44140625" style="504" customWidth="1"/>
    <col min="3" max="8" width="22" style="504" customWidth="1"/>
    <col min="9" max="9" width="42.33203125" style="504" bestFit="1" customWidth="1"/>
    <col min="10" max="16384" width="9.109375" style="504"/>
  </cols>
  <sheetData>
    <row r="1" spans="1:9" ht="13.8">
      <c r="A1" s="503" t="s">
        <v>188</v>
      </c>
      <c r="B1" s="423" t="str">
        <f>Info!C2</f>
        <v>სს "ვითიბი ბანკი ჯორჯია"</v>
      </c>
    </row>
    <row r="2" spans="1:9">
      <c r="A2" s="505" t="s">
        <v>189</v>
      </c>
      <c r="B2" s="507">
        <f>'1. key ratios'!B2</f>
        <v>44561</v>
      </c>
    </row>
    <row r="3" spans="1:9">
      <c r="A3" s="506" t="s">
        <v>691</v>
      </c>
    </row>
    <row r="4" spans="1:9">
      <c r="C4" s="516" t="s">
        <v>669</v>
      </c>
      <c r="D4" s="516" t="s">
        <v>670</v>
      </c>
      <c r="E4" s="516" t="s">
        <v>671</v>
      </c>
      <c r="F4" s="516" t="s">
        <v>672</v>
      </c>
      <c r="G4" s="516" t="s">
        <v>673</v>
      </c>
      <c r="H4" s="516" t="s">
        <v>674</v>
      </c>
      <c r="I4" s="516" t="s">
        <v>675</v>
      </c>
    </row>
    <row r="5" spans="1:9" ht="41.4" customHeight="1">
      <c r="A5" s="793" t="s">
        <v>947</v>
      </c>
      <c r="B5" s="794"/>
      <c r="C5" s="807" t="s">
        <v>679</v>
      </c>
      <c r="D5" s="807"/>
      <c r="E5" s="807" t="s">
        <v>680</v>
      </c>
      <c r="F5" s="807" t="s">
        <v>681</v>
      </c>
      <c r="G5" s="805" t="s">
        <v>682</v>
      </c>
      <c r="H5" s="805" t="s">
        <v>683</v>
      </c>
      <c r="I5" s="517" t="s">
        <v>684</v>
      </c>
    </row>
    <row r="6" spans="1:9" ht="41.4" customHeight="1">
      <c r="A6" s="797"/>
      <c r="B6" s="798"/>
      <c r="C6" s="565" t="s">
        <v>685</v>
      </c>
      <c r="D6" s="565" t="s">
        <v>686</v>
      </c>
      <c r="E6" s="807"/>
      <c r="F6" s="807"/>
      <c r="G6" s="806"/>
      <c r="H6" s="806"/>
      <c r="I6" s="517" t="s">
        <v>687</v>
      </c>
    </row>
    <row r="7" spans="1:9">
      <c r="A7" s="519">
        <v>1</v>
      </c>
      <c r="B7" s="528" t="s">
        <v>692</v>
      </c>
      <c r="C7" s="714">
        <v>205392.20000000004</v>
      </c>
      <c r="D7" s="714">
        <f>3650269.6433+'18. Assets by Exposure classes'!D7</f>
        <v>414575085.94400001</v>
      </c>
      <c r="E7" s="714">
        <v>139368.12830000001</v>
      </c>
      <c r="F7" s="714">
        <v>67571.389400000058</v>
      </c>
      <c r="G7" s="714"/>
      <c r="H7" s="714">
        <v>0</v>
      </c>
      <c r="I7" s="521">
        <f t="shared" ref="I7:I34" si="0">C7+D7-E7-F7-G7</f>
        <v>414573538.62629998</v>
      </c>
    </row>
    <row r="8" spans="1:9">
      <c r="A8" s="519">
        <v>2</v>
      </c>
      <c r="B8" s="528" t="s">
        <v>693</v>
      </c>
      <c r="C8" s="714">
        <v>469654.51579999999</v>
      </c>
      <c r="D8" s="714">
        <f>48239531.2016+'18. Assets by Exposure classes'!D12</f>
        <v>92879151.900900006</v>
      </c>
      <c r="E8" s="714">
        <v>250292.38910000003</v>
      </c>
      <c r="F8" s="714">
        <v>940151.49889999954</v>
      </c>
      <c r="G8" s="714"/>
      <c r="H8" s="714">
        <v>0</v>
      </c>
      <c r="I8" s="521">
        <f t="shared" si="0"/>
        <v>92158362.528700009</v>
      </c>
    </row>
    <row r="9" spans="1:9">
      <c r="A9" s="519">
        <v>3</v>
      </c>
      <c r="B9" s="528" t="s">
        <v>694</v>
      </c>
      <c r="C9" s="714">
        <v>0</v>
      </c>
      <c r="D9" s="714">
        <v>0</v>
      </c>
      <c r="E9" s="714">
        <v>0</v>
      </c>
      <c r="F9" s="714">
        <v>0</v>
      </c>
      <c r="G9" s="714"/>
      <c r="H9" s="714">
        <v>0</v>
      </c>
      <c r="I9" s="521">
        <f t="shared" si="0"/>
        <v>0</v>
      </c>
    </row>
    <row r="10" spans="1:9">
      <c r="A10" s="519">
        <v>4</v>
      </c>
      <c r="B10" s="528" t="s">
        <v>695</v>
      </c>
      <c r="C10" s="714">
        <v>16362070.170499999</v>
      </c>
      <c r="D10" s="714">
        <v>9271542.0543999989</v>
      </c>
      <c r="E10" s="714">
        <v>10936970.422800001</v>
      </c>
      <c r="F10" s="714">
        <v>184765.4607</v>
      </c>
      <c r="G10" s="714"/>
      <c r="H10" s="714">
        <v>0</v>
      </c>
      <c r="I10" s="521">
        <f t="shared" si="0"/>
        <v>14511876.341399999</v>
      </c>
    </row>
    <row r="11" spans="1:9">
      <c r="A11" s="519">
        <v>5</v>
      </c>
      <c r="B11" s="528" t="s">
        <v>696</v>
      </c>
      <c r="C11" s="714">
        <v>275346.58889999997</v>
      </c>
      <c r="D11" s="714">
        <v>96651662.521899983</v>
      </c>
      <c r="E11" s="714">
        <v>2002078.1126999999</v>
      </c>
      <c r="F11" s="714">
        <v>1466943.7283999999</v>
      </c>
      <c r="G11" s="714"/>
      <c r="H11" s="714">
        <v>0</v>
      </c>
      <c r="I11" s="521">
        <f t="shared" si="0"/>
        <v>93457987.269699976</v>
      </c>
    </row>
    <row r="12" spans="1:9">
      <c r="A12" s="519">
        <v>6</v>
      </c>
      <c r="B12" s="528" t="s">
        <v>697</v>
      </c>
      <c r="C12" s="714">
        <v>6599411.9200999998</v>
      </c>
      <c r="D12" s="714">
        <v>59046648.880799994</v>
      </c>
      <c r="E12" s="714">
        <v>4097688.9335299996</v>
      </c>
      <c r="F12" s="714">
        <v>751043.3792000002</v>
      </c>
      <c r="G12" s="714"/>
      <c r="H12" s="714">
        <v>0</v>
      </c>
      <c r="I12" s="521">
        <f t="shared" si="0"/>
        <v>60797328.488169998</v>
      </c>
    </row>
    <row r="13" spans="1:9">
      <c r="A13" s="519">
        <v>7</v>
      </c>
      <c r="B13" s="528" t="s">
        <v>698</v>
      </c>
      <c r="C13" s="714">
        <v>20945.934900000004</v>
      </c>
      <c r="D13" s="714">
        <v>33520722.242500003</v>
      </c>
      <c r="E13" s="714">
        <v>18661.647900000004</v>
      </c>
      <c r="F13" s="714">
        <v>665061.28619999986</v>
      </c>
      <c r="G13" s="714"/>
      <c r="H13" s="714">
        <v>28176.66</v>
      </c>
      <c r="I13" s="521">
        <f t="shared" si="0"/>
        <v>32857945.243300006</v>
      </c>
    </row>
    <row r="14" spans="1:9">
      <c r="A14" s="519">
        <v>8</v>
      </c>
      <c r="B14" s="528" t="s">
        <v>699</v>
      </c>
      <c r="C14" s="714">
        <v>2172468.3358000005</v>
      </c>
      <c r="D14" s="714">
        <v>136665536.78639996</v>
      </c>
      <c r="E14" s="714">
        <v>1078782.1865000001</v>
      </c>
      <c r="F14" s="714">
        <v>2647800.1579000009</v>
      </c>
      <c r="G14" s="714"/>
      <c r="H14" s="714">
        <v>10469.52</v>
      </c>
      <c r="I14" s="521">
        <f t="shared" si="0"/>
        <v>135111422.77779993</v>
      </c>
    </row>
    <row r="15" spans="1:9">
      <c r="A15" s="519">
        <v>9</v>
      </c>
      <c r="B15" s="528" t="s">
        <v>700</v>
      </c>
      <c r="C15" s="714">
        <v>15437595.8332</v>
      </c>
      <c r="D15" s="714">
        <v>52001325.235099994</v>
      </c>
      <c r="E15" s="714">
        <v>7347664.9652399998</v>
      </c>
      <c r="F15" s="714">
        <v>552334.78940000001</v>
      </c>
      <c r="G15" s="714"/>
      <c r="H15" s="714">
        <v>0</v>
      </c>
      <c r="I15" s="521">
        <f t="shared" si="0"/>
        <v>59538921.313659996</v>
      </c>
    </row>
    <row r="16" spans="1:9">
      <c r="A16" s="519">
        <v>10</v>
      </c>
      <c r="B16" s="528" t="s">
        <v>701</v>
      </c>
      <c r="C16" s="714">
        <v>12542.83</v>
      </c>
      <c r="D16" s="714">
        <v>2687862.8832</v>
      </c>
      <c r="E16" s="714">
        <v>56559.689999999995</v>
      </c>
      <c r="F16" s="714">
        <v>43766.9133</v>
      </c>
      <c r="G16" s="714"/>
      <c r="H16" s="714">
        <v>0</v>
      </c>
      <c r="I16" s="521">
        <f t="shared" si="0"/>
        <v>2600079.1099</v>
      </c>
    </row>
    <row r="17" spans="1:10">
      <c r="A17" s="519">
        <v>11</v>
      </c>
      <c r="B17" s="528" t="s">
        <v>702</v>
      </c>
      <c r="C17" s="714">
        <v>63162.349999999991</v>
      </c>
      <c r="D17" s="714">
        <v>711566.54469999997</v>
      </c>
      <c r="E17" s="714">
        <v>32107.629999999997</v>
      </c>
      <c r="F17" s="714">
        <v>13786.464400000001</v>
      </c>
      <c r="G17" s="714"/>
      <c r="H17" s="714">
        <v>0</v>
      </c>
      <c r="I17" s="521">
        <f t="shared" si="0"/>
        <v>728834.80029999989</v>
      </c>
    </row>
    <row r="18" spans="1:10">
      <c r="A18" s="519">
        <v>12</v>
      </c>
      <c r="B18" s="528" t="s">
        <v>703</v>
      </c>
      <c r="C18" s="714">
        <v>107477.45999999999</v>
      </c>
      <c r="D18" s="714">
        <v>89471547.207100034</v>
      </c>
      <c r="E18" s="714">
        <v>815717.6510999999</v>
      </c>
      <c r="F18" s="714">
        <v>1581574.9771999998</v>
      </c>
      <c r="G18" s="714"/>
      <c r="H18" s="714">
        <v>0</v>
      </c>
      <c r="I18" s="521">
        <f t="shared" si="0"/>
        <v>87181732.038800031</v>
      </c>
    </row>
    <row r="19" spans="1:10">
      <c r="A19" s="519">
        <v>13</v>
      </c>
      <c r="B19" s="528" t="s">
        <v>704</v>
      </c>
      <c r="C19" s="714">
        <v>2213.41</v>
      </c>
      <c r="D19" s="714">
        <v>7583955.5888</v>
      </c>
      <c r="E19" s="714">
        <v>3432.64</v>
      </c>
      <c r="F19" s="714">
        <v>149030.81579999998</v>
      </c>
      <c r="G19" s="714"/>
      <c r="H19" s="714">
        <v>0</v>
      </c>
      <c r="I19" s="521">
        <f t="shared" si="0"/>
        <v>7433705.5430000005</v>
      </c>
    </row>
    <row r="20" spans="1:10">
      <c r="A20" s="519">
        <v>14</v>
      </c>
      <c r="B20" s="528" t="s">
        <v>705</v>
      </c>
      <c r="C20" s="714">
        <v>13264023.377999999</v>
      </c>
      <c r="D20" s="714">
        <v>45621060.965900011</v>
      </c>
      <c r="E20" s="714">
        <v>4707017.9216999998</v>
      </c>
      <c r="F20" s="714">
        <v>759330.89170000004</v>
      </c>
      <c r="G20" s="714"/>
      <c r="H20" s="714">
        <v>0</v>
      </c>
      <c r="I20" s="521">
        <f t="shared" si="0"/>
        <v>53418735.53050001</v>
      </c>
    </row>
    <row r="21" spans="1:10">
      <c r="A21" s="519">
        <v>15</v>
      </c>
      <c r="B21" s="528" t="s">
        <v>706</v>
      </c>
      <c r="C21" s="714">
        <v>576399.88379999995</v>
      </c>
      <c r="D21" s="714">
        <v>11646960.901499996</v>
      </c>
      <c r="E21" s="714">
        <v>329153.87929999997</v>
      </c>
      <c r="F21" s="714">
        <v>223356.59369999997</v>
      </c>
      <c r="G21" s="714"/>
      <c r="H21" s="714">
        <v>0</v>
      </c>
      <c r="I21" s="521">
        <f t="shared" si="0"/>
        <v>11670850.312299997</v>
      </c>
    </row>
    <row r="22" spans="1:10">
      <c r="A22" s="519">
        <v>16</v>
      </c>
      <c r="B22" s="528" t="s">
        <v>707</v>
      </c>
      <c r="C22" s="714">
        <v>220273.73000000004</v>
      </c>
      <c r="D22" s="714">
        <v>10672698.605700001</v>
      </c>
      <c r="E22" s="714">
        <v>128746.2628</v>
      </c>
      <c r="F22" s="714">
        <v>205152.3909</v>
      </c>
      <c r="G22" s="714"/>
      <c r="H22" s="714">
        <v>0</v>
      </c>
      <c r="I22" s="521">
        <f t="shared" si="0"/>
        <v>10559073.682</v>
      </c>
    </row>
    <row r="23" spans="1:10">
      <c r="A23" s="519">
        <v>17</v>
      </c>
      <c r="B23" s="528" t="s">
        <v>708</v>
      </c>
      <c r="C23" s="714">
        <v>3353092.3519000001</v>
      </c>
      <c r="D23" s="714">
        <v>23880042.026999995</v>
      </c>
      <c r="E23" s="714">
        <v>1920387.1164000002</v>
      </c>
      <c r="F23" s="714">
        <v>466299.88880000002</v>
      </c>
      <c r="G23" s="714"/>
      <c r="H23" s="714">
        <v>0</v>
      </c>
      <c r="I23" s="521">
        <f t="shared" si="0"/>
        <v>24846447.373699997</v>
      </c>
    </row>
    <row r="24" spans="1:10">
      <c r="A24" s="519">
        <v>18</v>
      </c>
      <c r="B24" s="528" t="s">
        <v>709</v>
      </c>
      <c r="C24" s="714">
        <v>157404.40260000003</v>
      </c>
      <c r="D24" s="714">
        <v>43807027.280299999</v>
      </c>
      <c r="E24" s="714">
        <v>156978.3714</v>
      </c>
      <c r="F24" s="714">
        <v>856815.85719999974</v>
      </c>
      <c r="G24" s="714"/>
      <c r="H24" s="714">
        <v>0</v>
      </c>
      <c r="I24" s="521">
        <f t="shared" si="0"/>
        <v>42950637.454300001</v>
      </c>
    </row>
    <row r="25" spans="1:10">
      <c r="A25" s="519">
        <v>19</v>
      </c>
      <c r="B25" s="528" t="s">
        <v>710</v>
      </c>
      <c r="C25" s="714">
        <v>501712.28590000002</v>
      </c>
      <c r="D25" s="714">
        <v>19510096.476100005</v>
      </c>
      <c r="E25" s="714">
        <v>334298.71919999999</v>
      </c>
      <c r="F25" s="714">
        <v>333907.96720000007</v>
      </c>
      <c r="G25" s="714"/>
      <c r="H25" s="714">
        <v>0</v>
      </c>
      <c r="I25" s="521">
        <f t="shared" si="0"/>
        <v>19343602.075600006</v>
      </c>
    </row>
    <row r="26" spans="1:10">
      <c r="A26" s="519">
        <v>20</v>
      </c>
      <c r="B26" s="528" t="s">
        <v>711</v>
      </c>
      <c r="C26" s="714">
        <v>252578.01</v>
      </c>
      <c r="D26" s="714">
        <v>74461260.320500046</v>
      </c>
      <c r="E26" s="714">
        <v>142581.91530000002</v>
      </c>
      <c r="F26" s="714">
        <v>1456572.0240999998</v>
      </c>
      <c r="G26" s="714"/>
      <c r="H26" s="714">
        <v>0</v>
      </c>
      <c r="I26" s="521">
        <f t="shared" si="0"/>
        <v>73114684.391100049</v>
      </c>
      <c r="J26" s="529"/>
    </row>
    <row r="27" spans="1:10">
      <c r="A27" s="519">
        <v>21</v>
      </c>
      <c r="B27" s="528" t="s">
        <v>712</v>
      </c>
      <c r="C27" s="714">
        <v>0</v>
      </c>
      <c r="D27" s="714">
        <v>4372443.2198999999</v>
      </c>
      <c r="E27" s="714">
        <v>0</v>
      </c>
      <c r="F27" s="714">
        <v>86731.286000000007</v>
      </c>
      <c r="G27" s="714"/>
      <c r="H27" s="714">
        <v>0</v>
      </c>
      <c r="I27" s="521">
        <f t="shared" si="0"/>
        <v>4285711.9338999996</v>
      </c>
      <c r="J27" s="529"/>
    </row>
    <row r="28" spans="1:10">
      <c r="A28" s="519">
        <v>22</v>
      </c>
      <c r="B28" s="528" t="s">
        <v>713</v>
      </c>
      <c r="C28" s="714">
        <v>46221.130000000005</v>
      </c>
      <c r="D28" s="714">
        <v>2024904.1894999996</v>
      </c>
      <c r="E28" s="714">
        <v>48093.594100000002</v>
      </c>
      <c r="F28" s="714">
        <v>28737.512900000005</v>
      </c>
      <c r="G28" s="714"/>
      <c r="H28" s="714">
        <v>0</v>
      </c>
      <c r="I28" s="521">
        <f t="shared" si="0"/>
        <v>1994294.2124999997</v>
      </c>
      <c r="J28" s="529"/>
    </row>
    <row r="29" spans="1:10">
      <c r="A29" s="519">
        <v>23</v>
      </c>
      <c r="B29" s="528" t="s">
        <v>714</v>
      </c>
      <c r="C29" s="714">
        <v>15213766.643699998</v>
      </c>
      <c r="D29" s="714">
        <v>94187206.463799924</v>
      </c>
      <c r="E29" s="714">
        <v>5222418.0869000005</v>
      </c>
      <c r="F29" s="714">
        <v>1726699.0671999995</v>
      </c>
      <c r="G29" s="714"/>
      <c r="H29" s="714">
        <v>0</v>
      </c>
      <c r="I29" s="521">
        <f t="shared" si="0"/>
        <v>102451855.95339993</v>
      </c>
      <c r="J29" s="529"/>
    </row>
    <row r="30" spans="1:10">
      <c r="A30" s="519">
        <v>24</v>
      </c>
      <c r="B30" s="528" t="s">
        <v>715</v>
      </c>
      <c r="C30" s="714">
        <v>2743895.1984000001</v>
      </c>
      <c r="D30" s="714">
        <v>122149583.29080003</v>
      </c>
      <c r="E30" s="714">
        <v>1365262.9069000001</v>
      </c>
      <c r="F30" s="714">
        <v>2256538.1074000006</v>
      </c>
      <c r="G30" s="714"/>
      <c r="H30" s="714">
        <v>181151.38</v>
      </c>
      <c r="I30" s="521">
        <f t="shared" si="0"/>
        <v>121271677.47490004</v>
      </c>
      <c r="J30" s="529"/>
    </row>
    <row r="31" spans="1:10">
      <c r="A31" s="519">
        <v>25</v>
      </c>
      <c r="B31" s="528" t="s">
        <v>716</v>
      </c>
      <c r="C31" s="714">
        <v>0</v>
      </c>
      <c r="D31" s="714">
        <v>1699669.0639</v>
      </c>
      <c r="E31" s="714">
        <v>0</v>
      </c>
      <c r="F31" s="714">
        <v>22316.696100000001</v>
      </c>
      <c r="G31" s="714"/>
      <c r="H31" s="714">
        <v>0</v>
      </c>
      <c r="I31" s="521">
        <f t="shared" si="0"/>
        <v>1677352.3677999999</v>
      </c>
      <c r="J31" s="529"/>
    </row>
    <row r="32" spans="1:10">
      <c r="A32" s="519">
        <v>26</v>
      </c>
      <c r="B32" s="528" t="s">
        <v>717</v>
      </c>
      <c r="C32" s="714">
        <v>36885502.109500028</v>
      </c>
      <c r="D32" s="714">
        <v>462047667.42079085</v>
      </c>
      <c r="E32" s="714">
        <v>27413311.833200037</v>
      </c>
      <c r="F32" s="714">
        <v>8400867.0132791791</v>
      </c>
      <c r="G32" s="714"/>
      <c r="H32" s="714">
        <v>6424186.2300000014</v>
      </c>
      <c r="I32" s="521">
        <f t="shared" si="0"/>
        <v>463118990.68381166</v>
      </c>
      <c r="J32" s="529"/>
    </row>
    <row r="33" spans="1:10">
      <c r="A33" s="519">
        <v>27</v>
      </c>
      <c r="B33" s="520" t="s">
        <v>165</v>
      </c>
      <c r="C33" s="714">
        <f>'18. Assets by Exposure classes'!C20</f>
        <v>32764824.739999998</v>
      </c>
      <c r="D33" s="714">
        <f>'18. Assets by Exposure classes'!D20</f>
        <v>205192045.25994399</v>
      </c>
      <c r="E33" s="714">
        <f>'18. Assets by Exposure classes'!E20</f>
        <v>14888796.706</v>
      </c>
      <c r="F33" s="714">
        <f>'18. Assets by Exposure classes'!F20</f>
        <v>1100208.0541439999</v>
      </c>
      <c r="G33" s="714">
        <f>'18. Assets by Exposure classes'!G20</f>
        <v>0</v>
      </c>
      <c r="H33" s="714">
        <f>'18. Assets by Exposure classes'!H20</f>
        <v>2361583.7958997847</v>
      </c>
      <c r="I33" s="521">
        <f t="shared" si="0"/>
        <v>221967865.23980001</v>
      </c>
      <c r="J33" s="529"/>
    </row>
    <row r="34" spans="1:10">
      <c r="A34" s="519">
        <v>28</v>
      </c>
      <c r="B34" s="530" t="s">
        <v>68</v>
      </c>
      <c r="C34" s="713">
        <f>SUM(C7:C33)</f>
        <v>147707975.41300002</v>
      </c>
      <c r="D34" s="713">
        <f t="shared" ref="D34:H34" si="1">SUM(D7:D33)</f>
        <v>2116339273.275435</v>
      </c>
      <c r="E34" s="713">
        <f t="shared" si="1"/>
        <v>83436371.710370034</v>
      </c>
      <c r="F34" s="713">
        <f t="shared" si="1"/>
        <v>26987364.211423185</v>
      </c>
      <c r="G34" s="713">
        <f t="shared" si="1"/>
        <v>0</v>
      </c>
      <c r="H34" s="713">
        <f t="shared" si="1"/>
        <v>9005567.5858997852</v>
      </c>
      <c r="I34" s="521">
        <f t="shared" si="0"/>
        <v>2153623512.7666416</v>
      </c>
      <c r="J34" s="529"/>
    </row>
    <row r="35" spans="1:10">
      <c r="A35" s="529"/>
      <c r="B35" s="529"/>
      <c r="C35" s="719"/>
      <c r="D35" s="719"/>
      <c r="E35" s="719"/>
      <c r="F35" s="719"/>
      <c r="G35" s="719"/>
      <c r="H35" s="719"/>
      <c r="I35" s="529"/>
      <c r="J35" s="529"/>
    </row>
    <row r="36" spans="1:10">
      <c r="A36" s="529"/>
      <c r="B36" s="531"/>
      <c r="C36" s="529"/>
      <c r="D36" s="529"/>
      <c r="E36" s="529"/>
      <c r="F36" s="529"/>
      <c r="G36" s="529"/>
      <c r="H36" s="529"/>
      <c r="I36" s="529"/>
      <c r="J36" s="529"/>
    </row>
    <row r="37" spans="1:10">
      <c r="A37" s="529"/>
      <c r="B37" s="529"/>
      <c r="C37" s="529"/>
      <c r="D37" s="529"/>
      <c r="E37" s="529"/>
      <c r="F37" s="529"/>
      <c r="G37" s="529"/>
      <c r="H37" s="529"/>
      <c r="I37" s="529"/>
      <c r="J37" s="529"/>
    </row>
    <row r="38" spans="1:10">
      <c r="A38" s="529"/>
      <c r="B38" s="529"/>
      <c r="C38" s="529"/>
      <c r="D38" s="529"/>
      <c r="E38" s="529"/>
      <c r="F38" s="529"/>
      <c r="G38" s="529"/>
      <c r="H38" s="529"/>
      <c r="I38" s="529"/>
      <c r="J38" s="529"/>
    </row>
    <row r="39" spans="1:10">
      <c r="A39" s="529"/>
      <c r="B39" s="529"/>
      <c r="C39" s="529"/>
      <c r="D39" s="529"/>
      <c r="E39" s="529"/>
      <c r="F39" s="529"/>
      <c r="G39" s="529"/>
      <c r="H39" s="529"/>
      <c r="I39" s="529"/>
      <c r="J39" s="529"/>
    </row>
    <row r="40" spans="1:10">
      <c r="A40" s="529"/>
      <c r="B40" s="529"/>
      <c r="C40" s="529"/>
      <c r="D40" s="529"/>
      <c r="E40" s="529"/>
      <c r="F40" s="529"/>
      <c r="G40" s="529"/>
      <c r="H40" s="529"/>
      <c r="I40" s="529"/>
      <c r="J40" s="529"/>
    </row>
    <row r="41" spans="1:10">
      <c r="A41" s="529"/>
      <c r="B41" s="529"/>
      <c r="C41" s="529"/>
      <c r="D41" s="529"/>
      <c r="E41" s="529"/>
      <c r="F41" s="529"/>
      <c r="G41" s="529"/>
      <c r="H41" s="529"/>
      <c r="I41" s="529"/>
      <c r="J41" s="529"/>
    </row>
    <row r="42" spans="1:10">
      <c r="A42" s="532"/>
      <c r="B42" s="532"/>
      <c r="C42" s="529"/>
      <c r="D42" s="529"/>
      <c r="E42" s="529"/>
      <c r="F42" s="529"/>
      <c r="G42" s="529"/>
      <c r="H42" s="529"/>
      <c r="I42" s="529"/>
      <c r="J42" s="529"/>
    </row>
    <row r="43" spans="1:10">
      <c r="A43" s="532"/>
      <c r="B43" s="532"/>
      <c r="C43" s="529"/>
      <c r="D43" s="529"/>
      <c r="E43" s="529"/>
      <c r="F43" s="529"/>
      <c r="G43" s="529"/>
      <c r="H43" s="529"/>
      <c r="I43" s="529"/>
      <c r="J43" s="529"/>
    </row>
    <row r="44" spans="1:10">
      <c r="A44" s="529"/>
      <c r="B44" s="533"/>
      <c r="C44" s="529"/>
      <c r="D44" s="529"/>
      <c r="E44" s="529"/>
      <c r="F44" s="529"/>
      <c r="G44" s="529"/>
      <c r="H44" s="529"/>
      <c r="I44" s="529"/>
      <c r="J44" s="529"/>
    </row>
    <row r="45" spans="1:10">
      <c r="A45" s="529"/>
      <c r="B45" s="533"/>
      <c r="C45" s="529"/>
      <c r="D45" s="529"/>
      <c r="E45" s="529"/>
      <c r="F45" s="529"/>
      <c r="G45" s="529"/>
      <c r="H45" s="529"/>
      <c r="I45" s="529"/>
      <c r="J45" s="529"/>
    </row>
    <row r="46" spans="1:10">
      <c r="A46" s="529"/>
      <c r="B46" s="533"/>
      <c r="C46" s="529"/>
      <c r="D46" s="529"/>
      <c r="E46" s="529"/>
      <c r="F46" s="529"/>
      <c r="G46" s="529"/>
      <c r="H46" s="529"/>
      <c r="I46" s="529"/>
      <c r="J46" s="529"/>
    </row>
    <row r="47" spans="1:10">
      <c r="A47" s="529"/>
      <c r="B47" s="529"/>
      <c r="C47" s="529"/>
      <c r="D47" s="529"/>
      <c r="E47" s="529"/>
      <c r="F47" s="529"/>
      <c r="G47" s="529"/>
      <c r="H47" s="529"/>
      <c r="I47" s="529"/>
      <c r="J47" s="529"/>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zoomScale="70" zoomScaleNormal="70" workbookViewId="0">
      <selection activeCell="C6" sqref="C6:D22"/>
    </sheetView>
  </sheetViews>
  <sheetFormatPr defaultColWidth="9.109375" defaultRowHeight="12"/>
  <cols>
    <col min="1" max="1" width="11.88671875" style="504" bestFit="1" customWidth="1"/>
    <col min="2" max="2" width="108" style="504" bestFit="1" customWidth="1"/>
    <col min="3" max="3" width="35.5546875" style="504" customWidth="1"/>
    <col min="4" max="4" width="38.44140625" style="527" customWidth="1"/>
    <col min="5" max="16384" width="9.109375" style="504"/>
  </cols>
  <sheetData>
    <row r="1" spans="1:4" ht="13.8">
      <c r="A1" s="503" t="s">
        <v>188</v>
      </c>
      <c r="B1" s="423" t="str">
        <f>Info!C2</f>
        <v>სს "ვითიბი ბანკი ჯორჯია"</v>
      </c>
      <c r="D1" s="504"/>
    </row>
    <row r="2" spans="1:4">
      <c r="A2" s="505" t="s">
        <v>189</v>
      </c>
      <c r="B2" s="507">
        <f>'1. key ratios'!B2</f>
        <v>44561</v>
      </c>
      <c r="D2" s="504"/>
    </row>
    <row r="3" spans="1:4">
      <c r="A3" s="506" t="s">
        <v>718</v>
      </c>
      <c r="D3" s="504"/>
    </row>
    <row r="5" spans="1:4" ht="48">
      <c r="A5" s="808" t="s">
        <v>719</v>
      </c>
      <c r="B5" s="808"/>
      <c r="C5" s="534" t="s">
        <v>720</v>
      </c>
      <c r="D5" s="616" t="s">
        <v>721</v>
      </c>
    </row>
    <row r="6" spans="1:4">
      <c r="A6" s="535">
        <v>1</v>
      </c>
      <c r="B6" s="536" t="s">
        <v>722</v>
      </c>
      <c r="C6" s="714">
        <v>112232379.49669938</v>
      </c>
      <c r="D6" s="714">
        <v>671999.99699999182</v>
      </c>
    </row>
    <row r="7" spans="1:4">
      <c r="A7" s="537">
        <v>2</v>
      </c>
      <c r="B7" s="536" t="s">
        <v>723</v>
      </c>
      <c r="C7" s="714">
        <f>SUM(C8:C11)</f>
        <v>20576253.390000071</v>
      </c>
      <c r="D7" s="714">
        <f>SUM(D8:D11)</f>
        <v>0</v>
      </c>
    </row>
    <row r="8" spans="1:4">
      <c r="A8" s="538">
        <v>2.1</v>
      </c>
      <c r="B8" s="539" t="s">
        <v>724</v>
      </c>
      <c r="C8" s="714">
        <v>10245614.430000085</v>
      </c>
      <c r="D8" s="714"/>
    </row>
    <row r="9" spans="1:4">
      <c r="A9" s="538">
        <v>2.2000000000000002</v>
      </c>
      <c r="B9" s="539" t="s">
        <v>725</v>
      </c>
      <c r="C9" s="714">
        <v>10330638.959999986</v>
      </c>
      <c r="D9" s="714"/>
    </row>
    <row r="10" spans="1:4">
      <c r="A10" s="538">
        <v>2.2999999999999998</v>
      </c>
      <c r="B10" s="539" t="s">
        <v>726</v>
      </c>
      <c r="C10" s="714">
        <v>0</v>
      </c>
      <c r="D10" s="714"/>
    </row>
    <row r="11" spans="1:4">
      <c r="A11" s="538">
        <v>2.4</v>
      </c>
      <c r="B11" s="539" t="s">
        <v>727</v>
      </c>
      <c r="C11" s="714"/>
      <c r="D11" s="714"/>
    </row>
    <row r="12" spans="1:4">
      <c r="A12" s="535">
        <v>3</v>
      </c>
      <c r="B12" s="536" t="s">
        <v>728</v>
      </c>
      <c r="C12" s="714">
        <f>SUM(C13:C18)</f>
        <v>30373901.725046098</v>
      </c>
      <c r="D12" s="714">
        <f>SUM(D13:D18)</f>
        <v>0</v>
      </c>
    </row>
    <row r="13" spans="1:4">
      <c r="A13" s="538">
        <v>3.1</v>
      </c>
      <c r="B13" s="539" t="s">
        <v>729</v>
      </c>
      <c r="C13" s="714">
        <v>6643983.790000001</v>
      </c>
      <c r="D13" s="714"/>
    </row>
    <row r="14" spans="1:4">
      <c r="A14" s="538">
        <v>3.2</v>
      </c>
      <c r="B14" s="539" t="s">
        <v>730</v>
      </c>
      <c r="C14" s="714">
        <v>10833757.500000006</v>
      </c>
      <c r="D14" s="714"/>
    </row>
    <row r="15" spans="1:4">
      <c r="A15" s="538">
        <v>3.3</v>
      </c>
      <c r="B15" s="539" t="s">
        <v>731</v>
      </c>
      <c r="C15" s="714">
        <v>2189307.7499999991</v>
      </c>
      <c r="D15" s="714"/>
    </row>
    <row r="16" spans="1:4">
      <c r="A16" s="538">
        <v>3.4</v>
      </c>
      <c r="B16" s="539" t="s">
        <v>732</v>
      </c>
      <c r="C16" s="714">
        <v>2422848.5199999996</v>
      </c>
      <c r="D16" s="714"/>
    </row>
    <row r="17" spans="1:4">
      <c r="A17" s="537">
        <v>3.5</v>
      </c>
      <c r="B17" s="539" t="s">
        <v>733</v>
      </c>
      <c r="C17" s="714">
        <v>492168.16504609305</v>
      </c>
      <c r="D17" s="714"/>
    </row>
    <row r="18" spans="1:4">
      <c r="A18" s="538">
        <v>3.6</v>
      </c>
      <c r="B18" s="539" t="s">
        <v>734</v>
      </c>
      <c r="C18" s="714">
        <v>7791836</v>
      </c>
      <c r="D18" s="714"/>
    </row>
    <row r="19" spans="1:4">
      <c r="A19" s="540">
        <v>4</v>
      </c>
      <c r="B19" s="536" t="s">
        <v>735</v>
      </c>
      <c r="C19" s="713">
        <f>C6+C7-C12</f>
        <v>102434731.16165335</v>
      </c>
      <c r="D19" s="713">
        <f>D6+D7-D12</f>
        <v>671999.99699999182</v>
      </c>
    </row>
    <row r="20" spans="1:4">
      <c r="C20" s="717"/>
      <c r="D20" s="718"/>
    </row>
    <row r="21" spans="1:4">
      <c r="C21" s="717"/>
      <c r="D21" s="718"/>
    </row>
    <row r="22" spans="1:4">
      <c r="C22" s="717"/>
      <c r="D22" s="718"/>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70" zoomScaleNormal="70" workbookViewId="0">
      <selection activeCell="D14" sqref="D14"/>
    </sheetView>
  </sheetViews>
  <sheetFormatPr defaultColWidth="9.109375" defaultRowHeight="12"/>
  <cols>
    <col min="1" max="1" width="11.88671875" style="504" bestFit="1" customWidth="1"/>
    <col min="2" max="2" width="124.6640625" style="504" customWidth="1"/>
    <col min="3" max="3" width="28.33203125" style="504" customWidth="1"/>
    <col min="4" max="4" width="49.109375" style="527" customWidth="1"/>
    <col min="5" max="16384" width="9.109375" style="504"/>
  </cols>
  <sheetData>
    <row r="1" spans="1:4" ht="13.8">
      <c r="A1" s="503" t="s">
        <v>188</v>
      </c>
      <c r="B1" s="423" t="str">
        <f>Info!C2</f>
        <v>სს "ვითიბი ბანკი ჯორჯია"</v>
      </c>
      <c r="D1" s="504"/>
    </row>
    <row r="2" spans="1:4">
      <c r="A2" s="505" t="s">
        <v>189</v>
      </c>
      <c r="B2" s="507">
        <f>'1. key ratios'!B2</f>
        <v>44561</v>
      </c>
      <c r="D2" s="504"/>
    </row>
    <row r="3" spans="1:4">
      <c r="A3" s="506" t="s">
        <v>736</v>
      </c>
      <c r="D3" s="504"/>
    </row>
    <row r="4" spans="1:4">
      <c r="A4" s="506"/>
      <c r="D4" s="504"/>
    </row>
    <row r="5" spans="1:4" ht="15" customHeight="1">
      <c r="A5" s="809" t="s">
        <v>737</v>
      </c>
      <c r="B5" s="810"/>
      <c r="C5" s="799" t="s">
        <v>738</v>
      </c>
      <c r="D5" s="813" t="s">
        <v>739</v>
      </c>
    </row>
    <row r="6" spans="1:4">
      <c r="A6" s="811"/>
      <c r="B6" s="812"/>
      <c r="C6" s="802"/>
      <c r="D6" s="813"/>
    </row>
    <row r="7" spans="1:4">
      <c r="A7" s="530">
        <v>1</v>
      </c>
      <c r="B7" s="511" t="s">
        <v>740</v>
      </c>
      <c r="C7" s="714">
        <v>108681213.219</v>
      </c>
      <c r="D7" s="720"/>
    </row>
    <row r="8" spans="1:4">
      <c r="A8" s="520">
        <v>2</v>
      </c>
      <c r="B8" s="520" t="s">
        <v>741</v>
      </c>
      <c r="C8" s="714">
        <v>23858012.293000001</v>
      </c>
      <c r="D8" s="720"/>
    </row>
    <row r="9" spans="1:4">
      <c r="A9" s="520">
        <v>3</v>
      </c>
      <c r="B9" s="541" t="s">
        <v>742</v>
      </c>
      <c r="C9" s="714">
        <v>0</v>
      </c>
      <c r="D9" s="720"/>
    </row>
    <row r="10" spans="1:4">
      <c r="A10" s="520">
        <v>4</v>
      </c>
      <c r="B10" s="520" t="s">
        <v>743</v>
      </c>
      <c r="C10" s="714">
        <f>SUM(C11:C18)</f>
        <v>17596074.83859998</v>
      </c>
      <c r="D10" s="720"/>
    </row>
    <row r="11" spans="1:4">
      <c r="A11" s="520">
        <v>5</v>
      </c>
      <c r="B11" s="542" t="s">
        <v>744</v>
      </c>
      <c r="C11" s="714">
        <v>264633.69</v>
      </c>
      <c r="D11" s="720"/>
    </row>
    <row r="12" spans="1:4">
      <c r="A12" s="520">
        <v>6</v>
      </c>
      <c r="B12" s="542" t="s">
        <v>745</v>
      </c>
      <c r="C12" s="714">
        <v>1065075.3182000001</v>
      </c>
      <c r="D12" s="720"/>
    </row>
    <row r="13" spans="1:4">
      <c r="A13" s="520">
        <v>7</v>
      </c>
      <c r="B13" s="542" t="s">
        <v>746</v>
      </c>
      <c r="C13" s="714">
        <v>6496174.6569999997</v>
      </c>
      <c r="D13" s="720"/>
    </row>
    <row r="14" spans="1:4">
      <c r="A14" s="520">
        <v>8</v>
      </c>
      <c r="B14" s="542" t="s">
        <v>747</v>
      </c>
      <c r="C14" s="714">
        <v>1800408.1847999999</v>
      </c>
      <c r="D14" s="715">
        <v>3765982.25</v>
      </c>
    </row>
    <row r="15" spans="1:4">
      <c r="A15" s="520">
        <v>9</v>
      </c>
      <c r="B15" s="542" t="s">
        <v>748</v>
      </c>
      <c r="C15" s="714">
        <v>0</v>
      </c>
      <c r="D15" s="715"/>
    </row>
    <row r="16" spans="1:4">
      <c r="A16" s="520">
        <v>10</v>
      </c>
      <c r="B16" s="542" t="s">
        <v>749</v>
      </c>
      <c r="C16" s="714">
        <v>6643983.7900000019</v>
      </c>
      <c r="D16" s="720"/>
    </row>
    <row r="17" spans="1:4">
      <c r="A17" s="520">
        <v>11</v>
      </c>
      <c r="B17" s="542" t="s">
        <v>750</v>
      </c>
      <c r="C17" s="714">
        <v>0</v>
      </c>
      <c r="D17" s="715"/>
    </row>
    <row r="18" spans="1:4">
      <c r="A18" s="520">
        <v>12</v>
      </c>
      <c r="B18" s="542" t="s">
        <v>751</v>
      </c>
      <c r="C18" s="714">
        <v>1325799.1985999793</v>
      </c>
      <c r="D18" s="720"/>
    </row>
    <row r="19" spans="1:4">
      <c r="A19" s="530">
        <v>13</v>
      </c>
      <c r="B19" s="543" t="s">
        <v>752</v>
      </c>
      <c r="C19" s="713">
        <f>C7+C8+C9-C10</f>
        <v>114943150.67340001</v>
      </c>
      <c r="D19" s="721"/>
    </row>
    <row r="20" spans="1:4">
      <c r="C20" s="717"/>
      <c r="D20" s="718"/>
    </row>
    <row r="22" spans="1:4">
      <c r="B22" s="503"/>
    </row>
    <row r="23" spans="1:4">
      <c r="B23" s="505"/>
    </row>
    <row r="24" spans="1:4">
      <c r="B24" s="50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abSelected="1" zoomScale="55" zoomScaleNormal="55" workbookViewId="0">
      <selection activeCell="C12" sqref="C12:U14"/>
    </sheetView>
  </sheetViews>
  <sheetFormatPr defaultColWidth="9.109375" defaultRowHeight="12"/>
  <cols>
    <col min="1" max="1" width="11.88671875" style="504" bestFit="1" customWidth="1"/>
    <col min="2" max="2" width="80.6640625" style="504" customWidth="1"/>
    <col min="3" max="3" width="19" style="504" customWidth="1"/>
    <col min="4" max="5" width="22.33203125" style="504" customWidth="1"/>
    <col min="6" max="6" width="23.44140625" style="504" customWidth="1"/>
    <col min="7" max="14" width="22.33203125" style="504" customWidth="1"/>
    <col min="15" max="15" width="23.44140625" style="504" bestFit="1" customWidth="1"/>
    <col min="16" max="16" width="21.88671875" style="504" bestFit="1" customWidth="1"/>
    <col min="17" max="19" width="19.109375" style="504" bestFit="1" customWidth="1"/>
    <col min="20" max="20" width="16.109375" style="504" customWidth="1"/>
    <col min="21" max="21" width="17.33203125" style="504" bestFit="1" customWidth="1"/>
    <col min="22" max="22" width="20" style="504" customWidth="1"/>
    <col min="23" max="16384" width="9.109375" style="504"/>
  </cols>
  <sheetData>
    <row r="1" spans="1:22" ht="13.8">
      <c r="A1" s="503" t="s">
        <v>188</v>
      </c>
      <c r="B1" s="423" t="str">
        <f>Info!C2</f>
        <v>სს "ვითიბი ბანკი ჯორჯია"</v>
      </c>
    </row>
    <row r="2" spans="1:22">
      <c r="A2" s="505" t="s">
        <v>189</v>
      </c>
      <c r="B2" s="507">
        <f>'1. key ratios'!B2</f>
        <v>44561</v>
      </c>
      <c r="C2" s="515"/>
    </row>
    <row r="3" spans="1:22">
      <c r="A3" s="506" t="s">
        <v>753</v>
      </c>
    </row>
    <row r="5" spans="1:22" ht="15" customHeight="1">
      <c r="A5" s="799" t="s">
        <v>754</v>
      </c>
      <c r="B5" s="801"/>
      <c r="C5" s="816" t="s">
        <v>755</v>
      </c>
      <c r="D5" s="817"/>
      <c r="E5" s="817"/>
      <c r="F5" s="817"/>
      <c r="G5" s="817"/>
      <c r="H5" s="817"/>
      <c r="I5" s="817"/>
      <c r="J5" s="817"/>
      <c r="K5" s="817"/>
      <c r="L5" s="817"/>
      <c r="M5" s="817"/>
      <c r="N5" s="817"/>
      <c r="O5" s="817"/>
      <c r="P5" s="817"/>
      <c r="Q5" s="817"/>
      <c r="R5" s="817"/>
      <c r="S5" s="817"/>
      <c r="T5" s="817"/>
      <c r="U5" s="818"/>
      <c r="V5" s="544"/>
    </row>
    <row r="6" spans="1:22">
      <c r="A6" s="814"/>
      <c r="B6" s="815"/>
      <c r="C6" s="819" t="s">
        <v>68</v>
      </c>
      <c r="D6" s="821" t="s">
        <v>756</v>
      </c>
      <c r="E6" s="821"/>
      <c r="F6" s="822"/>
      <c r="G6" s="823" t="s">
        <v>757</v>
      </c>
      <c r="H6" s="824"/>
      <c r="I6" s="824"/>
      <c r="J6" s="824"/>
      <c r="K6" s="825"/>
      <c r="L6" s="545"/>
      <c r="M6" s="826" t="s">
        <v>758</v>
      </c>
      <c r="N6" s="826"/>
      <c r="O6" s="806"/>
      <c r="P6" s="806"/>
      <c r="Q6" s="806"/>
      <c r="R6" s="806"/>
      <c r="S6" s="806"/>
      <c r="T6" s="806"/>
      <c r="U6" s="806"/>
      <c r="V6" s="546"/>
    </row>
    <row r="7" spans="1:22" ht="24">
      <c r="A7" s="802"/>
      <c r="B7" s="804"/>
      <c r="C7" s="820"/>
      <c r="D7" s="547"/>
      <c r="E7" s="517" t="s">
        <v>759</v>
      </c>
      <c r="F7" s="621" t="s">
        <v>760</v>
      </c>
      <c r="G7" s="515"/>
      <c r="H7" s="621" t="s">
        <v>759</v>
      </c>
      <c r="I7" s="517" t="s">
        <v>786</v>
      </c>
      <c r="J7" s="517" t="s">
        <v>761</v>
      </c>
      <c r="K7" s="621" t="s">
        <v>762</v>
      </c>
      <c r="L7" s="548"/>
      <c r="M7" s="565" t="s">
        <v>763</v>
      </c>
      <c r="N7" s="517" t="s">
        <v>761</v>
      </c>
      <c r="O7" s="517" t="s">
        <v>764</v>
      </c>
      <c r="P7" s="517" t="s">
        <v>765</v>
      </c>
      <c r="Q7" s="517" t="s">
        <v>766</v>
      </c>
      <c r="R7" s="517" t="s">
        <v>767</v>
      </c>
      <c r="S7" s="517" t="s">
        <v>768</v>
      </c>
      <c r="T7" s="549" t="s">
        <v>769</v>
      </c>
      <c r="U7" s="517" t="s">
        <v>770</v>
      </c>
      <c r="V7" s="544"/>
    </row>
    <row r="8" spans="1:22">
      <c r="A8" s="550">
        <v>1</v>
      </c>
      <c r="B8" s="511" t="s">
        <v>771</v>
      </c>
      <c r="C8" s="724">
        <f>SUM(C9:C14)</f>
        <v>1551884374.7432926</v>
      </c>
      <c r="D8" s="724">
        <f t="shared" ref="D8:U8" si="0">SUM(D9:D14)</f>
        <v>1322569308.9328923</v>
      </c>
      <c r="E8" s="724">
        <f t="shared" si="0"/>
        <v>24930008.513199989</v>
      </c>
      <c r="F8" s="724">
        <f t="shared" si="0"/>
        <v>2881.7900000000004</v>
      </c>
      <c r="G8" s="724">
        <f t="shared" si="0"/>
        <v>114371915.13739997</v>
      </c>
      <c r="H8" s="724">
        <f t="shared" si="0"/>
        <v>4944844.9955000039</v>
      </c>
      <c r="I8" s="724">
        <f t="shared" si="0"/>
        <v>3241598.300900002</v>
      </c>
      <c r="J8" s="724">
        <f t="shared" si="0"/>
        <v>367867.45</v>
      </c>
      <c r="K8" s="724">
        <f t="shared" si="0"/>
        <v>11201.2</v>
      </c>
      <c r="L8" s="724">
        <f t="shared" si="0"/>
        <v>114943150.67300007</v>
      </c>
      <c r="M8" s="724">
        <f t="shared" si="0"/>
        <v>15369422.067600001</v>
      </c>
      <c r="N8" s="724">
        <f t="shared" si="0"/>
        <v>2412327.0426999987</v>
      </c>
      <c r="O8" s="724">
        <f t="shared" si="0"/>
        <v>5220105.8911999995</v>
      </c>
      <c r="P8" s="724">
        <f t="shared" si="0"/>
        <v>5790512.1569999959</v>
      </c>
      <c r="Q8" s="724">
        <f t="shared" si="0"/>
        <v>8583774.8809999954</v>
      </c>
      <c r="R8" s="724">
        <f t="shared" si="0"/>
        <v>11896585.931599993</v>
      </c>
      <c r="S8" s="724">
        <f t="shared" si="0"/>
        <v>6520.4739</v>
      </c>
      <c r="T8" s="724">
        <f t="shared" si="0"/>
        <v>16079275.773499999</v>
      </c>
      <c r="U8" s="724">
        <f t="shared" si="0"/>
        <v>29334975.488200054</v>
      </c>
      <c r="V8" s="529"/>
    </row>
    <row r="9" spans="1:22">
      <c r="A9" s="519">
        <v>1.1000000000000001</v>
      </c>
      <c r="B9" s="551" t="s">
        <v>772</v>
      </c>
      <c r="C9" s="722"/>
      <c r="D9" s="714"/>
      <c r="E9" s="714"/>
      <c r="F9" s="714"/>
      <c r="G9" s="714"/>
      <c r="H9" s="714"/>
      <c r="I9" s="714"/>
      <c r="J9" s="714"/>
      <c r="K9" s="714"/>
      <c r="L9" s="714"/>
      <c r="M9" s="714"/>
      <c r="N9" s="714"/>
      <c r="O9" s="714"/>
      <c r="P9" s="714"/>
      <c r="Q9" s="714"/>
      <c r="R9" s="714"/>
      <c r="S9" s="714"/>
      <c r="T9" s="714"/>
      <c r="U9" s="714"/>
      <c r="V9" s="529"/>
    </row>
    <row r="10" spans="1:22">
      <c r="A10" s="519">
        <v>1.2</v>
      </c>
      <c r="B10" s="551" t="s">
        <v>773</v>
      </c>
      <c r="C10" s="722"/>
      <c r="D10" s="714"/>
      <c r="E10" s="714"/>
      <c r="F10" s="714"/>
      <c r="G10" s="714"/>
      <c r="H10" s="714"/>
      <c r="I10" s="714"/>
      <c r="J10" s="714"/>
      <c r="K10" s="714"/>
      <c r="L10" s="714"/>
      <c r="M10" s="714"/>
      <c r="N10" s="714"/>
      <c r="O10" s="714"/>
      <c r="P10" s="714"/>
      <c r="Q10" s="714"/>
      <c r="R10" s="714"/>
      <c r="S10" s="714"/>
      <c r="T10" s="714"/>
      <c r="U10" s="714"/>
      <c r="V10" s="529"/>
    </row>
    <row r="11" spans="1:22">
      <c r="A11" s="519">
        <v>1.3</v>
      </c>
      <c r="B11" s="551" t="s">
        <v>774</v>
      </c>
      <c r="C11" s="722"/>
      <c r="D11" s="714"/>
      <c r="E11" s="714"/>
      <c r="F11" s="714"/>
      <c r="G11" s="714"/>
      <c r="H11" s="714"/>
      <c r="I11" s="714"/>
      <c r="J11" s="714"/>
      <c r="K11" s="714"/>
      <c r="L11" s="714"/>
      <c r="M11" s="714"/>
      <c r="N11" s="714"/>
      <c r="O11" s="714"/>
      <c r="P11" s="714"/>
      <c r="Q11" s="714"/>
      <c r="R11" s="714"/>
      <c r="S11" s="714"/>
      <c r="T11" s="714"/>
      <c r="U11" s="714"/>
      <c r="V11" s="529"/>
    </row>
    <row r="12" spans="1:22">
      <c r="A12" s="519">
        <v>1.4</v>
      </c>
      <c r="B12" s="551" t="s">
        <v>775</v>
      </c>
      <c r="C12" s="722">
        <v>28075217.5995</v>
      </c>
      <c r="D12" s="714">
        <v>28075217.5995</v>
      </c>
      <c r="E12" s="714">
        <v>0</v>
      </c>
      <c r="F12" s="714">
        <v>0</v>
      </c>
      <c r="G12" s="714">
        <v>0</v>
      </c>
      <c r="H12" s="714">
        <v>0</v>
      </c>
      <c r="I12" s="714">
        <v>0</v>
      </c>
      <c r="J12" s="714">
        <v>0</v>
      </c>
      <c r="K12" s="714">
        <v>0</v>
      </c>
      <c r="L12" s="714">
        <v>0</v>
      </c>
      <c r="M12" s="714">
        <v>0</v>
      </c>
      <c r="N12" s="714">
        <v>0</v>
      </c>
      <c r="O12" s="714">
        <v>0</v>
      </c>
      <c r="P12" s="714">
        <v>0</v>
      </c>
      <c r="Q12" s="714">
        <v>0</v>
      </c>
      <c r="R12" s="714">
        <v>0</v>
      </c>
      <c r="S12" s="714">
        <v>0</v>
      </c>
      <c r="T12" s="714">
        <v>0</v>
      </c>
      <c r="U12" s="714">
        <v>0</v>
      </c>
      <c r="V12" s="529"/>
    </row>
    <row r="13" spans="1:22">
      <c r="A13" s="519">
        <v>1.5</v>
      </c>
      <c r="B13" s="551" t="s">
        <v>776</v>
      </c>
      <c r="C13" s="722">
        <v>795001580.70799947</v>
      </c>
      <c r="D13" s="714">
        <v>650322370.98729992</v>
      </c>
      <c r="E13" s="714">
        <v>15164897.4091</v>
      </c>
      <c r="F13" s="714">
        <v>0</v>
      </c>
      <c r="G13" s="714">
        <v>72926422.645899966</v>
      </c>
      <c r="H13" s="714">
        <v>433459.45369999995</v>
      </c>
      <c r="I13" s="714">
        <v>0</v>
      </c>
      <c r="J13" s="714">
        <v>0</v>
      </c>
      <c r="K13" s="714">
        <v>0</v>
      </c>
      <c r="L13" s="714">
        <v>71752787.074799985</v>
      </c>
      <c r="M13" s="714">
        <v>13146874.450900001</v>
      </c>
      <c r="N13" s="714">
        <v>0</v>
      </c>
      <c r="O13" s="714">
        <v>0</v>
      </c>
      <c r="P13" s="714">
        <v>-1.8189894035458565E-11</v>
      </c>
      <c r="Q13" s="714">
        <v>3031615.6708000004</v>
      </c>
      <c r="R13" s="714">
        <v>5933200.8526999997</v>
      </c>
      <c r="S13" s="714">
        <v>0</v>
      </c>
      <c r="T13" s="714">
        <v>16079275.773499999</v>
      </c>
      <c r="U13" s="714">
        <v>10194670.315400001</v>
      </c>
      <c r="V13" s="529"/>
    </row>
    <row r="14" spans="1:22">
      <c r="A14" s="519">
        <v>1.6</v>
      </c>
      <c r="B14" s="551" t="s">
        <v>777</v>
      </c>
      <c r="C14" s="722">
        <v>728807576.43579316</v>
      </c>
      <c r="D14" s="714">
        <v>644171720.34609234</v>
      </c>
      <c r="E14" s="714">
        <v>9765111.1040999889</v>
      </c>
      <c r="F14" s="714">
        <v>2881.7900000000004</v>
      </c>
      <c r="G14" s="714">
        <v>41445492.491500005</v>
      </c>
      <c r="H14" s="714">
        <v>4511385.5418000035</v>
      </c>
      <c r="I14" s="714">
        <v>3241598.300900002</v>
      </c>
      <c r="J14" s="714">
        <v>367867.45</v>
      </c>
      <c r="K14" s="714">
        <v>11201.2</v>
      </c>
      <c r="L14" s="714">
        <v>43190363.598200075</v>
      </c>
      <c r="M14" s="714">
        <v>2222547.6166999997</v>
      </c>
      <c r="N14" s="714">
        <v>2412327.0426999987</v>
      </c>
      <c r="O14" s="714">
        <v>5220105.8911999995</v>
      </c>
      <c r="P14" s="714">
        <v>5790512.1569999959</v>
      </c>
      <c r="Q14" s="714">
        <v>5552159.210199995</v>
      </c>
      <c r="R14" s="714">
        <v>5963385.0788999945</v>
      </c>
      <c r="S14" s="714">
        <v>6520.4739</v>
      </c>
      <c r="T14" s="714">
        <v>0</v>
      </c>
      <c r="U14" s="714">
        <v>19140305.172800053</v>
      </c>
      <c r="V14" s="529"/>
    </row>
    <row r="15" spans="1:22">
      <c r="A15" s="550">
        <v>2</v>
      </c>
      <c r="B15" s="530" t="s">
        <v>778</v>
      </c>
      <c r="C15" s="724">
        <f>SUM(C16:C21)</f>
        <v>153032629</v>
      </c>
      <c r="D15" s="724">
        <f t="shared" ref="D15:U15" si="1">SUM(D16:D21)</f>
        <v>153032629</v>
      </c>
      <c r="E15" s="724">
        <f t="shared" si="1"/>
        <v>0</v>
      </c>
      <c r="F15" s="724">
        <f t="shared" si="1"/>
        <v>0</v>
      </c>
      <c r="G15" s="724">
        <f t="shared" si="1"/>
        <v>0</v>
      </c>
      <c r="H15" s="724">
        <f t="shared" si="1"/>
        <v>0</v>
      </c>
      <c r="I15" s="724">
        <f t="shared" si="1"/>
        <v>0</v>
      </c>
      <c r="J15" s="724">
        <f t="shared" si="1"/>
        <v>0</v>
      </c>
      <c r="K15" s="724">
        <f t="shared" si="1"/>
        <v>0</v>
      </c>
      <c r="L15" s="724">
        <f t="shared" si="1"/>
        <v>0</v>
      </c>
      <c r="M15" s="724">
        <f t="shared" si="1"/>
        <v>0</v>
      </c>
      <c r="N15" s="724">
        <f t="shared" si="1"/>
        <v>0</v>
      </c>
      <c r="O15" s="724">
        <f t="shared" si="1"/>
        <v>0</v>
      </c>
      <c r="P15" s="724">
        <f t="shared" si="1"/>
        <v>0</v>
      </c>
      <c r="Q15" s="724">
        <f t="shared" si="1"/>
        <v>0</v>
      </c>
      <c r="R15" s="724">
        <f t="shared" si="1"/>
        <v>0</v>
      </c>
      <c r="S15" s="724">
        <f t="shared" si="1"/>
        <v>0</v>
      </c>
      <c r="T15" s="724">
        <f t="shared" si="1"/>
        <v>0</v>
      </c>
      <c r="U15" s="724">
        <f t="shared" si="1"/>
        <v>0</v>
      </c>
      <c r="V15" s="529"/>
    </row>
    <row r="16" spans="1:22">
      <c r="A16" s="519">
        <v>2.1</v>
      </c>
      <c r="B16" s="551" t="s">
        <v>772</v>
      </c>
      <c r="C16" s="722">
        <v>7813477.8600000003</v>
      </c>
      <c r="D16" s="725">
        <f>C16</f>
        <v>7813477.8600000003</v>
      </c>
      <c r="E16" s="714"/>
      <c r="F16" s="714"/>
      <c r="G16" s="714"/>
      <c r="H16" s="714"/>
      <c r="I16" s="714"/>
      <c r="J16" s="714"/>
      <c r="K16" s="714"/>
      <c r="L16" s="714"/>
      <c r="M16" s="714"/>
      <c r="N16" s="714"/>
      <c r="O16" s="714"/>
      <c r="P16" s="714"/>
      <c r="Q16" s="714"/>
      <c r="R16" s="714"/>
      <c r="S16" s="714"/>
      <c r="T16" s="714"/>
      <c r="U16" s="714"/>
      <c r="V16" s="529"/>
    </row>
    <row r="17" spans="1:22">
      <c r="A17" s="519">
        <v>2.2000000000000002</v>
      </c>
      <c r="B17" s="551" t="s">
        <v>773</v>
      </c>
      <c r="C17" s="722">
        <v>112291151.14</v>
      </c>
      <c r="D17" s="725">
        <f>C17</f>
        <v>112291151.14</v>
      </c>
      <c r="E17" s="714"/>
      <c r="F17" s="714"/>
      <c r="G17" s="714"/>
      <c r="H17" s="714"/>
      <c r="I17" s="714"/>
      <c r="J17" s="714"/>
      <c r="K17" s="714"/>
      <c r="L17" s="714"/>
      <c r="M17" s="714"/>
      <c r="N17" s="714"/>
      <c r="O17" s="714"/>
      <c r="P17" s="714"/>
      <c r="Q17" s="714"/>
      <c r="R17" s="714"/>
      <c r="S17" s="714"/>
      <c r="T17" s="714"/>
      <c r="U17" s="714"/>
      <c r="V17" s="529"/>
    </row>
    <row r="18" spans="1:22">
      <c r="A18" s="519">
        <v>2.2999999999999998</v>
      </c>
      <c r="B18" s="551" t="s">
        <v>774</v>
      </c>
      <c r="C18" s="722"/>
      <c r="D18" s="714"/>
      <c r="E18" s="714"/>
      <c r="F18" s="714"/>
      <c r="G18" s="714"/>
      <c r="H18" s="714"/>
      <c r="I18" s="714"/>
      <c r="J18" s="714"/>
      <c r="K18" s="714"/>
      <c r="L18" s="714"/>
      <c r="M18" s="714"/>
      <c r="N18" s="714"/>
      <c r="O18" s="714"/>
      <c r="P18" s="714"/>
      <c r="Q18" s="714"/>
      <c r="R18" s="714"/>
      <c r="S18" s="714"/>
      <c r="T18" s="714"/>
      <c r="U18" s="714"/>
      <c r="V18" s="529"/>
    </row>
    <row r="19" spans="1:22">
      <c r="A19" s="519">
        <v>2.4</v>
      </c>
      <c r="B19" s="551" t="s">
        <v>775</v>
      </c>
      <c r="C19" s="722">
        <f>16400000*0.98</f>
        <v>16072000</v>
      </c>
      <c r="D19" s="725">
        <f t="shared" ref="D19:D20" si="2">C19</f>
        <v>16072000</v>
      </c>
      <c r="E19" s="714"/>
      <c r="F19" s="714"/>
      <c r="G19" s="714"/>
      <c r="H19" s="714"/>
      <c r="I19" s="714"/>
      <c r="J19" s="714"/>
      <c r="K19" s="714"/>
      <c r="L19" s="714"/>
      <c r="M19" s="714"/>
      <c r="N19" s="714"/>
      <c r="O19" s="714"/>
      <c r="P19" s="714"/>
      <c r="Q19" s="714"/>
      <c r="R19" s="714"/>
      <c r="S19" s="714"/>
      <c r="T19" s="714"/>
      <c r="U19" s="714"/>
      <c r="V19" s="529"/>
    </row>
    <row r="20" spans="1:22">
      <c r="A20" s="519">
        <v>2.5</v>
      </c>
      <c r="B20" s="551" t="s">
        <v>776</v>
      </c>
      <c r="C20" s="722">
        <f>17200000*0.98</f>
        <v>16856000</v>
      </c>
      <c r="D20" s="725">
        <f t="shared" si="2"/>
        <v>16856000</v>
      </c>
      <c r="E20" s="714"/>
      <c r="F20" s="714"/>
      <c r="G20" s="714"/>
      <c r="H20" s="714"/>
      <c r="I20" s="714"/>
      <c r="J20" s="714"/>
      <c r="K20" s="714"/>
      <c r="L20" s="714"/>
      <c r="M20" s="714"/>
      <c r="N20" s="714"/>
      <c r="O20" s="714"/>
      <c r="P20" s="714"/>
      <c r="Q20" s="714"/>
      <c r="R20" s="714"/>
      <c r="S20" s="714"/>
      <c r="T20" s="714"/>
      <c r="U20" s="714"/>
      <c r="V20" s="529"/>
    </row>
    <row r="21" spans="1:22">
      <c r="A21" s="519">
        <v>2.6</v>
      </c>
      <c r="B21" s="551" t="s">
        <v>777</v>
      </c>
      <c r="C21" s="722"/>
      <c r="D21" s="714"/>
      <c r="E21" s="714"/>
      <c r="F21" s="714"/>
      <c r="G21" s="714"/>
      <c r="H21" s="714"/>
      <c r="I21" s="714"/>
      <c r="J21" s="714"/>
      <c r="K21" s="714"/>
      <c r="L21" s="714"/>
      <c r="M21" s="714"/>
      <c r="N21" s="714"/>
      <c r="O21" s="714"/>
      <c r="P21" s="714"/>
      <c r="Q21" s="714"/>
      <c r="R21" s="714"/>
      <c r="S21" s="714"/>
      <c r="T21" s="714"/>
      <c r="U21" s="714"/>
      <c r="V21" s="529"/>
    </row>
    <row r="22" spans="1:22">
      <c r="A22" s="550">
        <v>3</v>
      </c>
      <c r="B22" s="511" t="s">
        <v>779</v>
      </c>
      <c r="C22" s="724">
        <f>SUM(C23:C28)</f>
        <v>202666505.94789997</v>
      </c>
      <c r="D22" s="724">
        <f>SUM(D23:D28)</f>
        <v>78592734.187100008</v>
      </c>
      <c r="E22" s="724">
        <f t="shared" ref="E22:U22" si="3">SUM(E23:E28)</f>
        <v>0</v>
      </c>
      <c r="F22" s="723">
        <f t="shared" si="3"/>
        <v>0</v>
      </c>
      <c r="G22" s="724">
        <f t="shared" si="3"/>
        <v>2923751.68</v>
      </c>
      <c r="H22" s="723">
        <f t="shared" si="3"/>
        <v>0</v>
      </c>
      <c r="I22" s="723">
        <f t="shared" si="3"/>
        <v>0</v>
      </c>
      <c r="J22" s="723">
        <f t="shared" si="3"/>
        <v>0</v>
      </c>
      <c r="K22" s="723">
        <f t="shared" si="3"/>
        <v>0</v>
      </c>
      <c r="L22" s="724">
        <f t="shared" si="3"/>
        <v>739520</v>
      </c>
      <c r="M22" s="723">
        <f t="shared" si="3"/>
        <v>0</v>
      </c>
      <c r="N22" s="723">
        <f t="shared" si="3"/>
        <v>0</v>
      </c>
      <c r="O22" s="723">
        <f t="shared" si="3"/>
        <v>0</v>
      </c>
      <c r="P22" s="723">
        <f t="shared" si="3"/>
        <v>0</v>
      </c>
      <c r="Q22" s="723">
        <f t="shared" si="3"/>
        <v>0</v>
      </c>
      <c r="R22" s="723">
        <f t="shared" si="3"/>
        <v>0</v>
      </c>
      <c r="S22" s="723">
        <f t="shared" si="3"/>
        <v>0</v>
      </c>
      <c r="T22" s="723">
        <f t="shared" si="3"/>
        <v>0</v>
      </c>
      <c r="U22" s="724">
        <f t="shared" si="3"/>
        <v>0</v>
      </c>
      <c r="V22" s="529"/>
    </row>
    <row r="23" spans="1:22">
      <c r="A23" s="519">
        <v>3.1</v>
      </c>
      <c r="B23" s="551" t="s">
        <v>772</v>
      </c>
      <c r="C23" s="722"/>
      <c r="D23" s="714"/>
      <c r="E23" s="723"/>
      <c r="F23" s="723"/>
      <c r="G23" s="714"/>
      <c r="H23" s="723"/>
      <c r="I23" s="723"/>
      <c r="J23" s="723"/>
      <c r="K23" s="723"/>
      <c r="L23" s="714"/>
      <c r="M23" s="723"/>
      <c r="N23" s="723"/>
      <c r="O23" s="723"/>
      <c r="P23" s="723"/>
      <c r="Q23" s="723"/>
      <c r="R23" s="723"/>
      <c r="S23" s="723"/>
      <c r="T23" s="723"/>
      <c r="U23" s="714"/>
      <c r="V23" s="529"/>
    </row>
    <row r="24" spans="1:22">
      <c r="A24" s="519">
        <v>3.2</v>
      </c>
      <c r="B24" s="551" t="s">
        <v>773</v>
      </c>
      <c r="C24" s="722"/>
      <c r="D24" s="714"/>
      <c r="E24" s="723"/>
      <c r="F24" s="723"/>
      <c r="G24" s="714"/>
      <c r="H24" s="723"/>
      <c r="I24" s="723"/>
      <c r="J24" s="723"/>
      <c r="K24" s="723"/>
      <c r="L24" s="714"/>
      <c r="M24" s="723"/>
      <c r="N24" s="723"/>
      <c r="O24" s="723"/>
      <c r="P24" s="723"/>
      <c r="Q24" s="723"/>
      <c r="R24" s="723"/>
      <c r="S24" s="723"/>
      <c r="T24" s="723"/>
      <c r="U24" s="714"/>
      <c r="V24" s="529"/>
    </row>
    <row r="25" spans="1:22">
      <c r="A25" s="519">
        <v>3.3</v>
      </c>
      <c r="B25" s="551" t="s">
        <v>774</v>
      </c>
      <c r="C25" s="722"/>
      <c r="D25" s="714"/>
      <c r="E25" s="723"/>
      <c r="F25" s="723"/>
      <c r="G25" s="714"/>
      <c r="H25" s="723"/>
      <c r="I25" s="723"/>
      <c r="J25" s="723"/>
      <c r="K25" s="723"/>
      <c r="L25" s="714"/>
      <c r="M25" s="723"/>
      <c r="N25" s="723"/>
      <c r="O25" s="723"/>
      <c r="P25" s="723"/>
      <c r="Q25" s="723"/>
      <c r="R25" s="723"/>
      <c r="S25" s="723"/>
      <c r="T25" s="723"/>
      <c r="U25" s="714"/>
      <c r="V25" s="529"/>
    </row>
    <row r="26" spans="1:22">
      <c r="A26" s="519">
        <v>3.4</v>
      </c>
      <c r="B26" s="551" t="s">
        <v>775</v>
      </c>
      <c r="C26" s="722">
        <v>12345128.84</v>
      </c>
      <c r="D26" s="714">
        <v>12311244.800000001</v>
      </c>
      <c r="E26" s="723"/>
      <c r="F26" s="723"/>
      <c r="G26" s="714">
        <v>0</v>
      </c>
      <c r="H26" s="723"/>
      <c r="I26" s="723"/>
      <c r="J26" s="723"/>
      <c r="K26" s="723"/>
      <c r="L26" s="714">
        <v>0</v>
      </c>
      <c r="M26" s="723"/>
      <c r="N26" s="723"/>
      <c r="O26" s="723"/>
      <c r="P26" s="723"/>
      <c r="Q26" s="723"/>
      <c r="R26" s="723"/>
      <c r="S26" s="723"/>
      <c r="T26" s="723"/>
      <c r="U26" s="714">
        <v>0</v>
      </c>
      <c r="V26" s="529"/>
    </row>
    <row r="27" spans="1:22">
      <c r="A27" s="519">
        <v>3.5</v>
      </c>
      <c r="B27" s="551" t="s">
        <v>776</v>
      </c>
      <c r="C27" s="722">
        <v>167145869.95329997</v>
      </c>
      <c r="D27" s="714">
        <v>66281305.017099999</v>
      </c>
      <c r="E27" s="723"/>
      <c r="F27" s="723"/>
      <c r="G27" s="714">
        <v>2923751.68</v>
      </c>
      <c r="H27" s="723"/>
      <c r="I27" s="723"/>
      <c r="J27" s="723"/>
      <c r="K27" s="723"/>
      <c r="L27" s="714">
        <v>739520</v>
      </c>
      <c r="M27" s="723"/>
      <c r="N27" s="723"/>
      <c r="O27" s="723"/>
      <c r="P27" s="723"/>
      <c r="Q27" s="723"/>
      <c r="R27" s="723"/>
      <c r="S27" s="723"/>
      <c r="T27" s="723"/>
      <c r="U27" s="714">
        <v>0</v>
      </c>
      <c r="V27" s="529"/>
    </row>
    <row r="28" spans="1:22">
      <c r="A28" s="519">
        <v>3.6</v>
      </c>
      <c r="B28" s="551" t="s">
        <v>777</v>
      </c>
      <c r="C28" s="722">
        <v>23175507.154599987</v>
      </c>
      <c r="D28" s="714">
        <v>184.37</v>
      </c>
      <c r="E28" s="723"/>
      <c r="F28" s="723"/>
      <c r="G28" s="714">
        <v>0</v>
      </c>
      <c r="H28" s="723"/>
      <c r="I28" s="723"/>
      <c r="J28" s="723"/>
      <c r="K28" s="723"/>
      <c r="L28" s="714">
        <v>0</v>
      </c>
      <c r="M28" s="723"/>
      <c r="N28" s="723"/>
      <c r="O28" s="723"/>
      <c r="P28" s="723"/>
      <c r="Q28" s="723"/>
      <c r="R28" s="723"/>
      <c r="S28" s="723"/>
      <c r="T28" s="723"/>
      <c r="U28" s="714">
        <v>0</v>
      </c>
      <c r="V28" s="529"/>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60" zoomScaleNormal="60" workbookViewId="0">
      <selection activeCell="C8" sqref="C8:T22"/>
    </sheetView>
  </sheetViews>
  <sheetFormatPr defaultColWidth="9.109375" defaultRowHeight="12"/>
  <cols>
    <col min="1" max="1" width="11.88671875" style="504" bestFit="1" customWidth="1"/>
    <col min="2" max="2" width="90.33203125" style="504" bestFit="1" customWidth="1"/>
    <col min="3" max="3" width="20.109375" style="504" customWidth="1"/>
    <col min="4" max="4" width="22.33203125" style="504" customWidth="1"/>
    <col min="5" max="5" width="17.109375" style="504" customWidth="1"/>
    <col min="6" max="7" width="22.33203125" style="504" customWidth="1"/>
    <col min="8" max="8" width="17.109375" style="504" customWidth="1"/>
    <col min="9" max="14" width="22.33203125" style="504" customWidth="1"/>
    <col min="15" max="15" width="23.33203125" style="504" bestFit="1" customWidth="1"/>
    <col min="16" max="16" width="21.6640625" style="504" bestFit="1" customWidth="1"/>
    <col min="17" max="19" width="19" style="504" bestFit="1" customWidth="1"/>
    <col min="20" max="20" width="15.44140625" style="504" customWidth="1"/>
    <col min="21" max="21" width="20" style="504" customWidth="1"/>
    <col min="22" max="16384" width="9.109375" style="504"/>
  </cols>
  <sheetData>
    <row r="1" spans="1:21" ht="13.8">
      <c r="A1" s="503" t="s">
        <v>188</v>
      </c>
      <c r="B1" s="423" t="str">
        <f>Info!C2</f>
        <v>სს "ვითიბი ბანკი ჯორჯია"</v>
      </c>
    </row>
    <row r="2" spans="1:21">
      <c r="A2" s="505" t="s">
        <v>189</v>
      </c>
      <c r="B2" s="507">
        <f>'1. key ratios'!B2</f>
        <v>44561</v>
      </c>
    </row>
    <row r="3" spans="1:21">
      <c r="A3" s="506" t="s">
        <v>780</v>
      </c>
      <c r="C3" s="507"/>
    </row>
    <row r="4" spans="1:21">
      <c r="A4" s="506"/>
      <c r="B4" s="507"/>
      <c r="C4" s="507"/>
    </row>
    <row r="5" spans="1:21" s="527" customFormat="1" ht="13.5" customHeight="1">
      <c r="A5" s="827" t="s">
        <v>781</v>
      </c>
      <c r="B5" s="828"/>
      <c r="C5" s="833" t="s">
        <v>782</v>
      </c>
      <c r="D5" s="834"/>
      <c r="E5" s="834"/>
      <c r="F5" s="834"/>
      <c r="G5" s="834"/>
      <c r="H5" s="834"/>
      <c r="I5" s="834"/>
      <c r="J5" s="834"/>
      <c r="K5" s="834"/>
      <c r="L5" s="834"/>
      <c r="M5" s="834"/>
      <c r="N5" s="834"/>
      <c r="O5" s="834"/>
      <c r="P5" s="834"/>
      <c r="Q5" s="834"/>
      <c r="R5" s="834"/>
      <c r="S5" s="834"/>
      <c r="T5" s="835"/>
      <c r="U5" s="622"/>
    </row>
    <row r="6" spans="1:21" s="527" customFormat="1">
      <c r="A6" s="829"/>
      <c r="B6" s="830"/>
      <c r="C6" s="813" t="s">
        <v>68</v>
      </c>
      <c r="D6" s="833" t="s">
        <v>783</v>
      </c>
      <c r="E6" s="834"/>
      <c r="F6" s="835"/>
      <c r="G6" s="833" t="s">
        <v>784</v>
      </c>
      <c r="H6" s="834"/>
      <c r="I6" s="834"/>
      <c r="J6" s="834"/>
      <c r="K6" s="835"/>
      <c r="L6" s="836" t="s">
        <v>785</v>
      </c>
      <c r="M6" s="837"/>
      <c r="N6" s="837"/>
      <c r="O6" s="837"/>
      <c r="P6" s="837"/>
      <c r="Q6" s="837"/>
      <c r="R6" s="837"/>
      <c r="S6" s="837"/>
      <c r="T6" s="838"/>
      <c r="U6" s="617"/>
    </row>
    <row r="7" spans="1:21" s="527" customFormat="1" ht="24">
      <c r="A7" s="831"/>
      <c r="B7" s="832"/>
      <c r="C7" s="813"/>
      <c r="E7" s="565" t="s">
        <v>759</v>
      </c>
      <c r="F7" s="621" t="s">
        <v>760</v>
      </c>
      <c r="H7" s="565" t="s">
        <v>759</v>
      </c>
      <c r="I7" s="621" t="s">
        <v>786</v>
      </c>
      <c r="J7" s="621" t="s">
        <v>761</v>
      </c>
      <c r="K7" s="621" t="s">
        <v>762</v>
      </c>
      <c r="L7" s="623"/>
      <c r="M7" s="565" t="s">
        <v>763</v>
      </c>
      <c r="N7" s="621" t="s">
        <v>761</v>
      </c>
      <c r="O7" s="621" t="s">
        <v>764</v>
      </c>
      <c r="P7" s="621" t="s">
        <v>765</v>
      </c>
      <c r="Q7" s="621" t="s">
        <v>766</v>
      </c>
      <c r="R7" s="621" t="s">
        <v>767</v>
      </c>
      <c r="S7" s="621" t="s">
        <v>768</v>
      </c>
      <c r="T7" s="624" t="s">
        <v>769</v>
      </c>
      <c r="U7" s="622"/>
    </row>
    <row r="8" spans="1:21">
      <c r="A8" s="552">
        <v>1</v>
      </c>
      <c r="B8" s="543" t="s">
        <v>771</v>
      </c>
      <c r="C8" s="726">
        <v>1551884374.743288</v>
      </c>
      <c r="D8" s="714">
        <v>1322569308.9328878</v>
      </c>
      <c r="E8" s="714">
        <v>24930008.51320003</v>
      </c>
      <c r="F8" s="714">
        <v>2881.7900000000004</v>
      </c>
      <c r="G8" s="714">
        <v>114371915.13740028</v>
      </c>
      <c r="H8" s="714">
        <v>4944844.9955000049</v>
      </c>
      <c r="I8" s="714">
        <v>3241598.3009000029</v>
      </c>
      <c r="J8" s="714">
        <v>367867.45</v>
      </c>
      <c r="K8" s="714">
        <v>11201.2</v>
      </c>
      <c r="L8" s="714">
        <v>114943150.67299998</v>
      </c>
      <c r="M8" s="714">
        <v>15369422.067599993</v>
      </c>
      <c r="N8" s="714">
        <v>2412327.0426999982</v>
      </c>
      <c r="O8" s="714">
        <v>5220105.8911999986</v>
      </c>
      <c r="P8" s="714">
        <v>5790512.1569999959</v>
      </c>
      <c r="Q8" s="714">
        <v>8583774.8809999954</v>
      </c>
      <c r="R8" s="714">
        <v>11896585.931599993</v>
      </c>
      <c r="S8" s="714">
        <v>6520.4739</v>
      </c>
      <c r="T8" s="714">
        <v>16079275.773499999</v>
      </c>
      <c r="U8" s="529"/>
    </row>
    <row r="9" spans="1:21">
      <c r="A9" s="551">
        <v>1.1000000000000001</v>
      </c>
      <c r="B9" s="551" t="s">
        <v>787</v>
      </c>
      <c r="C9" s="722">
        <v>1267191817.9076977</v>
      </c>
      <c r="D9" s="714">
        <v>1072921824.7784978</v>
      </c>
      <c r="E9" s="714">
        <v>7031179.5463999985</v>
      </c>
      <c r="F9" s="714">
        <v>2049.5700000000002</v>
      </c>
      <c r="G9" s="714">
        <v>103101799.26059999</v>
      </c>
      <c r="H9" s="714">
        <v>3829684.4155000015</v>
      </c>
      <c r="I9" s="714">
        <v>1996154.7056999994</v>
      </c>
      <c r="J9" s="714">
        <v>206476.59999999998</v>
      </c>
      <c r="K9" s="714">
        <v>11160.2</v>
      </c>
      <c r="L9" s="714">
        <v>91168193.868599936</v>
      </c>
      <c r="M9" s="714">
        <v>14784175.197599996</v>
      </c>
      <c r="N9" s="714">
        <v>1742135.5587000002</v>
      </c>
      <c r="O9" s="714">
        <v>1684037.8046999997</v>
      </c>
      <c r="P9" s="714">
        <v>1738150.8251000002</v>
      </c>
      <c r="Q9" s="714">
        <v>4200161.5026000002</v>
      </c>
      <c r="R9" s="714">
        <v>5875227.6318999995</v>
      </c>
      <c r="S9" s="714">
        <v>0</v>
      </c>
      <c r="T9" s="714">
        <v>16079275.773499999</v>
      </c>
      <c r="U9" s="529"/>
    </row>
    <row r="10" spans="1:21">
      <c r="A10" s="553" t="s">
        <v>251</v>
      </c>
      <c r="B10" s="553" t="s">
        <v>788</v>
      </c>
      <c r="C10" s="727">
        <v>1160929405.6685987</v>
      </c>
      <c r="D10" s="714">
        <v>974919762.99319863</v>
      </c>
      <c r="E10" s="714">
        <v>4186580.8572999989</v>
      </c>
      <c r="F10" s="714">
        <v>0</v>
      </c>
      <c r="G10" s="714">
        <v>98429590.776000053</v>
      </c>
      <c r="H10" s="714">
        <v>2916463.5695000002</v>
      </c>
      <c r="I10" s="714">
        <v>1471339.2977000002</v>
      </c>
      <c r="J10" s="714">
        <v>189012.83</v>
      </c>
      <c r="K10" s="714">
        <v>11160.2</v>
      </c>
      <c r="L10" s="714">
        <v>87580051.899399966</v>
      </c>
      <c r="M10" s="714">
        <v>14674288.197599996</v>
      </c>
      <c r="N10" s="714">
        <v>1506542.5487000002</v>
      </c>
      <c r="O10" s="714">
        <v>959003.06469999987</v>
      </c>
      <c r="P10" s="714">
        <v>1006410.3551</v>
      </c>
      <c r="Q10" s="714">
        <v>3450665.9885</v>
      </c>
      <c r="R10" s="714">
        <v>5690673.3118999992</v>
      </c>
      <c r="S10" s="714">
        <v>0</v>
      </c>
      <c r="T10" s="714">
        <v>16079275.773499999</v>
      </c>
      <c r="U10" s="529"/>
    </row>
    <row r="11" spans="1:21">
      <c r="A11" s="554" t="s">
        <v>789</v>
      </c>
      <c r="B11" s="555" t="s">
        <v>790</v>
      </c>
      <c r="C11" s="728">
        <v>689173614.58660114</v>
      </c>
      <c r="D11" s="714">
        <v>564371930.89200115</v>
      </c>
      <c r="E11" s="714">
        <v>3306865.1172999996</v>
      </c>
      <c r="F11" s="714">
        <v>0</v>
      </c>
      <c r="G11" s="714">
        <v>61005096.830000021</v>
      </c>
      <c r="H11" s="714">
        <v>1868660.6757999996</v>
      </c>
      <c r="I11" s="714">
        <v>979517.23770000017</v>
      </c>
      <c r="J11" s="714">
        <v>0</v>
      </c>
      <c r="K11" s="714">
        <v>11160.2</v>
      </c>
      <c r="L11" s="714">
        <v>63796586.864599966</v>
      </c>
      <c r="M11" s="714">
        <v>14366461.357599996</v>
      </c>
      <c r="N11" s="714">
        <v>1212703.0887000002</v>
      </c>
      <c r="O11" s="714">
        <v>934682.51469999983</v>
      </c>
      <c r="P11" s="714">
        <v>984729.04509999999</v>
      </c>
      <c r="Q11" s="714">
        <v>585255.48660000006</v>
      </c>
      <c r="R11" s="714">
        <v>5690673.3118999992</v>
      </c>
      <c r="S11" s="714">
        <v>0</v>
      </c>
      <c r="T11" s="714">
        <v>0</v>
      </c>
      <c r="U11" s="529"/>
    </row>
    <row r="12" spans="1:21">
      <c r="A12" s="554" t="s">
        <v>791</v>
      </c>
      <c r="B12" s="555" t="s">
        <v>792</v>
      </c>
      <c r="C12" s="728">
        <v>178802221.99259996</v>
      </c>
      <c r="D12" s="714">
        <v>157251689.95819995</v>
      </c>
      <c r="E12" s="714">
        <v>406431.06</v>
      </c>
      <c r="F12" s="714">
        <v>0</v>
      </c>
      <c r="G12" s="714">
        <v>19909147.335000005</v>
      </c>
      <c r="H12" s="714">
        <v>961183.23369999998</v>
      </c>
      <c r="I12" s="714">
        <v>74587.08</v>
      </c>
      <c r="J12" s="714">
        <v>0</v>
      </c>
      <c r="K12" s="714">
        <v>0</v>
      </c>
      <c r="L12" s="714">
        <v>1641384.6994</v>
      </c>
      <c r="M12" s="714">
        <v>307826.83999999997</v>
      </c>
      <c r="N12" s="714">
        <v>293839.45999999996</v>
      </c>
      <c r="O12" s="714">
        <v>24320.55</v>
      </c>
      <c r="P12" s="714">
        <v>21681.31</v>
      </c>
      <c r="Q12" s="714">
        <v>0</v>
      </c>
      <c r="R12" s="714">
        <v>0</v>
      </c>
      <c r="S12" s="714">
        <v>0</v>
      </c>
      <c r="T12" s="714">
        <v>0</v>
      </c>
      <c r="U12" s="529"/>
    </row>
    <row r="13" spans="1:21">
      <c r="A13" s="554" t="s">
        <v>793</v>
      </c>
      <c r="B13" s="555" t="s">
        <v>794</v>
      </c>
      <c r="C13" s="728">
        <v>126389335.15250006</v>
      </c>
      <c r="D13" s="714">
        <v>119626130.33060005</v>
      </c>
      <c r="E13" s="714">
        <v>353645.49</v>
      </c>
      <c r="F13" s="714">
        <v>0</v>
      </c>
      <c r="G13" s="714">
        <v>700400.26</v>
      </c>
      <c r="H13" s="714">
        <v>86619.66</v>
      </c>
      <c r="I13" s="714">
        <v>299256.53999999998</v>
      </c>
      <c r="J13" s="714">
        <v>0</v>
      </c>
      <c r="K13" s="714">
        <v>0</v>
      </c>
      <c r="L13" s="714">
        <v>6062804.5619000001</v>
      </c>
      <c r="M13" s="714">
        <v>0</v>
      </c>
      <c r="N13" s="714">
        <v>0</v>
      </c>
      <c r="O13" s="714">
        <v>0</v>
      </c>
      <c r="P13" s="714">
        <v>0</v>
      </c>
      <c r="Q13" s="714">
        <v>2865410.5019</v>
      </c>
      <c r="R13" s="714">
        <v>0</v>
      </c>
      <c r="S13" s="714">
        <v>0</v>
      </c>
      <c r="T13" s="714">
        <v>0</v>
      </c>
      <c r="U13" s="529"/>
    </row>
    <row r="14" spans="1:21">
      <c r="A14" s="554" t="s">
        <v>795</v>
      </c>
      <c r="B14" s="555" t="s">
        <v>796</v>
      </c>
      <c r="C14" s="728">
        <v>166564233.93689993</v>
      </c>
      <c r="D14" s="714">
        <v>133670011.81239992</v>
      </c>
      <c r="E14" s="714">
        <v>119639.19</v>
      </c>
      <c r="F14" s="714">
        <v>0</v>
      </c>
      <c r="G14" s="714">
        <v>16814946.351</v>
      </c>
      <c r="H14" s="714">
        <v>0</v>
      </c>
      <c r="I14" s="714">
        <v>117978.44</v>
      </c>
      <c r="J14" s="714">
        <v>189012.83</v>
      </c>
      <c r="K14" s="714">
        <v>0</v>
      </c>
      <c r="L14" s="714">
        <v>16079275.773499999</v>
      </c>
      <c r="M14" s="714">
        <v>0</v>
      </c>
      <c r="N14" s="714">
        <v>0</v>
      </c>
      <c r="O14" s="714">
        <v>0</v>
      </c>
      <c r="P14" s="714">
        <v>0</v>
      </c>
      <c r="Q14" s="714">
        <v>0</v>
      </c>
      <c r="R14" s="714">
        <v>0</v>
      </c>
      <c r="S14" s="714">
        <v>0</v>
      </c>
      <c r="T14" s="714">
        <v>16079275.773499999</v>
      </c>
      <c r="U14" s="529"/>
    </row>
    <row r="15" spans="1:21">
      <c r="A15" s="556">
        <v>1.2</v>
      </c>
      <c r="B15" s="557" t="s">
        <v>797</v>
      </c>
      <c r="C15" s="725">
        <v>69266422.918569252</v>
      </c>
      <c r="D15" s="714">
        <v>20894201.964599255</v>
      </c>
      <c r="E15" s="714">
        <v>136191.88649999994</v>
      </c>
      <c r="F15" s="714">
        <v>0</v>
      </c>
      <c r="G15" s="714">
        <v>10213143.610899987</v>
      </c>
      <c r="H15" s="714">
        <v>382968.68299999979</v>
      </c>
      <c r="I15" s="714">
        <v>199615.48849999995</v>
      </c>
      <c r="J15" s="714">
        <v>20647.66</v>
      </c>
      <c r="K15" s="714">
        <v>1116.02</v>
      </c>
      <c r="L15" s="714">
        <v>38159077.343070008</v>
      </c>
      <c r="M15" s="714">
        <v>4562750.6963400012</v>
      </c>
      <c r="N15" s="714">
        <v>586527.74830000009</v>
      </c>
      <c r="O15" s="714">
        <v>1028048.3591999998</v>
      </c>
      <c r="P15" s="714">
        <v>1502646.5831000004</v>
      </c>
      <c r="Q15" s="714">
        <v>2767456.2670999998</v>
      </c>
      <c r="R15" s="714">
        <v>3178570.9326000004</v>
      </c>
      <c r="S15" s="714">
        <v>0</v>
      </c>
      <c r="T15" s="714">
        <v>10851612.372400001</v>
      </c>
      <c r="U15" s="529"/>
    </row>
    <row r="16" spans="1:21">
      <c r="A16" s="558">
        <v>1.3</v>
      </c>
      <c r="B16" s="557" t="s">
        <v>798</v>
      </c>
      <c r="C16" s="729">
        <v>0</v>
      </c>
      <c r="D16" s="729"/>
      <c r="E16" s="729"/>
      <c r="F16" s="729"/>
      <c r="G16" s="729"/>
      <c r="H16" s="729"/>
      <c r="I16" s="729"/>
      <c r="J16" s="729"/>
      <c r="K16" s="729"/>
      <c r="L16" s="729"/>
      <c r="M16" s="729"/>
      <c r="N16" s="729"/>
      <c r="O16" s="729"/>
      <c r="P16" s="729"/>
      <c r="Q16" s="729"/>
      <c r="R16" s="729"/>
      <c r="S16" s="729"/>
      <c r="T16" s="729"/>
      <c r="U16" s="529"/>
    </row>
    <row r="17" spans="1:21" s="527" customFormat="1" ht="24">
      <c r="A17" s="559" t="s">
        <v>799</v>
      </c>
      <c r="B17" s="560" t="s">
        <v>800</v>
      </c>
      <c r="C17" s="730">
        <v>1233911913.8924968</v>
      </c>
      <c r="D17" s="715">
        <v>1046049070.3509969</v>
      </c>
      <c r="E17" s="715">
        <v>6935148.4748000046</v>
      </c>
      <c r="F17" s="715">
        <v>2049.5700000000002</v>
      </c>
      <c r="G17" s="715">
        <v>101024368.59440008</v>
      </c>
      <c r="H17" s="715">
        <v>3816890.656700002</v>
      </c>
      <c r="I17" s="715">
        <v>1922466.6989999996</v>
      </c>
      <c r="J17" s="715">
        <v>163612.2084</v>
      </c>
      <c r="K17" s="715">
        <v>11160.2</v>
      </c>
      <c r="L17" s="715">
        <v>86838474.947099954</v>
      </c>
      <c r="M17" s="715">
        <v>14784175.197599996</v>
      </c>
      <c r="N17" s="715">
        <v>1742046.2280000001</v>
      </c>
      <c r="O17" s="715">
        <v>1684037.8046999997</v>
      </c>
      <c r="P17" s="715">
        <v>1738150.8251000002</v>
      </c>
      <c r="Q17" s="715">
        <v>4200161.5026000002</v>
      </c>
      <c r="R17" s="715">
        <v>5875227.6318999995</v>
      </c>
      <c r="S17" s="715">
        <v>0</v>
      </c>
      <c r="T17" s="715">
        <v>11760641.135400001</v>
      </c>
      <c r="U17" s="533"/>
    </row>
    <row r="18" spans="1:21" s="527" customFormat="1" ht="24">
      <c r="A18" s="561" t="s">
        <v>801</v>
      </c>
      <c r="B18" s="561" t="s">
        <v>802</v>
      </c>
      <c r="C18" s="731">
        <v>1113399263.7082992</v>
      </c>
      <c r="D18" s="715">
        <v>940393726.33429921</v>
      </c>
      <c r="E18" s="715">
        <v>4169964.7456999994</v>
      </c>
      <c r="F18" s="715">
        <v>0</v>
      </c>
      <c r="G18" s="715">
        <v>89744120.11270006</v>
      </c>
      <c r="H18" s="715">
        <v>2916463.5695000002</v>
      </c>
      <c r="I18" s="715">
        <v>1456383.9361000003</v>
      </c>
      <c r="J18" s="715">
        <v>184567.39840000001</v>
      </c>
      <c r="K18" s="715">
        <v>11160.2</v>
      </c>
      <c r="L18" s="715">
        <v>83261417.261299968</v>
      </c>
      <c r="M18" s="715">
        <v>14674288.197599996</v>
      </c>
      <c r="N18" s="715">
        <v>1506542.5487000002</v>
      </c>
      <c r="O18" s="715">
        <v>959003.06469999987</v>
      </c>
      <c r="P18" s="715">
        <v>1006410.3551</v>
      </c>
      <c r="Q18" s="715">
        <v>3450665.9885</v>
      </c>
      <c r="R18" s="715">
        <v>5690673.3118999992</v>
      </c>
      <c r="S18" s="715">
        <v>0</v>
      </c>
      <c r="T18" s="715">
        <v>11760641.135400001</v>
      </c>
      <c r="U18" s="533"/>
    </row>
    <row r="19" spans="1:21" s="527" customFormat="1">
      <c r="A19" s="559" t="s">
        <v>803</v>
      </c>
      <c r="B19" s="562" t="s">
        <v>804</v>
      </c>
      <c r="C19" s="732">
        <v>4033697336.6952019</v>
      </c>
      <c r="D19" s="715">
        <v>3649446136.2407017</v>
      </c>
      <c r="E19" s="715">
        <v>9640022.9996999986</v>
      </c>
      <c r="F19" s="715">
        <v>744.48</v>
      </c>
      <c r="G19" s="715">
        <v>181544174.57460007</v>
      </c>
      <c r="H19" s="715">
        <v>5721747.3001999911</v>
      </c>
      <c r="I19" s="715">
        <v>2338509.3951999987</v>
      </c>
      <c r="J19" s="715">
        <v>13696.23</v>
      </c>
      <c r="K19" s="715">
        <v>50791.8</v>
      </c>
      <c r="L19" s="715">
        <v>202707025.87989998</v>
      </c>
      <c r="M19" s="715">
        <v>37301783.31409999</v>
      </c>
      <c r="N19" s="715">
        <v>1553588.9164</v>
      </c>
      <c r="O19" s="715">
        <v>2815585.6786999996</v>
      </c>
      <c r="P19" s="715">
        <v>1448541.3185000003</v>
      </c>
      <c r="Q19" s="715">
        <v>2316762.4786000233</v>
      </c>
      <c r="R19" s="715">
        <v>26439392.965600003</v>
      </c>
      <c r="S19" s="715">
        <v>0</v>
      </c>
      <c r="T19" s="715">
        <v>0</v>
      </c>
      <c r="U19" s="533"/>
    </row>
    <row r="20" spans="1:21" s="527" customFormat="1">
      <c r="A20" s="561" t="s">
        <v>805</v>
      </c>
      <c r="B20" s="561" t="s">
        <v>806</v>
      </c>
      <c r="C20" s="731">
        <v>2175671654.9766026</v>
      </c>
      <c r="D20" s="715">
        <v>1873727572.1906025</v>
      </c>
      <c r="E20" s="715">
        <v>8231972.0311000003</v>
      </c>
      <c r="F20" s="715">
        <v>0</v>
      </c>
      <c r="G20" s="715">
        <v>158236941.82400015</v>
      </c>
      <c r="H20" s="715">
        <v>4953718.4419</v>
      </c>
      <c r="I20" s="715">
        <v>1931611.0404999999</v>
      </c>
      <c r="J20" s="715">
        <v>0</v>
      </c>
      <c r="K20" s="715">
        <v>50791.8</v>
      </c>
      <c r="L20" s="715">
        <v>143707140.96199989</v>
      </c>
      <c r="M20" s="715">
        <v>31769862.839399997</v>
      </c>
      <c r="N20" s="715">
        <v>1298832.9649</v>
      </c>
      <c r="O20" s="715">
        <v>2241674.4186999998</v>
      </c>
      <c r="P20" s="715">
        <v>938494.98849999998</v>
      </c>
      <c r="Q20" s="715">
        <v>1743151.4327</v>
      </c>
      <c r="R20" s="715">
        <v>9373333.8896000013</v>
      </c>
      <c r="S20" s="715">
        <v>0</v>
      </c>
      <c r="T20" s="715">
        <v>0</v>
      </c>
      <c r="U20" s="533"/>
    </row>
    <row r="21" spans="1:21" s="527" customFormat="1">
      <c r="A21" s="563">
        <v>1.4</v>
      </c>
      <c r="B21" s="604" t="s">
        <v>938</v>
      </c>
      <c r="C21" s="733">
        <v>5599345.4299999997</v>
      </c>
      <c r="D21" s="715">
        <v>5175537.0999999996</v>
      </c>
      <c r="E21" s="715">
        <v>205900.51</v>
      </c>
      <c r="F21" s="715">
        <v>0</v>
      </c>
      <c r="G21" s="715">
        <v>409435.45</v>
      </c>
      <c r="H21" s="715">
        <v>88807.66</v>
      </c>
      <c r="I21" s="715">
        <v>102161.28</v>
      </c>
      <c r="J21" s="715">
        <v>38418.959999999999</v>
      </c>
      <c r="K21" s="715">
        <v>0</v>
      </c>
      <c r="L21" s="715">
        <v>14372.88</v>
      </c>
      <c r="M21" s="715">
        <v>0</v>
      </c>
      <c r="N21" s="715">
        <v>14372.88</v>
      </c>
      <c r="O21" s="715">
        <v>0</v>
      </c>
      <c r="P21" s="715">
        <v>0</v>
      </c>
      <c r="Q21" s="715">
        <v>0</v>
      </c>
      <c r="R21" s="715">
        <v>0</v>
      </c>
      <c r="S21" s="715">
        <v>0</v>
      </c>
      <c r="T21" s="715">
        <v>0</v>
      </c>
      <c r="U21" s="533"/>
    </row>
    <row r="22" spans="1:21" s="527" customFormat="1">
      <c r="A22" s="563">
        <v>1.5</v>
      </c>
      <c r="B22" s="604" t="s">
        <v>939</v>
      </c>
      <c r="C22" s="733">
        <v>0</v>
      </c>
      <c r="D22" s="715">
        <v>0</v>
      </c>
      <c r="E22" s="715">
        <v>0</v>
      </c>
      <c r="F22" s="715">
        <v>0</v>
      </c>
      <c r="G22" s="715">
        <v>0</v>
      </c>
      <c r="H22" s="715">
        <v>0</v>
      </c>
      <c r="I22" s="715">
        <v>0</v>
      </c>
      <c r="J22" s="715">
        <v>0</v>
      </c>
      <c r="K22" s="715">
        <v>0</v>
      </c>
      <c r="L22" s="715">
        <v>0</v>
      </c>
      <c r="M22" s="715">
        <v>0</v>
      </c>
      <c r="N22" s="715">
        <v>0</v>
      </c>
      <c r="O22" s="715">
        <v>0</v>
      </c>
      <c r="P22" s="715">
        <v>0</v>
      </c>
      <c r="Q22" s="715">
        <v>0</v>
      </c>
      <c r="R22" s="715">
        <v>0</v>
      </c>
      <c r="S22" s="715">
        <v>0</v>
      </c>
      <c r="T22" s="715">
        <v>0</v>
      </c>
      <c r="U22" s="533"/>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A3" zoomScale="60" zoomScaleNormal="60" workbookViewId="0">
      <selection activeCell="C7" sqref="C7:O33"/>
    </sheetView>
  </sheetViews>
  <sheetFormatPr defaultColWidth="9.109375" defaultRowHeight="12"/>
  <cols>
    <col min="1" max="1" width="11.88671875" style="504" bestFit="1" customWidth="1"/>
    <col min="2" max="2" width="93.44140625" style="504" customWidth="1"/>
    <col min="3" max="3" width="16.88671875" style="504" bestFit="1" customWidth="1"/>
    <col min="4" max="4" width="14.88671875" style="504" bestFit="1" customWidth="1"/>
    <col min="5" max="5" width="13.88671875" style="504" bestFit="1" customWidth="1"/>
    <col min="6" max="6" width="18" style="568" bestFit="1" customWidth="1"/>
    <col min="7" max="7" width="12.33203125" style="568" bestFit="1" customWidth="1"/>
    <col min="8" max="8" width="12.5546875" style="504" bestFit="1" customWidth="1"/>
    <col min="9" max="9" width="9.88671875" style="504" bestFit="1" customWidth="1"/>
    <col min="10" max="10" width="14.88671875" style="568" bestFit="1" customWidth="1"/>
    <col min="11" max="11" width="13.88671875" style="568" bestFit="1" customWidth="1"/>
    <col min="12" max="12" width="18" style="568" bestFit="1" customWidth="1"/>
    <col min="13" max="13" width="11.6640625" style="568" bestFit="1" customWidth="1"/>
    <col min="14" max="14" width="12.33203125" style="568" bestFit="1" customWidth="1"/>
    <col min="15" max="15" width="19" style="504" bestFit="1" customWidth="1"/>
    <col min="16" max="16384" width="9.109375" style="504"/>
  </cols>
  <sheetData>
    <row r="1" spans="1:15" ht="13.8">
      <c r="A1" s="503" t="s">
        <v>188</v>
      </c>
      <c r="B1" s="423" t="str">
        <f>Info!C2</f>
        <v>სს "ვითიბი ბანკი ჯორჯია"</v>
      </c>
      <c r="F1" s="504"/>
      <c r="G1" s="504"/>
      <c r="J1" s="504"/>
      <c r="K1" s="504"/>
      <c r="L1" s="504"/>
      <c r="M1" s="504"/>
      <c r="N1" s="504"/>
    </row>
    <row r="2" spans="1:15">
      <c r="A2" s="505" t="s">
        <v>189</v>
      </c>
      <c r="B2" s="507">
        <f>'1. key ratios'!B2</f>
        <v>44561</v>
      </c>
      <c r="F2" s="504"/>
      <c r="G2" s="504"/>
      <c r="J2" s="504"/>
      <c r="K2" s="504"/>
      <c r="L2" s="504"/>
      <c r="M2" s="504"/>
      <c r="N2" s="504"/>
    </row>
    <row r="3" spans="1:15">
      <c r="A3" s="506" t="s">
        <v>809</v>
      </c>
      <c r="F3" s="504"/>
      <c r="G3" s="504"/>
      <c r="J3" s="504"/>
      <c r="K3" s="504"/>
      <c r="L3" s="504"/>
      <c r="M3" s="504"/>
      <c r="N3" s="504"/>
    </row>
    <row r="4" spans="1:15">
      <c r="F4" s="504"/>
      <c r="G4" s="504"/>
      <c r="J4" s="504"/>
      <c r="K4" s="504"/>
      <c r="L4" s="504"/>
      <c r="M4" s="504"/>
      <c r="N4" s="504"/>
    </row>
    <row r="5" spans="1:15" ht="37.5" customHeight="1">
      <c r="A5" s="793" t="s">
        <v>810</v>
      </c>
      <c r="B5" s="794"/>
      <c r="C5" s="839" t="s">
        <v>811</v>
      </c>
      <c r="D5" s="840"/>
      <c r="E5" s="840"/>
      <c r="F5" s="840"/>
      <c r="G5" s="840"/>
      <c r="H5" s="841"/>
      <c r="I5" s="842" t="s">
        <v>812</v>
      </c>
      <c r="J5" s="843"/>
      <c r="K5" s="843"/>
      <c r="L5" s="843"/>
      <c r="M5" s="843"/>
      <c r="N5" s="844"/>
      <c r="O5" s="845" t="s">
        <v>682</v>
      </c>
    </row>
    <row r="6" spans="1:15" ht="39.6" customHeight="1">
      <c r="A6" s="797"/>
      <c r="B6" s="798"/>
      <c r="C6" s="564"/>
      <c r="D6" s="565" t="s">
        <v>813</v>
      </c>
      <c r="E6" s="565" t="s">
        <v>814</v>
      </c>
      <c r="F6" s="565" t="s">
        <v>815</v>
      </c>
      <c r="G6" s="565" t="s">
        <v>816</v>
      </c>
      <c r="H6" s="565" t="s">
        <v>817</v>
      </c>
      <c r="I6" s="566"/>
      <c r="J6" s="565" t="s">
        <v>813</v>
      </c>
      <c r="K6" s="565" t="s">
        <v>814</v>
      </c>
      <c r="L6" s="565" t="s">
        <v>815</v>
      </c>
      <c r="M6" s="565" t="s">
        <v>816</v>
      </c>
      <c r="N6" s="565" t="s">
        <v>817</v>
      </c>
      <c r="O6" s="846"/>
    </row>
    <row r="7" spans="1:15">
      <c r="A7" s="519">
        <v>1</v>
      </c>
      <c r="B7" s="528" t="s">
        <v>692</v>
      </c>
      <c r="C7" s="734">
        <v>3805506.207700002</v>
      </c>
      <c r="D7" s="735">
        <v>3381567.2390000019</v>
      </c>
      <c r="E7" s="735">
        <v>218546.76869999993</v>
      </c>
      <c r="F7" s="736">
        <v>97728.440000000017</v>
      </c>
      <c r="G7" s="736">
        <v>38937.72</v>
      </c>
      <c r="H7" s="735">
        <v>68726.040000000008</v>
      </c>
      <c r="I7" s="735">
        <v>206939.51770000005</v>
      </c>
      <c r="J7" s="736">
        <v>67571.389400000058</v>
      </c>
      <c r="K7" s="736">
        <v>21854.6783</v>
      </c>
      <c r="L7" s="736">
        <v>29318.54</v>
      </c>
      <c r="M7" s="736">
        <v>19468.870000000003</v>
      </c>
      <c r="N7" s="736">
        <v>68726.040000000008</v>
      </c>
      <c r="O7" s="735"/>
    </row>
    <row r="8" spans="1:15">
      <c r="A8" s="519">
        <v>2</v>
      </c>
      <c r="B8" s="528" t="s">
        <v>693</v>
      </c>
      <c r="C8" s="734">
        <v>48402888.163699992</v>
      </c>
      <c r="D8" s="735">
        <v>47215732.835099995</v>
      </c>
      <c r="E8" s="735">
        <v>717500.81279999984</v>
      </c>
      <c r="F8" s="736">
        <v>399379.28580000001</v>
      </c>
      <c r="G8" s="736">
        <v>23093.61</v>
      </c>
      <c r="H8" s="735">
        <v>47181.619999999988</v>
      </c>
      <c r="I8" s="735">
        <v>1190443.8879999996</v>
      </c>
      <c r="J8" s="736">
        <v>940151.49889999954</v>
      </c>
      <c r="K8" s="736">
        <v>71750.126800000027</v>
      </c>
      <c r="L8" s="736">
        <v>119813.81230000002</v>
      </c>
      <c r="M8" s="736">
        <v>11546.83</v>
      </c>
      <c r="N8" s="736">
        <v>47181.619999999988</v>
      </c>
      <c r="O8" s="735"/>
    </row>
    <row r="9" spans="1:15">
      <c r="A9" s="519">
        <v>3</v>
      </c>
      <c r="B9" s="528" t="s">
        <v>694</v>
      </c>
      <c r="C9" s="734">
        <v>0</v>
      </c>
      <c r="D9" s="735">
        <v>0</v>
      </c>
      <c r="E9" s="735">
        <v>0</v>
      </c>
      <c r="F9" s="736">
        <v>0</v>
      </c>
      <c r="G9" s="736">
        <v>0</v>
      </c>
      <c r="H9" s="735">
        <v>0</v>
      </c>
      <c r="I9" s="735">
        <v>0</v>
      </c>
      <c r="J9" s="736">
        <v>0</v>
      </c>
      <c r="K9" s="736">
        <v>0</v>
      </c>
      <c r="L9" s="736">
        <v>0</v>
      </c>
      <c r="M9" s="736">
        <v>0</v>
      </c>
      <c r="N9" s="736">
        <v>0</v>
      </c>
      <c r="O9" s="735"/>
    </row>
    <row r="10" spans="1:15">
      <c r="A10" s="519">
        <v>4</v>
      </c>
      <c r="B10" s="528" t="s">
        <v>695</v>
      </c>
      <c r="C10" s="734">
        <v>25600343.755800001</v>
      </c>
      <c r="D10" s="735">
        <v>9238273.5852999985</v>
      </c>
      <c r="E10" s="735">
        <v>0</v>
      </c>
      <c r="F10" s="736">
        <v>282051.93699999998</v>
      </c>
      <c r="G10" s="736">
        <v>6706027.4463</v>
      </c>
      <c r="H10" s="735">
        <v>9373990.7872000001</v>
      </c>
      <c r="I10" s="735">
        <v>11121735.883499999</v>
      </c>
      <c r="J10" s="736">
        <v>184765.4607</v>
      </c>
      <c r="K10" s="736">
        <v>0</v>
      </c>
      <c r="L10" s="736">
        <v>84615.590400000001</v>
      </c>
      <c r="M10" s="736">
        <v>3353013.7231000001</v>
      </c>
      <c r="N10" s="736">
        <v>7499341.1092999997</v>
      </c>
      <c r="O10" s="735"/>
    </row>
    <row r="11" spans="1:15">
      <c r="A11" s="519">
        <v>5</v>
      </c>
      <c r="B11" s="528" t="s">
        <v>696</v>
      </c>
      <c r="C11" s="734">
        <v>96005874.784999996</v>
      </c>
      <c r="D11" s="735">
        <v>77838709.922900006</v>
      </c>
      <c r="E11" s="735">
        <v>17891818.273199998</v>
      </c>
      <c r="F11" s="736">
        <v>66278.23</v>
      </c>
      <c r="G11" s="736">
        <v>32111.14</v>
      </c>
      <c r="H11" s="735">
        <v>176957.21890000001</v>
      </c>
      <c r="I11" s="735">
        <v>3469021.8411000003</v>
      </c>
      <c r="J11" s="736">
        <v>1466943.7283999999</v>
      </c>
      <c r="K11" s="736">
        <v>1789181.8538000002</v>
      </c>
      <c r="L11" s="736">
        <v>19883.46</v>
      </c>
      <c r="M11" s="736">
        <v>16055.58</v>
      </c>
      <c r="N11" s="736">
        <v>176957.21890000001</v>
      </c>
      <c r="O11" s="735"/>
    </row>
    <row r="12" spans="1:15">
      <c r="A12" s="519">
        <v>6</v>
      </c>
      <c r="B12" s="528" t="s">
        <v>697</v>
      </c>
      <c r="C12" s="734">
        <v>65473951.274099998</v>
      </c>
      <c r="D12" s="735">
        <v>38328608.282799996</v>
      </c>
      <c r="E12" s="735">
        <v>20545931.071199998</v>
      </c>
      <c r="F12" s="736">
        <v>6492464.8201000001</v>
      </c>
      <c r="G12" s="736">
        <v>23181.540000000005</v>
      </c>
      <c r="H12" s="735">
        <v>83765.560000000012</v>
      </c>
      <c r="I12" s="735">
        <v>4848732.3127299994</v>
      </c>
      <c r="J12" s="736">
        <v>751043.3792000002</v>
      </c>
      <c r="K12" s="736">
        <v>2054593.1385000001</v>
      </c>
      <c r="L12" s="736">
        <v>1947739.4550299998</v>
      </c>
      <c r="M12" s="736">
        <v>11590.780000000002</v>
      </c>
      <c r="N12" s="736">
        <v>83765.560000000012</v>
      </c>
      <c r="O12" s="735"/>
    </row>
    <row r="13" spans="1:15">
      <c r="A13" s="519">
        <v>7</v>
      </c>
      <c r="B13" s="528" t="s">
        <v>698</v>
      </c>
      <c r="C13" s="734">
        <v>33410183.307000007</v>
      </c>
      <c r="D13" s="735">
        <v>33350611.202100005</v>
      </c>
      <c r="E13" s="735">
        <v>38626.17</v>
      </c>
      <c r="F13" s="736">
        <v>8768.2800000000007</v>
      </c>
      <c r="G13" s="736">
        <v>18.244900000000001</v>
      </c>
      <c r="H13" s="735">
        <v>12159.410000000002</v>
      </c>
      <c r="I13" s="735">
        <v>683722.93409999984</v>
      </c>
      <c r="J13" s="736">
        <v>665061.28619999986</v>
      </c>
      <c r="K13" s="736">
        <v>3862.6200000000008</v>
      </c>
      <c r="L13" s="736">
        <v>2630.48</v>
      </c>
      <c r="M13" s="736">
        <v>9.1379000000000001</v>
      </c>
      <c r="N13" s="736">
        <v>12159.410000000002</v>
      </c>
      <c r="O13" s="735"/>
    </row>
    <row r="14" spans="1:15">
      <c r="A14" s="519">
        <v>8</v>
      </c>
      <c r="B14" s="528" t="s">
        <v>699</v>
      </c>
      <c r="C14" s="734">
        <v>138096506.26309997</v>
      </c>
      <c r="D14" s="735">
        <v>132782661.74179998</v>
      </c>
      <c r="E14" s="735">
        <v>3141376.1854999997</v>
      </c>
      <c r="F14" s="736">
        <v>1914972.5397000001</v>
      </c>
      <c r="G14" s="736">
        <v>134686.31299999999</v>
      </c>
      <c r="H14" s="735">
        <v>122809.48310000007</v>
      </c>
      <c r="I14" s="735">
        <v>3726582.3444000008</v>
      </c>
      <c r="J14" s="736">
        <v>2647800.1579000009</v>
      </c>
      <c r="K14" s="736">
        <v>314137.6557</v>
      </c>
      <c r="L14" s="736">
        <v>574491.79570000002</v>
      </c>
      <c r="M14" s="736">
        <v>67343.251999999993</v>
      </c>
      <c r="N14" s="736">
        <v>122809.48310000007</v>
      </c>
      <c r="O14" s="735"/>
    </row>
    <row r="15" spans="1:15">
      <c r="A15" s="519">
        <v>9</v>
      </c>
      <c r="B15" s="528" t="s">
        <v>700</v>
      </c>
      <c r="C15" s="734">
        <v>66936768.862799995</v>
      </c>
      <c r="D15" s="735">
        <v>33539844.440699998</v>
      </c>
      <c r="E15" s="735">
        <v>17959328.5889</v>
      </c>
      <c r="F15" s="736">
        <v>10406634.296800001</v>
      </c>
      <c r="G15" s="736">
        <v>5008365.3463999992</v>
      </c>
      <c r="H15" s="735">
        <v>22596.19</v>
      </c>
      <c r="I15" s="735">
        <v>7899999.7546400009</v>
      </c>
      <c r="J15" s="736">
        <v>552334.78940000001</v>
      </c>
      <c r="K15" s="736">
        <v>1698895.7914999998</v>
      </c>
      <c r="L15" s="736">
        <v>3121990.2800399996</v>
      </c>
      <c r="M15" s="736">
        <v>2504182.7037000004</v>
      </c>
      <c r="N15" s="736">
        <v>22596.19</v>
      </c>
      <c r="O15" s="735"/>
    </row>
    <row r="16" spans="1:15">
      <c r="A16" s="519">
        <v>10</v>
      </c>
      <c r="B16" s="528" t="s">
        <v>701</v>
      </c>
      <c r="C16" s="734">
        <v>2668071.0155000002</v>
      </c>
      <c r="D16" s="735">
        <v>2188346.0255</v>
      </c>
      <c r="E16" s="735">
        <v>467182.16</v>
      </c>
      <c r="F16" s="736">
        <v>3859.0899999999997</v>
      </c>
      <c r="G16" s="736">
        <v>0</v>
      </c>
      <c r="H16" s="735">
        <v>8683.74</v>
      </c>
      <c r="I16" s="735">
        <v>100326.60329999999</v>
      </c>
      <c r="J16" s="736">
        <v>43766.9133</v>
      </c>
      <c r="K16" s="736">
        <v>46718.219999999994</v>
      </c>
      <c r="L16" s="736">
        <v>1157.73</v>
      </c>
      <c r="M16" s="736">
        <v>0</v>
      </c>
      <c r="N16" s="736">
        <v>8683.74</v>
      </c>
      <c r="O16" s="735"/>
    </row>
    <row r="17" spans="1:15">
      <c r="A17" s="519">
        <v>11</v>
      </c>
      <c r="B17" s="528" t="s">
        <v>702</v>
      </c>
      <c r="C17" s="734">
        <v>760050.33239999996</v>
      </c>
      <c r="D17" s="735">
        <v>689320.62239999999</v>
      </c>
      <c r="E17" s="735">
        <v>7567.3600000000006</v>
      </c>
      <c r="F17" s="736">
        <v>10182.379999999999</v>
      </c>
      <c r="G17" s="736">
        <v>49367.59</v>
      </c>
      <c r="H17" s="735">
        <v>3612.38</v>
      </c>
      <c r="I17" s="735">
        <v>45894.094399999994</v>
      </c>
      <c r="J17" s="736">
        <v>13786.464400000001</v>
      </c>
      <c r="K17" s="736">
        <v>756.74</v>
      </c>
      <c r="L17" s="736">
        <v>3054.71</v>
      </c>
      <c r="M17" s="736">
        <v>24683.8</v>
      </c>
      <c r="N17" s="736">
        <v>3612.38</v>
      </c>
      <c r="O17" s="735"/>
    </row>
    <row r="18" spans="1:15">
      <c r="A18" s="519">
        <v>12</v>
      </c>
      <c r="B18" s="528" t="s">
        <v>703</v>
      </c>
      <c r="C18" s="734">
        <v>88969279.963200018</v>
      </c>
      <c r="D18" s="735">
        <v>81497968.143200025</v>
      </c>
      <c r="E18" s="735">
        <v>7363834.3600000003</v>
      </c>
      <c r="F18" s="736">
        <v>32242.95</v>
      </c>
      <c r="G18" s="736">
        <v>11146.38</v>
      </c>
      <c r="H18" s="735">
        <v>64088.130000000005</v>
      </c>
      <c r="I18" s="735">
        <v>2397292.6283</v>
      </c>
      <c r="J18" s="736">
        <v>1581574.9771999998</v>
      </c>
      <c r="K18" s="736">
        <v>736383.42110000004</v>
      </c>
      <c r="L18" s="736">
        <v>9672.9</v>
      </c>
      <c r="M18" s="736">
        <v>5573.2</v>
      </c>
      <c r="N18" s="736">
        <v>64088.130000000005</v>
      </c>
      <c r="O18" s="735"/>
    </row>
    <row r="19" spans="1:15">
      <c r="A19" s="519">
        <v>13</v>
      </c>
      <c r="B19" s="528" t="s">
        <v>704</v>
      </c>
      <c r="C19" s="734">
        <v>7465944.9048999995</v>
      </c>
      <c r="D19" s="735">
        <v>7451539.1848999998</v>
      </c>
      <c r="E19" s="735">
        <v>12192.31</v>
      </c>
      <c r="F19" s="736">
        <v>0</v>
      </c>
      <c r="G19" s="736">
        <v>0</v>
      </c>
      <c r="H19" s="735">
        <v>2213.41</v>
      </c>
      <c r="I19" s="735">
        <v>152463.4558</v>
      </c>
      <c r="J19" s="736">
        <v>149030.81579999998</v>
      </c>
      <c r="K19" s="736">
        <v>1219.23</v>
      </c>
      <c r="L19" s="736">
        <v>0</v>
      </c>
      <c r="M19" s="736">
        <v>0</v>
      </c>
      <c r="N19" s="736">
        <v>2213.41</v>
      </c>
      <c r="O19" s="735"/>
    </row>
    <row r="20" spans="1:15">
      <c r="A20" s="519">
        <v>14</v>
      </c>
      <c r="B20" s="528" t="s">
        <v>705</v>
      </c>
      <c r="C20" s="734">
        <v>58478487.451399997</v>
      </c>
      <c r="D20" s="735">
        <v>38014560.619800001</v>
      </c>
      <c r="E20" s="735">
        <v>7199903.4535999997</v>
      </c>
      <c r="F20" s="736">
        <v>13226182.728</v>
      </c>
      <c r="G20" s="736">
        <v>37335.79</v>
      </c>
      <c r="H20" s="735">
        <v>504.86</v>
      </c>
      <c r="I20" s="735">
        <v>5466348.8134000013</v>
      </c>
      <c r="J20" s="736">
        <v>759330.89170000004</v>
      </c>
      <c r="K20" s="736">
        <v>719990.33380000002</v>
      </c>
      <c r="L20" s="736">
        <v>3967854.8278999999</v>
      </c>
      <c r="M20" s="736">
        <v>18667.900000000001</v>
      </c>
      <c r="N20" s="736">
        <v>504.86</v>
      </c>
      <c r="O20" s="735"/>
    </row>
    <row r="21" spans="1:15">
      <c r="A21" s="519">
        <v>15</v>
      </c>
      <c r="B21" s="528" t="s">
        <v>706</v>
      </c>
      <c r="C21" s="734">
        <v>12050807.099899998</v>
      </c>
      <c r="D21" s="735">
        <v>11170431.374099998</v>
      </c>
      <c r="E21" s="735">
        <v>303975.842</v>
      </c>
      <c r="F21" s="736">
        <v>396633.67450000002</v>
      </c>
      <c r="G21" s="736">
        <v>0</v>
      </c>
      <c r="H21" s="735">
        <v>179766.20929999999</v>
      </c>
      <c r="I21" s="735">
        <v>552510.473</v>
      </c>
      <c r="J21" s="736">
        <v>223356.59369999997</v>
      </c>
      <c r="K21" s="736">
        <v>30397.5717</v>
      </c>
      <c r="L21" s="736">
        <v>118990.09830000001</v>
      </c>
      <c r="M21" s="736">
        <v>0</v>
      </c>
      <c r="N21" s="736">
        <v>179766.20929999999</v>
      </c>
      <c r="O21" s="735"/>
    </row>
    <row r="22" spans="1:15">
      <c r="A22" s="519">
        <v>16</v>
      </c>
      <c r="B22" s="528" t="s">
        <v>707</v>
      </c>
      <c r="C22" s="734">
        <v>10810403.453100001</v>
      </c>
      <c r="D22" s="735">
        <v>10257619.105600001</v>
      </c>
      <c r="E22" s="735">
        <v>332510.61749999993</v>
      </c>
      <c r="F22" s="736">
        <v>168871.25000000003</v>
      </c>
      <c r="G22" s="736">
        <v>13137.41</v>
      </c>
      <c r="H22" s="735">
        <v>38265.07</v>
      </c>
      <c r="I22" s="735">
        <v>333898.65369999997</v>
      </c>
      <c r="J22" s="736">
        <v>205152.3909</v>
      </c>
      <c r="K22" s="736">
        <v>33251.082800000004</v>
      </c>
      <c r="L22" s="736">
        <v>50661.39</v>
      </c>
      <c r="M22" s="736">
        <v>6568.7199999999993</v>
      </c>
      <c r="N22" s="736">
        <v>38265.07</v>
      </c>
      <c r="O22" s="735"/>
    </row>
    <row r="23" spans="1:15">
      <c r="A23" s="519">
        <v>17</v>
      </c>
      <c r="B23" s="528" t="s">
        <v>708</v>
      </c>
      <c r="C23" s="734">
        <v>26668086.953499999</v>
      </c>
      <c r="D23" s="735">
        <v>23314994.601599999</v>
      </c>
      <c r="E23" s="735">
        <v>0</v>
      </c>
      <c r="F23" s="736">
        <v>0</v>
      </c>
      <c r="G23" s="736">
        <v>2865410.5019</v>
      </c>
      <c r="H23" s="735">
        <v>487681.85000000003</v>
      </c>
      <c r="I23" s="735">
        <v>2386687.0052</v>
      </c>
      <c r="J23" s="736">
        <v>466299.88880000002</v>
      </c>
      <c r="K23" s="736">
        <v>0</v>
      </c>
      <c r="L23" s="736">
        <v>0</v>
      </c>
      <c r="M23" s="736">
        <v>1432705.2664000001</v>
      </c>
      <c r="N23" s="736">
        <v>487681.85000000003</v>
      </c>
      <c r="O23" s="735"/>
    </row>
    <row r="24" spans="1:15">
      <c r="A24" s="519">
        <v>18</v>
      </c>
      <c r="B24" s="528" t="s">
        <v>709</v>
      </c>
      <c r="C24" s="734">
        <v>43684203.985099994</v>
      </c>
      <c r="D24" s="735">
        <v>42861631.616099998</v>
      </c>
      <c r="E24" s="735">
        <v>665167.96640000003</v>
      </c>
      <c r="F24" s="736">
        <v>89690.39</v>
      </c>
      <c r="G24" s="736">
        <v>8319.41</v>
      </c>
      <c r="H24" s="735">
        <v>59394.602600000013</v>
      </c>
      <c r="I24" s="735">
        <v>1013794.2285999997</v>
      </c>
      <c r="J24" s="736">
        <v>856815.85719999974</v>
      </c>
      <c r="K24" s="736">
        <v>66516.90879999999</v>
      </c>
      <c r="L24" s="736">
        <v>26907.14</v>
      </c>
      <c r="M24" s="736">
        <v>4159.7199999999993</v>
      </c>
      <c r="N24" s="736">
        <v>59394.602600000013</v>
      </c>
      <c r="O24" s="735"/>
    </row>
    <row r="25" spans="1:15">
      <c r="A25" s="519">
        <v>19</v>
      </c>
      <c r="B25" s="528" t="s">
        <v>710</v>
      </c>
      <c r="C25" s="734">
        <v>19034960.249100003</v>
      </c>
      <c r="D25" s="735">
        <v>16695397.695300002</v>
      </c>
      <c r="E25" s="735">
        <v>1837850.2678999999</v>
      </c>
      <c r="F25" s="736">
        <v>501712.28590000002</v>
      </c>
      <c r="G25" s="736">
        <v>0</v>
      </c>
      <c r="H25" s="735">
        <v>0</v>
      </c>
      <c r="I25" s="735">
        <v>668206.68640000001</v>
      </c>
      <c r="J25" s="736">
        <v>333907.96720000007</v>
      </c>
      <c r="K25" s="736">
        <v>183785.02989999999</v>
      </c>
      <c r="L25" s="736">
        <v>150513.6893</v>
      </c>
      <c r="M25" s="736">
        <v>0</v>
      </c>
      <c r="N25" s="736">
        <v>0</v>
      </c>
      <c r="O25" s="735"/>
    </row>
    <row r="26" spans="1:15">
      <c r="A26" s="519">
        <v>20</v>
      </c>
      <c r="B26" s="528" t="s">
        <v>711</v>
      </c>
      <c r="C26" s="734">
        <v>74011539.213700026</v>
      </c>
      <c r="D26" s="735">
        <v>73454632.191200033</v>
      </c>
      <c r="E26" s="735">
        <v>304329.01250000001</v>
      </c>
      <c r="F26" s="736">
        <v>151210.82</v>
      </c>
      <c r="G26" s="736">
        <v>69162.890000000014</v>
      </c>
      <c r="H26" s="735">
        <v>32204.3</v>
      </c>
      <c r="I26" s="735">
        <v>1599153.9393999998</v>
      </c>
      <c r="J26" s="736">
        <v>1456572.0240999998</v>
      </c>
      <c r="K26" s="736">
        <v>30432.925300000006</v>
      </c>
      <c r="L26" s="736">
        <v>45363.23</v>
      </c>
      <c r="M26" s="736">
        <v>34581.460000000006</v>
      </c>
      <c r="N26" s="736">
        <v>32204.3</v>
      </c>
      <c r="O26" s="735"/>
    </row>
    <row r="27" spans="1:15">
      <c r="A27" s="519">
        <v>21</v>
      </c>
      <c r="B27" s="528" t="s">
        <v>712</v>
      </c>
      <c r="C27" s="734">
        <v>4336562.7938000001</v>
      </c>
      <c r="D27" s="735">
        <v>4336562.7938000001</v>
      </c>
      <c r="E27" s="735">
        <v>0</v>
      </c>
      <c r="F27" s="736">
        <v>0</v>
      </c>
      <c r="G27" s="736">
        <v>0</v>
      </c>
      <c r="H27" s="735">
        <v>0</v>
      </c>
      <c r="I27" s="735">
        <v>86731.286000000007</v>
      </c>
      <c r="J27" s="736">
        <v>86731.286000000007</v>
      </c>
      <c r="K27" s="736">
        <v>0</v>
      </c>
      <c r="L27" s="736">
        <v>0</v>
      </c>
      <c r="M27" s="736">
        <v>0</v>
      </c>
      <c r="N27" s="736">
        <v>0</v>
      </c>
      <c r="O27" s="735"/>
    </row>
    <row r="28" spans="1:15">
      <c r="A28" s="519">
        <v>22</v>
      </c>
      <c r="B28" s="528" t="s">
        <v>713</v>
      </c>
      <c r="C28" s="734">
        <v>2041350.1479999998</v>
      </c>
      <c r="D28" s="735">
        <v>1884885.7793999997</v>
      </c>
      <c r="E28" s="735">
        <v>110243.23859999998</v>
      </c>
      <c r="F28" s="736">
        <v>0</v>
      </c>
      <c r="G28" s="736">
        <v>18303.79</v>
      </c>
      <c r="H28" s="735">
        <v>27917.34</v>
      </c>
      <c r="I28" s="735">
        <v>76831.107000000004</v>
      </c>
      <c r="J28" s="736">
        <v>28737.512900000005</v>
      </c>
      <c r="K28" s="736">
        <v>11024.354100000002</v>
      </c>
      <c r="L28" s="736">
        <v>0</v>
      </c>
      <c r="M28" s="736">
        <v>9151.9</v>
      </c>
      <c r="N28" s="736">
        <v>27917.34</v>
      </c>
      <c r="O28" s="735"/>
    </row>
    <row r="29" spans="1:15">
      <c r="A29" s="519">
        <v>23</v>
      </c>
      <c r="B29" s="528" t="s">
        <v>714</v>
      </c>
      <c r="C29" s="734">
        <v>107459427.78999993</v>
      </c>
      <c r="D29" s="735">
        <v>88867077.666299924</v>
      </c>
      <c r="E29" s="735">
        <v>3378583.4799999995</v>
      </c>
      <c r="F29" s="736">
        <v>14478559.068499999</v>
      </c>
      <c r="G29" s="736">
        <v>388432.11659999989</v>
      </c>
      <c r="H29" s="735">
        <v>346775.45860000001</v>
      </c>
      <c r="I29" s="735">
        <v>6949117.1541000009</v>
      </c>
      <c r="J29" s="736">
        <v>1726699.0671999995</v>
      </c>
      <c r="K29" s="736">
        <v>337858.57840000046</v>
      </c>
      <c r="L29" s="736">
        <v>4343567.7661000006</v>
      </c>
      <c r="M29" s="736">
        <v>194216.2838</v>
      </c>
      <c r="N29" s="736">
        <v>346775.45860000001</v>
      </c>
      <c r="O29" s="735"/>
    </row>
    <row r="30" spans="1:15">
      <c r="A30" s="519">
        <v>24</v>
      </c>
      <c r="B30" s="528" t="s">
        <v>715</v>
      </c>
      <c r="C30" s="734">
        <v>121260073.46400005</v>
      </c>
      <c r="D30" s="735">
        <v>117080749.19070004</v>
      </c>
      <c r="E30" s="735">
        <v>1435429.0748999999</v>
      </c>
      <c r="F30" s="736">
        <v>1822635.1144000001</v>
      </c>
      <c r="G30" s="736">
        <v>492661.29399999999</v>
      </c>
      <c r="H30" s="735">
        <v>428598.79</v>
      </c>
      <c r="I30" s="735">
        <v>3621801.0143000009</v>
      </c>
      <c r="J30" s="736">
        <v>2256538.1074000006</v>
      </c>
      <c r="K30" s="736">
        <v>143542.8971</v>
      </c>
      <c r="L30" s="736">
        <v>546790.55780000007</v>
      </c>
      <c r="M30" s="736">
        <v>246330.66199999998</v>
      </c>
      <c r="N30" s="736">
        <v>428598.79</v>
      </c>
      <c r="O30" s="735"/>
    </row>
    <row r="31" spans="1:15">
      <c r="A31" s="519">
        <v>25</v>
      </c>
      <c r="B31" s="528" t="s">
        <v>716</v>
      </c>
      <c r="C31" s="734">
        <v>1685415.4517999999</v>
      </c>
      <c r="D31" s="735">
        <v>1685415.4517999999</v>
      </c>
      <c r="E31" s="735">
        <v>0</v>
      </c>
      <c r="F31" s="736">
        <v>0</v>
      </c>
      <c r="G31" s="736">
        <v>0</v>
      </c>
      <c r="H31" s="735">
        <v>0</v>
      </c>
      <c r="I31" s="735">
        <v>22316.696100000001</v>
      </c>
      <c r="J31" s="736">
        <v>22316.696100000001</v>
      </c>
      <c r="K31" s="736">
        <v>0</v>
      </c>
      <c r="L31" s="736">
        <v>0</v>
      </c>
      <c r="M31" s="736">
        <v>0</v>
      </c>
      <c r="N31" s="736">
        <v>0</v>
      </c>
      <c r="O31" s="735"/>
    </row>
    <row r="32" spans="1:15">
      <c r="A32" s="519">
        <v>26</v>
      </c>
      <c r="B32" s="528" t="s">
        <v>818</v>
      </c>
      <c r="C32" s="734">
        <v>492767687.85469085</v>
      </c>
      <c r="D32" s="735">
        <v>425442167.62149084</v>
      </c>
      <c r="E32" s="735">
        <v>30440018.123700012</v>
      </c>
      <c r="F32" s="736">
        <v>14734933.938399995</v>
      </c>
      <c r="G32" s="736">
        <v>4403485.1326000001</v>
      </c>
      <c r="H32" s="735">
        <v>17747083.038500033</v>
      </c>
      <c r="I32" s="735">
        <v>35814178.846479222</v>
      </c>
      <c r="J32" s="736">
        <v>8400867.0132791791</v>
      </c>
      <c r="K32" s="736">
        <v>3044004.0054000067</v>
      </c>
      <c r="L32" s="736">
        <v>4420480.8650999982</v>
      </c>
      <c r="M32" s="736">
        <v>2201743.9242000012</v>
      </c>
      <c r="N32" s="736">
        <v>17747083.038500033</v>
      </c>
      <c r="O32" s="735"/>
    </row>
    <row r="33" spans="1:15">
      <c r="A33" s="519">
        <v>27</v>
      </c>
      <c r="B33" s="567" t="s">
        <v>68</v>
      </c>
      <c r="C33" s="737">
        <v>1551884374.7432909</v>
      </c>
      <c r="D33" s="735">
        <v>1322569308.9328909</v>
      </c>
      <c r="E33" s="735">
        <v>114371915.13740002</v>
      </c>
      <c r="F33" s="736">
        <v>65284991.519099988</v>
      </c>
      <c r="G33" s="736">
        <v>20323183.665699996</v>
      </c>
      <c r="H33" s="735">
        <v>29334975.488200039</v>
      </c>
      <c r="I33" s="738">
        <v>94434731.161649227</v>
      </c>
      <c r="J33" s="736">
        <v>25887156.157279186</v>
      </c>
      <c r="K33" s="736">
        <v>11340157.16300001</v>
      </c>
      <c r="L33" s="736">
        <v>19585498.31797</v>
      </c>
      <c r="M33" s="736">
        <v>10161593.713100001</v>
      </c>
      <c r="N33" s="736">
        <v>27460325.810300034</v>
      </c>
      <c r="O33" s="735">
        <v>8000000</v>
      </c>
    </row>
    <row r="34" spans="1:15">
      <c r="A34" s="529"/>
      <c r="B34" s="529"/>
      <c r="C34" s="529"/>
      <c r="D34" s="529"/>
      <c r="E34" s="529"/>
      <c r="H34" s="529"/>
      <c r="I34" s="529"/>
      <c r="O34" s="529"/>
    </row>
    <row r="35" spans="1:15">
      <c r="A35" s="529"/>
      <c r="B35" s="531"/>
      <c r="C35" s="531"/>
      <c r="D35" s="529"/>
      <c r="E35" s="529"/>
      <c r="H35" s="529"/>
      <c r="I35" s="529"/>
      <c r="O35" s="529"/>
    </row>
    <row r="36" spans="1:15">
      <c r="A36" s="529"/>
      <c r="B36" s="529"/>
      <c r="C36" s="529"/>
      <c r="D36" s="529"/>
      <c r="E36" s="529"/>
      <c r="H36" s="529"/>
      <c r="I36" s="529"/>
      <c r="O36" s="529"/>
    </row>
    <row r="37" spans="1:15">
      <c r="A37" s="529"/>
      <c r="B37" s="529"/>
      <c r="C37" s="529"/>
      <c r="D37" s="529"/>
      <c r="E37" s="529"/>
      <c r="H37" s="529"/>
      <c r="I37" s="529"/>
      <c r="O37" s="529"/>
    </row>
    <row r="38" spans="1:15">
      <c r="A38" s="529"/>
      <c r="B38" s="529"/>
      <c r="C38" s="529"/>
      <c r="D38" s="529"/>
      <c r="E38" s="529"/>
      <c r="H38" s="529"/>
      <c r="I38" s="529"/>
      <c r="O38" s="529"/>
    </row>
    <row r="39" spans="1:15">
      <c r="A39" s="529"/>
      <c r="B39" s="529"/>
      <c r="C39" s="529"/>
      <c r="D39" s="529"/>
      <c r="E39" s="529"/>
      <c r="H39" s="529"/>
      <c r="I39" s="529"/>
      <c r="O39" s="529"/>
    </row>
    <row r="40" spans="1:15">
      <c r="A40" s="529"/>
      <c r="B40" s="529"/>
      <c r="C40" s="529"/>
      <c r="D40" s="529"/>
      <c r="E40" s="529"/>
      <c r="H40" s="529"/>
      <c r="I40" s="529"/>
      <c r="O40" s="529"/>
    </row>
    <row r="41" spans="1:15">
      <c r="A41" s="532"/>
      <c r="B41" s="532"/>
      <c r="C41" s="532"/>
      <c r="D41" s="529"/>
      <c r="E41" s="529"/>
      <c r="H41" s="529"/>
      <c r="I41" s="529"/>
      <c r="O41" s="529"/>
    </row>
    <row r="42" spans="1:15">
      <c r="A42" s="532"/>
      <c r="B42" s="532"/>
      <c r="C42" s="532"/>
      <c r="D42" s="529"/>
      <c r="E42" s="529"/>
      <c r="H42" s="529"/>
      <c r="I42" s="529"/>
      <c r="O42" s="529"/>
    </row>
    <row r="43" spans="1:15">
      <c r="A43" s="529"/>
      <c r="B43" s="533"/>
      <c r="C43" s="533"/>
      <c r="D43" s="529"/>
      <c r="E43" s="529"/>
      <c r="H43" s="529"/>
      <c r="I43" s="529"/>
      <c r="O43" s="529"/>
    </row>
    <row r="44" spans="1:15">
      <c r="A44" s="529"/>
      <c r="B44" s="533"/>
      <c r="C44" s="533"/>
      <c r="D44" s="529"/>
      <c r="E44" s="529"/>
      <c r="H44" s="529"/>
      <c r="I44" s="529"/>
      <c r="O44" s="529"/>
    </row>
    <row r="45" spans="1:15">
      <c r="A45" s="529"/>
      <c r="B45" s="533"/>
      <c r="C45" s="533"/>
      <c r="D45" s="529"/>
      <c r="E45" s="529"/>
      <c r="H45" s="529"/>
      <c r="I45" s="529"/>
      <c r="O45" s="529"/>
    </row>
    <row r="46" spans="1:15">
      <c r="A46" s="529"/>
      <c r="B46" s="529"/>
      <c r="C46" s="529"/>
      <c r="D46" s="529"/>
      <c r="E46" s="529"/>
      <c r="H46" s="529"/>
      <c r="I46" s="529"/>
      <c r="O46" s="529"/>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85" zoomScaleNormal="85" workbookViewId="0">
      <selection activeCell="B16" sqref="B16"/>
    </sheetView>
  </sheetViews>
  <sheetFormatPr defaultColWidth="8.6640625" defaultRowHeight="12"/>
  <cols>
    <col min="1" max="1" width="11.88671875" style="569" bestFit="1" customWidth="1"/>
    <col min="2" max="2" width="80.109375" style="569" customWidth="1"/>
    <col min="3" max="11" width="28.33203125" style="569" customWidth="1"/>
    <col min="12" max="16384" width="8.6640625" style="569"/>
  </cols>
  <sheetData>
    <row r="1" spans="1:11" s="504" customFormat="1" ht="13.8">
      <c r="A1" s="503" t="s">
        <v>188</v>
      </c>
      <c r="B1" s="423" t="str">
        <f>Info!C2</f>
        <v>სს "ვითიბი ბანკი ჯორჯია"</v>
      </c>
    </row>
    <row r="2" spans="1:11" s="504" customFormat="1">
      <c r="A2" s="505" t="s">
        <v>189</v>
      </c>
      <c r="B2" s="507">
        <f>'1. key ratios'!B2</f>
        <v>44561</v>
      </c>
    </row>
    <row r="3" spans="1:11" s="504" customFormat="1">
      <c r="A3" s="506" t="s">
        <v>819</v>
      </c>
    </row>
    <row r="4" spans="1:11">
      <c r="C4" s="570" t="s">
        <v>669</v>
      </c>
      <c r="D4" s="570" t="s">
        <v>670</v>
      </c>
      <c r="E4" s="570" t="s">
        <v>671</v>
      </c>
      <c r="F4" s="570" t="s">
        <v>672</v>
      </c>
      <c r="G4" s="570" t="s">
        <v>673</v>
      </c>
      <c r="H4" s="570" t="s">
        <v>674</v>
      </c>
      <c r="I4" s="570" t="s">
        <v>675</v>
      </c>
      <c r="J4" s="570" t="s">
        <v>676</v>
      </c>
      <c r="K4" s="570" t="s">
        <v>677</v>
      </c>
    </row>
    <row r="5" spans="1:11" ht="104.1" customHeight="1">
      <c r="A5" s="847" t="s">
        <v>820</v>
      </c>
      <c r="B5" s="848"/>
      <c r="C5" s="508" t="s">
        <v>821</v>
      </c>
      <c r="D5" s="508" t="s">
        <v>807</v>
      </c>
      <c r="E5" s="508" t="s">
        <v>808</v>
      </c>
      <c r="F5" s="508" t="s">
        <v>822</v>
      </c>
      <c r="G5" s="508" t="s">
        <v>823</v>
      </c>
      <c r="H5" s="508" t="s">
        <v>824</v>
      </c>
      <c r="I5" s="508" t="s">
        <v>825</v>
      </c>
      <c r="J5" s="508" t="s">
        <v>826</v>
      </c>
      <c r="K5" s="508" t="s">
        <v>827</v>
      </c>
    </row>
    <row r="6" spans="1:11">
      <c r="A6" s="519">
        <v>1</v>
      </c>
      <c r="B6" s="519" t="s">
        <v>828</v>
      </c>
      <c r="C6" s="740">
        <v>38361652.063399985</v>
      </c>
      <c r="D6" s="740">
        <v>8455016.4310000036</v>
      </c>
      <c r="E6" s="740">
        <v>-1.4551915228366852E-11</v>
      </c>
      <c r="F6" s="740">
        <v>26662138.913299963</v>
      </c>
      <c r="G6" s="740">
        <v>1090808063.1195972</v>
      </c>
      <c r="H6" s="740">
        <v>11634849.201999998</v>
      </c>
      <c r="I6" s="740">
        <v>51145530.834299922</v>
      </c>
      <c r="J6" s="740">
        <v>103733570.79610005</v>
      </c>
      <c r="K6" s="740">
        <v>221083553.38359168</v>
      </c>
    </row>
    <row r="7" spans="1:11">
      <c r="A7" s="519">
        <v>2</v>
      </c>
      <c r="B7" s="520" t="s">
        <v>829</v>
      </c>
      <c r="C7" s="740"/>
      <c r="D7" s="740"/>
      <c r="E7" s="740"/>
      <c r="F7" s="740"/>
      <c r="G7" s="740"/>
      <c r="H7" s="740"/>
      <c r="I7" s="740"/>
      <c r="J7" s="740"/>
      <c r="K7" s="740"/>
    </row>
    <row r="8" spans="1:11">
      <c r="A8" s="519">
        <v>3</v>
      </c>
      <c r="B8" s="520" t="s">
        <v>779</v>
      </c>
      <c r="C8" s="740">
        <v>14891716.6906</v>
      </c>
      <c r="D8" s="740">
        <v>226989.08319999999</v>
      </c>
      <c r="E8" s="740">
        <v>0</v>
      </c>
      <c r="F8" s="740">
        <v>0</v>
      </c>
      <c r="G8" s="740">
        <v>96130327.584200025</v>
      </c>
      <c r="H8" s="740">
        <v>0</v>
      </c>
      <c r="I8" s="740">
        <v>2311728.8523999983</v>
      </c>
      <c r="J8" s="740">
        <v>8393228.5861000009</v>
      </c>
      <c r="K8" s="740">
        <v>80712515.15139994</v>
      </c>
    </row>
    <row r="9" spans="1:11">
      <c r="A9" s="519">
        <v>4</v>
      </c>
      <c r="B9" s="551" t="s">
        <v>830</v>
      </c>
      <c r="C9" s="740">
        <v>0</v>
      </c>
      <c r="D9" s="740">
        <v>14372.88</v>
      </c>
      <c r="E9" s="740">
        <v>0</v>
      </c>
      <c r="F9" s="740">
        <v>49675.405300000006</v>
      </c>
      <c r="G9" s="740">
        <v>83247044.381299973</v>
      </c>
      <c r="H9" s="740">
        <v>0</v>
      </c>
      <c r="I9" s="740">
        <v>3513009.4004999995</v>
      </c>
      <c r="J9" s="740">
        <v>399056.50120000006</v>
      </c>
      <c r="K9" s="740">
        <v>27719992.104700029</v>
      </c>
    </row>
    <row r="10" spans="1:11">
      <c r="A10" s="519">
        <v>5</v>
      </c>
      <c r="B10" s="571" t="s">
        <v>831</v>
      </c>
      <c r="C10" s="740"/>
      <c r="D10" s="740"/>
      <c r="E10" s="740"/>
      <c r="F10" s="740"/>
      <c r="G10" s="740"/>
      <c r="H10" s="740"/>
      <c r="I10" s="740"/>
      <c r="J10" s="740"/>
      <c r="K10" s="740"/>
    </row>
    <row r="11" spans="1:11">
      <c r="A11" s="519">
        <v>6</v>
      </c>
      <c r="B11" s="571" t="s">
        <v>832</v>
      </c>
      <c r="C11" s="740">
        <v>0</v>
      </c>
      <c r="D11" s="740">
        <v>0</v>
      </c>
      <c r="E11" s="740">
        <v>0</v>
      </c>
      <c r="F11" s="740">
        <v>0</v>
      </c>
      <c r="G11" s="740">
        <v>739520</v>
      </c>
      <c r="H11" s="740">
        <v>0</v>
      </c>
      <c r="I11" s="740">
        <v>0</v>
      </c>
      <c r="J11" s="740">
        <v>0</v>
      </c>
      <c r="K11" s="740">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70" zoomScaleNormal="70" workbookViewId="0">
      <selection activeCell="S7" sqref="S7:S19"/>
    </sheetView>
  </sheetViews>
  <sheetFormatPr defaultRowHeight="14.4"/>
  <cols>
    <col min="1" max="1" width="10" bestFit="1" customWidth="1"/>
    <col min="2" max="2" width="71.6640625" customWidth="1"/>
    <col min="3" max="3" width="10.5546875" bestFit="1" customWidth="1"/>
    <col min="4" max="4" width="13.109375" bestFit="1" customWidth="1"/>
    <col min="5" max="5" width="12.33203125" bestFit="1" customWidth="1"/>
    <col min="6" max="6" width="16.109375" bestFit="1" customWidth="1"/>
    <col min="7" max="7" width="6.44140625" bestFit="1" customWidth="1"/>
    <col min="8" max="8" width="7.44140625" bestFit="1" customWidth="1"/>
    <col min="9" max="9" width="10.5546875" bestFit="1" customWidth="1"/>
    <col min="10" max="10" width="13.109375" bestFit="1" customWidth="1"/>
    <col min="11" max="11" width="12.33203125" bestFit="1" customWidth="1"/>
    <col min="12" max="12" width="16.109375" bestFit="1" customWidth="1"/>
    <col min="13" max="13" width="6.44140625" bestFit="1" customWidth="1"/>
    <col min="14" max="14" width="7.44140625" bestFit="1" customWidth="1"/>
    <col min="15" max="15" width="18" bestFit="1" customWidth="1"/>
    <col min="16" max="16" width="48" bestFit="1" customWidth="1"/>
    <col min="17" max="17" width="45.88671875" bestFit="1" customWidth="1"/>
    <col min="18" max="18" width="48" bestFit="1" customWidth="1"/>
    <col min="19" max="19" width="44.44140625" bestFit="1" customWidth="1"/>
  </cols>
  <sheetData>
    <row r="1" spans="1:19">
      <c r="A1" s="503" t="s">
        <v>188</v>
      </c>
      <c r="B1" s="423" t="str">
        <f>Info!C2</f>
        <v>სს "ვითიბი ბანკი ჯორჯია"</v>
      </c>
    </row>
    <row r="2" spans="1:19">
      <c r="A2" s="505" t="s">
        <v>189</v>
      </c>
      <c r="B2" s="507">
        <f>'1. key ratios'!B2</f>
        <v>44561</v>
      </c>
    </row>
    <row r="3" spans="1:19">
      <c r="A3" s="506" t="s">
        <v>958</v>
      </c>
      <c r="B3" s="504"/>
    </row>
    <row r="4" spans="1:19">
      <c r="A4" s="506"/>
      <c r="B4" s="504"/>
    </row>
    <row r="5" spans="1:19" ht="24" customHeight="1">
      <c r="A5" s="849" t="s">
        <v>988</v>
      </c>
      <c r="B5" s="849"/>
      <c r="C5" s="851" t="s">
        <v>782</v>
      </c>
      <c r="D5" s="851"/>
      <c r="E5" s="851"/>
      <c r="F5" s="851"/>
      <c r="G5" s="851"/>
      <c r="H5" s="851"/>
      <c r="I5" s="851" t="s">
        <v>996</v>
      </c>
      <c r="J5" s="851"/>
      <c r="K5" s="851"/>
      <c r="L5" s="851"/>
      <c r="M5" s="851"/>
      <c r="N5" s="851"/>
      <c r="O5" s="850" t="s">
        <v>984</v>
      </c>
      <c r="P5" s="850" t="s">
        <v>991</v>
      </c>
      <c r="Q5" s="850" t="s">
        <v>990</v>
      </c>
      <c r="R5" s="850" t="s">
        <v>995</v>
      </c>
      <c r="S5" s="850" t="s">
        <v>985</v>
      </c>
    </row>
    <row r="6" spans="1:19" ht="36" customHeight="1">
      <c r="A6" s="849"/>
      <c r="B6" s="849"/>
      <c r="C6" s="643"/>
      <c r="D6" s="565" t="s">
        <v>813</v>
      </c>
      <c r="E6" s="565" t="s">
        <v>814</v>
      </c>
      <c r="F6" s="565" t="s">
        <v>815</v>
      </c>
      <c r="G6" s="565" t="s">
        <v>816</v>
      </c>
      <c r="H6" s="565" t="s">
        <v>817</v>
      </c>
      <c r="I6" s="643"/>
      <c r="J6" s="565" t="s">
        <v>813</v>
      </c>
      <c r="K6" s="565" t="s">
        <v>814</v>
      </c>
      <c r="L6" s="565" t="s">
        <v>815</v>
      </c>
      <c r="M6" s="565" t="s">
        <v>816</v>
      </c>
      <c r="N6" s="565" t="s">
        <v>817</v>
      </c>
      <c r="O6" s="850"/>
      <c r="P6" s="850"/>
      <c r="Q6" s="850"/>
      <c r="R6" s="850"/>
      <c r="S6" s="850"/>
    </row>
    <row r="7" spans="1:19">
      <c r="A7" s="631">
        <v>1</v>
      </c>
      <c r="B7" s="632" t="s">
        <v>959</v>
      </c>
      <c r="C7" s="633">
        <v>25913983.175600015</v>
      </c>
      <c r="D7" s="633">
        <v>21090814.343700014</v>
      </c>
      <c r="E7" s="633">
        <v>1727176.3678000011</v>
      </c>
      <c r="F7" s="633">
        <v>552402.18000000005</v>
      </c>
      <c r="G7" s="633">
        <v>612301.25999999989</v>
      </c>
      <c r="H7" s="633">
        <v>1931289.0240999996</v>
      </c>
      <c r="I7" s="633">
        <v>2997694.5533999987</v>
      </c>
      <c r="J7" s="633">
        <v>421816.43069999944</v>
      </c>
      <c r="K7" s="633">
        <v>172717.70859999998</v>
      </c>
      <c r="L7" s="633">
        <v>165720.67999999996</v>
      </c>
      <c r="M7" s="633">
        <v>306150.71000000002</v>
      </c>
      <c r="N7" s="633">
        <v>1931289.0240999996</v>
      </c>
      <c r="O7" s="633">
        <v>1876</v>
      </c>
      <c r="P7" s="633">
        <v>0.28499769000000003</v>
      </c>
      <c r="Q7" s="633">
        <v>0.35004268999999999</v>
      </c>
      <c r="R7" s="633">
        <v>0.25764142185159933</v>
      </c>
      <c r="S7" s="633">
        <v>36.430431608404334</v>
      </c>
    </row>
    <row r="8" spans="1:19">
      <c r="A8" s="631">
        <v>2</v>
      </c>
      <c r="B8" s="634" t="s">
        <v>960</v>
      </c>
      <c r="C8" s="633">
        <v>143370296.98150006</v>
      </c>
      <c r="D8" s="633">
        <v>115191449.88460001</v>
      </c>
      <c r="E8" s="633">
        <v>8467462.3248000089</v>
      </c>
      <c r="F8" s="633">
        <v>4363614.5140000004</v>
      </c>
      <c r="G8" s="633">
        <v>2301728.0999999996</v>
      </c>
      <c r="H8" s="633">
        <v>13046042.158100026</v>
      </c>
      <c r="I8" s="633">
        <v>18543273.846100025</v>
      </c>
      <c r="J8" s="633">
        <v>2190534.7499999967</v>
      </c>
      <c r="K8" s="633">
        <v>846747.27989999927</v>
      </c>
      <c r="L8" s="633">
        <v>1309084.6481000015</v>
      </c>
      <c r="M8" s="633">
        <v>1150865.0100000002</v>
      </c>
      <c r="N8" s="633">
        <v>13046042.158100026</v>
      </c>
      <c r="O8" s="633">
        <v>28448</v>
      </c>
      <c r="P8" s="633">
        <v>0.16921610000000001</v>
      </c>
      <c r="Q8" s="633">
        <v>0.20564436</v>
      </c>
      <c r="R8" s="633">
        <v>0.16917328729067102</v>
      </c>
      <c r="S8" s="633">
        <v>27.956986069925144</v>
      </c>
    </row>
    <row r="9" spans="1:19">
      <c r="A9" s="631">
        <v>3</v>
      </c>
      <c r="B9" s="634" t="s">
        <v>961</v>
      </c>
      <c r="C9" s="633">
        <v>53359</v>
      </c>
      <c r="D9" s="633">
        <v>22710</v>
      </c>
      <c r="E9" s="633">
        <v>9264.58</v>
      </c>
      <c r="F9" s="633">
        <v>1500</v>
      </c>
      <c r="G9" s="633">
        <v>1300</v>
      </c>
      <c r="H9" s="633">
        <v>18584.419999999998</v>
      </c>
      <c r="I9" s="633">
        <v>21065.079999999998</v>
      </c>
      <c r="J9" s="633">
        <v>454.2</v>
      </c>
      <c r="K9" s="633">
        <v>926.46</v>
      </c>
      <c r="L9" s="633">
        <v>450</v>
      </c>
      <c r="M9" s="633">
        <v>650</v>
      </c>
      <c r="N9" s="633">
        <v>18584.419999999998</v>
      </c>
      <c r="O9" s="633">
        <v>227</v>
      </c>
      <c r="P9" s="633" t="s">
        <v>1006</v>
      </c>
      <c r="Q9" s="633" t="s">
        <v>1006</v>
      </c>
      <c r="R9" s="633">
        <v>0</v>
      </c>
      <c r="S9" s="633">
        <v>0.33949386709716961</v>
      </c>
    </row>
    <row r="10" spans="1:19">
      <c r="A10" s="631">
        <v>4</v>
      </c>
      <c r="B10" s="634" t="s">
        <v>962</v>
      </c>
      <c r="C10" s="633">
        <v>8297.2000000000007</v>
      </c>
      <c r="D10" s="633">
        <v>8297.2000000000007</v>
      </c>
      <c r="E10" s="633">
        <v>0</v>
      </c>
      <c r="F10" s="633">
        <v>0</v>
      </c>
      <c r="G10" s="633">
        <v>0</v>
      </c>
      <c r="H10" s="633">
        <v>0</v>
      </c>
      <c r="I10" s="633">
        <v>165.96</v>
      </c>
      <c r="J10" s="633">
        <v>165.96</v>
      </c>
      <c r="K10" s="633">
        <v>0</v>
      </c>
      <c r="L10" s="633">
        <v>0</v>
      </c>
      <c r="M10" s="633">
        <v>0</v>
      </c>
      <c r="N10" s="633">
        <v>0</v>
      </c>
      <c r="O10" s="633">
        <v>15</v>
      </c>
      <c r="P10" s="633" t="s">
        <v>1006</v>
      </c>
      <c r="Q10" s="633" t="s">
        <v>1006</v>
      </c>
      <c r="R10" s="633">
        <v>0.13680519934435709</v>
      </c>
      <c r="S10" s="633">
        <v>15.123900784095692</v>
      </c>
    </row>
    <row r="11" spans="1:19">
      <c r="A11" s="631">
        <v>5</v>
      </c>
      <c r="B11" s="634" t="s">
        <v>963</v>
      </c>
      <c r="C11" s="633">
        <v>4572813.1350918068</v>
      </c>
      <c r="D11" s="633">
        <v>3545313.7137918063</v>
      </c>
      <c r="E11" s="633">
        <v>345849.10519999999</v>
      </c>
      <c r="F11" s="633">
        <v>52009.423999999985</v>
      </c>
      <c r="G11" s="633">
        <v>65218.860500000024</v>
      </c>
      <c r="H11" s="633">
        <v>564422.03159999999</v>
      </c>
      <c r="I11" s="633">
        <v>716108.17217983631</v>
      </c>
      <c r="J11" s="633">
        <v>68888.339079836311</v>
      </c>
      <c r="K11" s="633">
        <v>34585.223100000025</v>
      </c>
      <c r="L11" s="633">
        <v>15602.882300000008</v>
      </c>
      <c r="M11" s="633">
        <v>32609.696100000001</v>
      </c>
      <c r="N11" s="633">
        <v>564422.03159999999</v>
      </c>
      <c r="O11" s="633">
        <v>14892</v>
      </c>
      <c r="P11" s="633">
        <v>0.18396816000000002</v>
      </c>
      <c r="Q11" s="633">
        <v>0.20918301</v>
      </c>
      <c r="R11" s="633">
        <v>0.16545393654814472</v>
      </c>
      <c r="S11" s="633">
        <v>5.4913371495292891</v>
      </c>
    </row>
    <row r="12" spans="1:19">
      <c r="A12" s="631">
        <v>6</v>
      </c>
      <c r="B12" s="634" t="s">
        <v>964</v>
      </c>
      <c r="C12" s="633">
        <v>34955634.329999983</v>
      </c>
      <c r="D12" s="633">
        <v>30400303.89999998</v>
      </c>
      <c r="E12" s="633">
        <v>1826585.1600000015</v>
      </c>
      <c r="F12" s="633">
        <v>424989.19999999995</v>
      </c>
      <c r="G12" s="633">
        <v>308409.21000000002</v>
      </c>
      <c r="H12" s="633">
        <v>1995346.860000001</v>
      </c>
      <c r="I12" s="633">
        <v>3067715.3399999989</v>
      </c>
      <c r="J12" s="633">
        <v>608007.44999999821</v>
      </c>
      <c r="K12" s="633">
        <v>182659.11000000002</v>
      </c>
      <c r="L12" s="633">
        <v>127496.97999999994</v>
      </c>
      <c r="M12" s="633">
        <v>154204.94000000003</v>
      </c>
      <c r="N12" s="633">
        <v>1995346.860000001</v>
      </c>
      <c r="O12" s="633">
        <v>16073</v>
      </c>
      <c r="P12" s="633">
        <v>0.20211630999999999</v>
      </c>
      <c r="Q12" s="633">
        <v>0.22576276000000001</v>
      </c>
      <c r="R12" s="633">
        <v>0.18565994333366193</v>
      </c>
      <c r="S12" s="633">
        <v>26.709395330474401</v>
      </c>
    </row>
    <row r="13" spans="1:19">
      <c r="A13" s="631">
        <v>7</v>
      </c>
      <c r="B13" s="634" t="s">
        <v>965</v>
      </c>
      <c r="C13" s="633">
        <v>386493408.16140091</v>
      </c>
      <c r="D13" s="633">
        <v>348784610.1588009</v>
      </c>
      <c r="E13" s="633">
        <v>23126659.069200017</v>
      </c>
      <c r="F13" s="633">
        <v>11648035.215300003</v>
      </c>
      <c r="G13" s="633">
        <v>1782897.7836000002</v>
      </c>
      <c r="H13" s="633">
        <v>1151205.9345000002</v>
      </c>
      <c r="I13" s="633">
        <v>14807484.525799988</v>
      </c>
      <c r="J13" s="633">
        <v>6957752.3320999853</v>
      </c>
      <c r="K13" s="633">
        <v>2312666.4436000008</v>
      </c>
      <c r="L13" s="633">
        <v>3494410.7458000015</v>
      </c>
      <c r="M13" s="633">
        <v>891449.06980000006</v>
      </c>
      <c r="N13" s="633">
        <v>1151205.9345000002</v>
      </c>
      <c r="O13" s="633">
        <v>6829</v>
      </c>
      <c r="P13" s="633">
        <v>8.4272760000000002E-2</v>
      </c>
      <c r="Q13" s="633">
        <v>0.10133542999999999</v>
      </c>
      <c r="R13" s="633">
        <v>0.10986238953490281</v>
      </c>
      <c r="S13" s="633">
        <v>111.46370111670527</v>
      </c>
    </row>
    <row r="14" spans="1:19">
      <c r="A14" s="645">
        <v>7.1</v>
      </c>
      <c r="B14" s="635" t="s">
        <v>966</v>
      </c>
      <c r="C14" s="633">
        <v>346513027.32970095</v>
      </c>
      <c r="D14" s="633">
        <v>313366973.19300091</v>
      </c>
      <c r="E14" s="633">
        <v>19934462.629200019</v>
      </c>
      <c r="F14" s="633">
        <v>10719812.130900003</v>
      </c>
      <c r="G14" s="633">
        <v>1500072.6882000002</v>
      </c>
      <c r="H14" s="633">
        <v>991706.6884000001</v>
      </c>
      <c r="I14" s="633">
        <v>13204098.967199989</v>
      </c>
      <c r="J14" s="633">
        <v>6252965.2926999852</v>
      </c>
      <c r="K14" s="633">
        <v>1993446.6855000011</v>
      </c>
      <c r="L14" s="633">
        <v>3215943.8196000014</v>
      </c>
      <c r="M14" s="633">
        <v>750036.48100000003</v>
      </c>
      <c r="N14" s="633">
        <v>991706.6884000001</v>
      </c>
      <c r="O14" s="633">
        <v>6040</v>
      </c>
      <c r="P14" s="633">
        <v>8.4272760000000002E-2</v>
      </c>
      <c r="Q14" s="633">
        <v>0.10133542999999999</v>
      </c>
      <c r="R14" s="633">
        <v>0.1078624640087129</v>
      </c>
      <c r="S14" s="633">
        <v>114.26611829330032</v>
      </c>
    </row>
    <row r="15" spans="1:19" ht="24">
      <c r="A15" s="645">
        <v>7.2</v>
      </c>
      <c r="B15" s="635" t="s">
        <v>967</v>
      </c>
      <c r="C15" s="633">
        <v>39980380.83169996</v>
      </c>
      <c r="D15" s="633">
        <v>35417636.965799965</v>
      </c>
      <c r="E15" s="633">
        <v>3192196.439999999</v>
      </c>
      <c r="F15" s="633">
        <v>928223.08439999993</v>
      </c>
      <c r="G15" s="633">
        <v>282825.09539999999</v>
      </c>
      <c r="H15" s="633">
        <v>159499.24610000002</v>
      </c>
      <c r="I15" s="633">
        <v>1603385.5585999996</v>
      </c>
      <c r="J15" s="633">
        <v>704787.03939999966</v>
      </c>
      <c r="K15" s="633">
        <v>319219.75809999992</v>
      </c>
      <c r="L15" s="633">
        <v>278466.92619999999</v>
      </c>
      <c r="M15" s="633">
        <v>141412.58880000003</v>
      </c>
      <c r="N15" s="633">
        <v>159499.24610000002</v>
      </c>
      <c r="O15" s="633">
        <v>789</v>
      </c>
      <c r="P15" s="633" t="s">
        <v>1006</v>
      </c>
      <c r="Q15" s="633" t="s">
        <v>1006</v>
      </c>
      <c r="R15" s="633">
        <v>0.12719589747298982</v>
      </c>
      <c r="S15" s="633">
        <v>87.174936490112373</v>
      </c>
    </row>
    <row r="16" spans="1:19">
      <c r="A16" s="645">
        <v>7.3</v>
      </c>
      <c r="B16" s="635" t="s">
        <v>968</v>
      </c>
      <c r="C16" s="633"/>
      <c r="D16" s="633"/>
      <c r="E16" s="633"/>
      <c r="F16" s="633"/>
      <c r="G16" s="633"/>
      <c r="H16" s="633"/>
      <c r="I16" s="633"/>
      <c r="J16" s="633"/>
      <c r="K16" s="633"/>
      <c r="L16" s="633"/>
      <c r="M16" s="633"/>
      <c r="N16" s="633"/>
      <c r="O16" s="633"/>
      <c r="P16" s="633" t="s">
        <v>1006</v>
      </c>
      <c r="Q16" s="633" t="s">
        <v>1006</v>
      </c>
      <c r="R16" s="633"/>
      <c r="S16" s="633"/>
    </row>
    <row r="17" spans="1:19">
      <c r="A17" s="631">
        <v>8</v>
      </c>
      <c r="B17" s="634" t="s">
        <v>969</v>
      </c>
      <c r="C17" s="633">
        <v>26965599.430199999</v>
      </c>
      <c r="D17" s="633">
        <v>25758821.5134</v>
      </c>
      <c r="E17" s="633">
        <v>1154296.9675999996</v>
      </c>
      <c r="F17" s="633">
        <v>42819.387800000004</v>
      </c>
      <c r="G17" s="633">
        <v>4107.78</v>
      </c>
      <c r="H17" s="633">
        <v>5553.7813999999998</v>
      </c>
      <c r="I17" s="633">
        <v>651060.44640000782</v>
      </c>
      <c r="J17" s="633">
        <v>515177.04050000786</v>
      </c>
      <c r="K17" s="633">
        <v>115429.8939</v>
      </c>
      <c r="L17" s="633">
        <v>12845.840600000001</v>
      </c>
      <c r="M17" s="633">
        <v>2053.89</v>
      </c>
      <c r="N17" s="633">
        <v>5553.7813999999998</v>
      </c>
      <c r="O17" s="633">
        <v>14476</v>
      </c>
      <c r="P17" s="633">
        <v>0.20318084</v>
      </c>
      <c r="Q17" s="633">
        <v>0.22396387000000001</v>
      </c>
      <c r="R17" s="633">
        <v>0.20643865521363328</v>
      </c>
      <c r="S17" s="633">
        <v>14.334045290468879</v>
      </c>
    </row>
    <row r="18" spans="1:19">
      <c r="A18" s="636">
        <v>9</v>
      </c>
      <c r="B18" s="637" t="s">
        <v>970</v>
      </c>
      <c r="C18" s="638">
        <v>1506.99</v>
      </c>
      <c r="D18" s="638">
        <v>1506.99</v>
      </c>
      <c r="E18" s="638">
        <v>0</v>
      </c>
      <c r="F18" s="638">
        <v>0</v>
      </c>
      <c r="G18" s="638">
        <v>0</v>
      </c>
      <c r="H18" s="638">
        <v>0</v>
      </c>
      <c r="I18" s="638">
        <v>30.14</v>
      </c>
      <c r="J18" s="638">
        <v>30.14</v>
      </c>
      <c r="K18" s="638">
        <v>0</v>
      </c>
      <c r="L18" s="638">
        <v>0</v>
      </c>
      <c r="M18" s="638">
        <v>0</v>
      </c>
      <c r="N18" s="638">
        <v>0</v>
      </c>
      <c r="O18" s="638">
        <v>3</v>
      </c>
      <c r="P18" s="638">
        <v>0.13</v>
      </c>
      <c r="Q18" s="638">
        <v>0.24072991999999999</v>
      </c>
      <c r="R18" s="638">
        <v>0.13</v>
      </c>
      <c r="S18" s="638">
        <v>2.3897751097461981</v>
      </c>
    </row>
    <row r="19" spans="1:19">
      <c r="A19" s="639">
        <v>10</v>
      </c>
      <c r="B19" s="640" t="s">
        <v>989</v>
      </c>
      <c r="C19" s="633">
        <v>622334898.40379274</v>
      </c>
      <c r="D19" s="633">
        <v>544803827.70429265</v>
      </c>
      <c r="E19" s="633">
        <v>36657293.574600033</v>
      </c>
      <c r="F19" s="633">
        <v>17085369.921100006</v>
      </c>
      <c r="G19" s="633">
        <v>5075962.9940999998</v>
      </c>
      <c r="H19" s="633">
        <v>18712444.209700026</v>
      </c>
      <c r="I19" s="633">
        <v>40804598.063879855</v>
      </c>
      <c r="J19" s="633">
        <v>10762826.642379824</v>
      </c>
      <c r="K19" s="633">
        <v>3665732.1191000002</v>
      </c>
      <c r="L19" s="633">
        <v>5125611.7768000029</v>
      </c>
      <c r="M19" s="633">
        <v>2537983.3159000003</v>
      </c>
      <c r="N19" s="633">
        <v>18712444.209700026</v>
      </c>
      <c r="O19" s="633">
        <v>82839</v>
      </c>
      <c r="P19" s="633">
        <v>0.14632290000000001</v>
      </c>
      <c r="Q19" s="633">
        <v>0.17456337000000002</v>
      </c>
      <c r="R19" s="633">
        <v>0.13852116217170013</v>
      </c>
      <c r="S19" s="633">
        <v>79.342606184902721</v>
      </c>
    </row>
    <row r="20" spans="1:19" ht="24">
      <c r="A20" s="645">
        <v>10.1</v>
      </c>
      <c r="B20" s="635" t="s">
        <v>994</v>
      </c>
      <c r="C20" s="633"/>
      <c r="D20" s="633"/>
      <c r="E20" s="633"/>
      <c r="F20" s="633"/>
      <c r="G20" s="633"/>
      <c r="H20" s="633"/>
      <c r="I20" s="633"/>
      <c r="J20" s="633"/>
      <c r="K20" s="633"/>
      <c r="L20" s="633"/>
      <c r="M20" s="633"/>
      <c r="N20" s="633"/>
      <c r="O20" s="633"/>
      <c r="P20" s="633" t="s">
        <v>1006</v>
      </c>
      <c r="Q20" s="633" t="s">
        <v>1006</v>
      </c>
      <c r="R20" s="633"/>
      <c r="S20" s="633"/>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80" zoomScaleNormal="80" workbookViewId="0">
      <pane xSplit="1" ySplit="5" topLeftCell="B7" activePane="bottomRight" state="frozen"/>
      <selection pane="topRight" activeCell="B1" sqref="B1"/>
      <selection pane="bottomLeft" activeCell="A5" sqref="A5"/>
      <selection pane="bottomRight" activeCell="C7" sqref="C7:H41"/>
    </sheetView>
  </sheetViews>
  <sheetFormatPr defaultRowHeight="14.4"/>
  <cols>
    <col min="1" max="1" width="9.5546875" style="2" bestFit="1" customWidth="1"/>
    <col min="2" max="2" width="55.109375" style="2" bestFit="1" customWidth="1"/>
    <col min="3" max="3" width="14.33203125" style="2" bestFit="1" customWidth="1"/>
    <col min="4" max="4" width="13.33203125" style="2" customWidth="1"/>
    <col min="5" max="5" width="14.5546875" style="2" customWidth="1"/>
    <col min="6" max="6" width="14.33203125" style="2" bestFit="1" customWidth="1"/>
    <col min="7" max="7" width="13.6640625" style="2" customWidth="1"/>
    <col min="8" max="8" width="14.5546875" style="2" customWidth="1"/>
  </cols>
  <sheetData>
    <row r="1" spans="1:8">
      <c r="A1" s="17" t="s">
        <v>188</v>
      </c>
      <c r="B1" s="329" t="str">
        <f>Info!C2</f>
        <v>სს "ვითიბი ბანკი ჯორჯია"</v>
      </c>
    </row>
    <row r="2" spans="1:8">
      <c r="A2" s="17" t="s">
        <v>189</v>
      </c>
      <c r="B2" s="459">
        <f>'1. key ratios'!B2</f>
        <v>44561</v>
      </c>
    </row>
    <row r="3" spans="1:8">
      <c r="A3" s="17"/>
    </row>
    <row r="4" spans="1:8" ht="15" thickBot="1">
      <c r="A4" s="30" t="s">
        <v>405</v>
      </c>
      <c r="B4" s="68" t="s">
        <v>243</v>
      </c>
      <c r="C4" s="30"/>
      <c r="D4" s="31"/>
      <c r="E4" s="31"/>
      <c r="F4" s="32"/>
      <c r="G4" s="32"/>
      <c r="H4" s="33" t="s">
        <v>93</v>
      </c>
    </row>
    <row r="5" spans="1:8">
      <c r="A5" s="34"/>
      <c r="B5" s="35"/>
      <c r="C5" s="743" t="s">
        <v>194</v>
      </c>
      <c r="D5" s="744"/>
      <c r="E5" s="745"/>
      <c r="F5" s="743" t="s">
        <v>195</v>
      </c>
      <c r="G5" s="744"/>
      <c r="H5" s="746"/>
    </row>
    <row r="6" spans="1:8">
      <c r="A6" s="36" t="s">
        <v>26</v>
      </c>
      <c r="B6" s="37" t="s">
        <v>153</v>
      </c>
      <c r="C6" s="38" t="s">
        <v>27</v>
      </c>
      <c r="D6" s="38" t="s">
        <v>94</v>
      </c>
      <c r="E6" s="38" t="s">
        <v>68</v>
      </c>
      <c r="F6" s="38" t="s">
        <v>27</v>
      </c>
      <c r="G6" s="38" t="s">
        <v>94</v>
      </c>
      <c r="H6" s="39" t="s">
        <v>68</v>
      </c>
    </row>
    <row r="7" spans="1:8">
      <c r="A7" s="36">
        <v>1</v>
      </c>
      <c r="B7" s="40" t="s">
        <v>154</v>
      </c>
      <c r="C7" s="229">
        <v>39758747</v>
      </c>
      <c r="D7" s="229">
        <v>21032490</v>
      </c>
      <c r="E7" s="230">
        <v>60791237</v>
      </c>
      <c r="F7" s="231">
        <v>36613683</v>
      </c>
      <c r="G7" s="232">
        <v>24087656</v>
      </c>
      <c r="H7" s="233">
        <v>60701339</v>
      </c>
    </row>
    <row r="8" spans="1:8">
      <c r="A8" s="36">
        <v>2</v>
      </c>
      <c r="B8" s="40" t="s">
        <v>155</v>
      </c>
      <c r="C8" s="229">
        <v>34682959</v>
      </c>
      <c r="D8" s="229">
        <v>253262802</v>
      </c>
      <c r="E8" s="230">
        <v>287945761</v>
      </c>
      <c r="F8" s="231">
        <v>11249219</v>
      </c>
      <c r="G8" s="232">
        <v>287264788</v>
      </c>
      <c r="H8" s="233">
        <v>298514007</v>
      </c>
    </row>
    <row r="9" spans="1:8">
      <c r="A9" s="36">
        <v>3</v>
      </c>
      <c r="B9" s="40" t="s">
        <v>156</v>
      </c>
      <c r="C9" s="229">
        <v>84597</v>
      </c>
      <c r="D9" s="229">
        <v>44555024</v>
      </c>
      <c r="E9" s="230">
        <v>44639621</v>
      </c>
      <c r="F9" s="231">
        <v>72521</v>
      </c>
      <c r="G9" s="232">
        <v>76740580</v>
      </c>
      <c r="H9" s="233">
        <v>76813101</v>
      </c>
    </row>
    <row r="10" spans="1:8">
      <c r="A10" s="36">
        <v>4</v>
      </c>
      <c r="B10" s="40" t="s">
        <v>185</v>
      </c>
      <c r="C10" s="229">
        <v>0</v>
      </c>
      <c r="D10" s="229">
        <v>0</v>
      </c>
      <c r="E10" s="230">
        <v>0</v>
      </c>
      <c r="F10" s="231">
        <v>0</v>
      </c>
      <c r="G10" s="232">
        <v>0</v>
      </c>
      <c r="H10" s="233">
        <v>0</v>
      </c>
    </row>
    <row r="11" spans="1:8">
      <c r="A11" s="36">
        <v>5</v>
      </c>
      <c r="B11" s="40" t="s">
        <v>157</v>
      </c>
      <c r="C11" s="229">
        <v>153032629</v>
      </c>
      <c r="D11" s="229">
        <v>0</v>
      </c>
      <c r="E11" s="230">
        <v>153032629</v>
      </c>
      <c r="F11" s="231">
        <v>163732312</v>
      </c>
      <c r="G11" s="232">
        <v>0</v>
      </c>
      <c r="H11" s="233">
        <v>163732312</v>
      </c>
    </row>
    <row r="12" spans="1:8">
      <c r="A12" s="36">
        <v>6.1</v>
      </c>
      <c r="B12" s="41" t="s">
        <v>158</v>
      </c>
      <c r="C12" s="229">
        <v>893891776.00000131</v>
      </c>
      <c r="D12" s="229">
        <v>657992598.74329185</v>
      </c>
      <c r="E12" s="230">
        <v>1551884374.7432933</v>
      </c>
      <c r="F12" s="231">
        <v>802380136.55999732</v>
      </c>
      <c r="G12" s="232">
        <v>607655991.15014136</v>
      </c>
      <c r="H12" s="233">
        <v>1410036127.7101388</v>
      </c>
    </row>
    <row r="13" spans="1:8">
      <c r="A13" s="36">
        <v>6.2</v>
      </c>
      <c r="B13" s="41" t="s">
        <v>159</v>
      </c>
      <c r="C13" s="229">
        <v>-52300461.633394435</v>
      </c>
      <c r="D13" s="229">
        <v>-50134269.528259501</v>
      </c>
      <c r="E13" s="230">
        <v>-102434731.16165394</v>
      </c>
      <c r="F13" s="231">
        <v>-58208351.076851808</v>
      </c>
      <c r="G13" s="232">
        <v>-54583306.503093526</v>
      </c>
      <c r="H13" s="233">
        <v>-112791657.57994533</v>
      </c>
    </row>
    <row r="14" spans="1:8">
      <c r="A14" s="36">
        <v>6</v>
      </c>
      <c r="B14" s="40" t="s">
        <v>160</v>
      </c>
      <c r="C14" s="230">
        <v>841591314.36660683</v>
      </c>
      <c r="D14" s="230">
        <v>607858329.21503234</v>
      </c>
      <c r="E14" s="230">
        <v>1449449643.5816393</v>
      </c>
      <c r="F14" s="230">
        <v>744171785.48314548</v>
      </c>
      <c r="G14" s="230">
        <v>553072684.64704788</v>
      </c>
      <c r="H14" s="233">
        <v>1297244470.1301932</v>
      </c>
    </row>
    <row r="15" spans="1:8">
      <c r="A15" s="36">
        <v>7</v>
      </c>
      <c r="B15" s="40" t="s">
        <v>161</v>
      </c>
      <c r="C15" s="229">
        <v>17741732</v>
      </c>
      <c r="D15" s="229">
        <v>4879781</v>
      </c>
      <c r="E15" s="230">
        <v>22621513</v>
      </c>
      <c r="F15" s="231">
        <v>17480842</v>
      </c>
      <c r="G15" s="232">
        <v>6722033</v>
      </c>
      <c r="H15" s="233">
        <v>24202875</v>
      </c>
    </row>
    <row r="16" spans="1:8">
      <c r="A16" s="36">
        <v>8</v>
      </c>
      <c r="B16" s="40" t="s">
        <v>162</v>
      </c>
      <c r="C16" s="229">
        <v>17784135.5</v>
      </c>
      <c r="D16" s="229" t="s">
        <v>1011</v>
      </c>
      <c r="E16" s="230">
        <v>17784135.5</v>
      </c>
      <c r="F16" s="231">
        <v>19882335.690000001</v>
      </c>
      <c r="G16" s="232" t="s">
        <v>1011</v>
      </c>
      <c r="H16" s="233">
        <v>19882335.690000001</v>
      </c>
    </row>
    <row r="17" spans="1:8">
      <c r="A17" s="36">
        <v>9</v>
      </c>
      <c r="B17" s="40" t="s">
        <v>163</v>
      </c>
      <c r="C17" s="229">
        <v>54000</v>
      </c>
      <c r="D17" s="229">
        <v>0</v>
      </c>
      <c r="E17" s="230">
        <v>54000</v>
      </c>
      <c r="F17" s="231">
        <v>54000</v>
      </c>
      <c r="G17" s="232">
        <v>0</v>
      </c>
      <c r="H17" s="233">
        <v>54000</v>
      </c>
    </row>
    <row r="18" spans="1:8">
      <c r="A18" s="36">
        <v>10</v>
      </c>
      <c r="B18" s="40" t="s">
        <v>164</v>
      </c>
      <c r="C18" s="229">
        <v>72123235</v>
      </c>
      <c r="D18" s="229" t="s">
        <v>1011</v>
      </c>
      <c r="E18" s="230">
        <v>72123235</v>
      </c>
      <c r="F18" s="231">
        <v>67429903</v>
      </c>
      <c r="G18" s="232" t="s">
        <v>1011</v>
      </c>
      <c r="H18" s="233">
        <v>67429903</v>
      </c>
    </row>
    <row r="19" spans="1:8">
      <c r="A19" s="36">
        <v>11</v>
      </c>
      <c r="B19" s="40" t="s">
        <v>165</v>
      </c>
      <c r="C19" s="229">
        <v>32802167.710000001</v>
      </c>
      <c r="D19" s="229">
        <v>4379569.84</v>
      </c>
      <c r="E19" s="230">
        <v>37181737.549999997</v>
      </c>
      <c r="F19" s="231">
        <v>33961015.899400003</v>
      </c>
      <c r="G19" s="232">
        <v>4786678</v>
      </c>
      <c r="H19" s="233">
        <v>38747693.899400003</v>
      </c>
    </row>
    <row r="20" spans="1:8">
      <c r="A20" s="36">
        <v>12</v>
      </c>
      <c r="B20" s="42" t="s">
        <v>166</v>
      </c>
      <c r="C20" s="230">
        <v>1209655516.5766068</v>
      </c>
      <c r="D20" s="230">
        <v>935967996.05503237</v>
      </c>
      <c r="E20" s="230">
        <v>2145623512.631639</v>
      </c>
      <c r="F20" s="230">
        <v>1094647617.0725455</v>
      </c>
      <c r="G20" s="230">
        <v>952674419.64704788</v>
      </c>
      <c r="H20" s="233">
        <v>2047322036.7195935</v>
      </c>
    </row>
    <row r="21" spans="1:8">
      <c r="A21" s="36"/>
      <c r="B21" s="37" t="s">
        <v>183</v>
      </c>
      <c r="C21" s="234"/>
      <c r="D21" s="234"/>
      <c r="E21" s="234"/>
      <c r="F21" s="235"/>
      <c r="G21" s="236"/>
      <c r="H21" s="237"/>
    </row>
    <row r="22" spans="1:8">
      <c r="A22" s="36">
        <v>13</v>
      </c>
      <c r="B22" s="40" t="s">
        <v>167</v>
      </c>
      <c r="C22" s="229">
        <v>23358995</v>
      </c>
      <c r="D22" s="229">
        <v>13692440</v>
      </c>
      <c r="E22" s="230">
        <v>37051435</v>
      </c>
      <c r="F22" s="231">
        <v>3560683</v>
      </c>
      <c r="G22" s="232">
        <v>13964033</v>
      </c>
      <c r="H22" s="233">
        <v>17524716</v>
      </c>
    </row>
    <row r="23" spans="1:8">
      <c r="A23" s="36">
        <v>14</v>
      </c>
      <c r="B23" s="40" t="s">
        <v>168</v>
      </c>
      <c r="C23" s="229">
        <v>169512791</v>
      </c>
      <c r="D23" s="229">
        <v>236175359</v>
      </c>
      <c r="E23" s="230">
        <v>405688150</v>
      </c>
      <c r="F23" s="231">
        <v>156049727</v>
      </c>
      <c r="G23" s="232">
        <v>235584055</v>
      </c>
      <c r="H23" s="233">
        <v>391633782</v>
      </c>
    </row>
    <row r="24" spans="1:8">
      <c r="A24" s="36">
        <v>15</v>
      </c>
      <c r="B24" s="40" t="s">
        <v>169</v>
      </c>
      <c r="C24" s="229">
        <v>118873771</v>
      </c>
      <c r="D24" s="229">
        <v>107576249</v>
      </c>
      <c r="E24" s="230">
        <v>226450020</v>
      </c>
      <c r="F24" s="231">
        <v>167628686</v>
      </c>
      <c r="G24" s="232">
        <v>104115023</v>
      </c>
      <c r="H24" s="233">
        <v>271743709</v>
      </c>
    </row>
    <row r="25" spans="1:8">
      <c r="A25" s="36">
        <v>16</v>
      </c>
      <c r="B25" s="40" t="s">
        <v>170</v>
      </c>
      <c r="C25" s="229">
        <v>441040432</v>
      </c>
      <c r="D25" s="229">
        <v>452679828</v>
      </c>
      <c r="E25" s="230">
        <v>893720260</v>
      </c>
      <c r="F25" s="231">
        <v>308622413</v>
      </c>
      <c r="G25" s="232">
        <v>518336348</v>
      </c>
      <c r="H25" s="233">
        <v>826958761</v>
      </c>
    </row>
    <row r="26" spans="1:8">
      <c r="A26" s="36">
        <v>17</v>
      </c>
      <c r="B26" s="40" t="s">
        <v>171</v>
      </c>
      <c r="C26" s="234"/>
      <c r="D26" s="234"/>
      <c r="E26" s="230">
        <v>0</v>
      </c>
      <c r="F26" s="235"/>
      <c r="G26" s="236"/>
      <c r="H26" s="233">
        <v>0</v>
      </c>
    </row>
    <row r="27" spans="1:8">
      <c r="A27" s="36">
        <v>18</v>
      </c>
      <c r="B27" s="40" t="s">
        <v>172</v>
      </c>
      <c r="C27" s="229">
        <v>102025681.45999999</v>
      </c>
      <c r="D27" s="229">
        <v>4434127.2699999996</v>
      </c>
      <c r="E27" s="230">
        <v>106459808.72999999</v>
      </c>
      <c r="F27" s="231">
        <v>117408862.2</v>
      </c>
      <c r="G27" s="232">
        <v>74543039.359000012</v>
      </c>
      <c r="H27" s="233">
        <v>191951901.55900002</v>
      </c>
    </row>
    <row r="28" spans="1:8">
      <c r="A28" s="36">
        <v>19</v>
      </c>
      <c r="B28" s="40" t="s">
        <v>173</v>
      </c>
      <c r="C28" s="229">
        <v>8330177</v>
      </c>
      <c r="D28" s="229">
        <v>3348296</v>
      </c>
      <c r="E28" s="230">
        <v>11678473</v>
      </c>
      <c r="F28" s="231">
        <v>5188147</v>
      </c>
      <c r="G28" s="232">
        <v>6587840</v>
      </c>
      <c r="H28" s="233">
        <v>11775987</v>
      </c>
    </row>
    <row r="29" spans="1:8">
      <c r="A29" s="36">
        <v>20</v>
      </c>
      <c r="B29" s="40" t="s">
        <v>95</v>
      </c>
      <c r="C29" s="229">
        <v>19981956.559999999</v>
      </c>
      <c r="D29" s="229">
        <v>12397848.645300001</v>
      </c>
      <c r="E29" s="230">
        <v>32379805.2053</v>
      </c>
      <c r="F29" s="231">
        <v>17573441.84</v>
      </c>
      <c r="G29" s="232">
        <v>19049001.920000002</v>
      </c>
      <c r="H29" s="233">
        <v>36622443.760000005</v>
      </c>
    </row>
    <row r="30" spans="1:8">
      <c r="A30" s="36">
        <v>21</v>
      </c>
      <c r="B30" s="40" t="s">
        <v>174</v>
      </c>
      <c r="C30" s="229">
        <v>0</v>
      </c>
      <c r="D30" s="229">
        <v>112523368.44</v>
      </c>
      <c r="E30" s="230">
        <v>112523368.44</v>
      </c>
      <c r="F30" s="231">
        <v>0</v>
      </c>
      <c r="G30" s="232">
        <v>93027780.955200002</v>
      </c>
      <c r="H30" s="233">
        <v>93027780.955200002</v>
      </c>
    </row>
    <row r="31" spans="1:8">
      <c r="A31" s="36">
        <v>22</v>
      </c>
      <c r="B31" s="42" t="s">
        <v>175</v>
      </c>
      <c r="C31" s="230">
        <v>883123804.01999998</v>
      </c>
      <c r="D31" s="230">
        <v>942827516.35529995</v>
      </c>
      <c r="E31" s="230">
        <v>1825951320.3752999</v>
      </c>
      <c r="F31" s="230">
        <v>776031960.04000008</v>
      </c>
      <c r="G31" s="230">
        <v>1065207121.2341999</v>
      </c>
      <c r="H31" s="233">
        <v>1841239081.2742</v>
      </c>
    </row>
    <row r="32" spans="1:8">
      <c r="A32" s="36"/>
      <c r="B32" s="37" t="s">
        <v>184</v>
      </c>
      <c r="C32" s="234"/>
      <c r="D32" s="234"/>
      <c r="E32" s="229"/>
      <c r="F32" s="235"/>
      <c r="G32" s="236"/>
      <c r="H32" s="237"/>
    </row>
    <row r="33" spans="1:8">
      <c r="A33" s="36">
        <v>23</v>
      </c>
      <c r="B33" s="40" t="s">
        <v>176</v>
      </c>
      <c r="C33" s="229">
        <v>209008277</v>
      </c>
      <c r="D33" s="234" t="s">
        <v>1011</v>
      </c>
      <c r="E33" s="230">
        <v>209008277</v>
      </c>
      <c r="F33" s="231">
        <v>209008277</v>
      </c>
      <c r="G33" s="236" t="s">
        <v>1011</v>
      </c>
      <c r="H33" s="233">
        <v>209008277</v>
      </c>
    </row>
    <row r="34" spans="1:8">
      <c r="A34" s="36">
        <v>24</v>
      </c>
      <c r="B34" s="40" t="s">
        <v>177</v>
      </c>
      <c r="C34" s="229">
        <v>70514300</v>
      </c>
      <c r="D34" s="234" t="s">
        <v>1011</v>
      </c>
      <c r="E34" s="230">
        <v>70514300</v>
      </c>
      <c r="F34" s="231">
        <v>0</v>
      </c>
      <c r="G34" s="236" t="s">
        <v>1011</v>
      </c>
      <c r="H34" s="233">
        <v>0</v>
      </c>
    </row>
    <row r="35" spans="1:8">
      <c r="A35" s="36">
        <v>25</v>
      </c>
      <c r="B35" s="41" t="s">
        <v>178</v>
      </c>
      <c r="C35" s="229">
        <v>0</v>
      </c>
      <c r="D35" s="234" t="s">
        <v>1011</v>
      </c>
      <c r="E35" s="230">
        <v>0</v>
      </c>
      <c r="F35" s="231">
        <v>0</v>
      </c>
      <c r="G35" s="236" t="s">
        <v>1011</v>
      </c>
      <c r="H35" s="233">
        <v>0</v>
      </c>
    </row>
    <row r="36" spans="1:8">
      <c r="A36" s="36">
        <v>26</v>
      </c>
      <c r="B36" s="40" t="s">
        <v>179</v>
      </c>
      <c r="C36" s="229">
        <v>0</v>
      </c>
      <c r="D36" s="234" t="s">
        <v>1011</v>
      </c>
      <c r="E36" s="230">
        <v>0</v>
      </c>
      <c r="F36" s="231">
        <v>0</v>
      </c>
      <c r="G36" s="236" t="s">
        <v>1011</v>
      </c>
      <c r="H36" s="233">
        <v>0</v>
      </c>
    </row>
    <row r="37" spans="1:8">
      <c r="A37" s="36">
        <v>27</v>
      </c>
      <c r="B37" s="40" t="s">
        <v>180</v>
      </c>
      <c r="C37" s="229">
        <v>0</v>
      </c>
      <c r="D37" s="234" t="s">
        <v>1011</v>
      </c>
      <c r="E37" s="230">
        <v>0</v>
      </c>
      <c r="F37" s="231">
        <v>0</v>
      </c>
      <c r="G37" s="236" t="s">
        <v>1011</v>
      </c>
      <c r="H37" s="233">
        <v>0</v>
      </c>
    </row>
    <row r="38" spans="1:8">
      <c r="A38" s="36">
        <v>28</v>
      </c>
      <c r="B38" s="40" t="s">
        <v>181</v>
      </c>
      <c r="C38" s="229">
        <v>26946522.000000015</v>
      </c>
      <c r="D38" s="234" t="s">
        <v>1011</v>
      </c>
      <c r="E38" s="230">
        <v>26946522.000000015</v>
      </c>
      <c r="F38" s="231">
        <v>-12467765.469999999</v>
      </c>
      <c r="G38" s="236" t="s">
        <v>1011</v>
      </c>
      <c r="H38" s="233">
        <v>-12467765.469999999</v>
      </c>
    </row>
    <row r="39" spans="1:8">
      <c r="A39" s="36">
        <v>29</v>
      </c>
      <c r="B39" s="40" t="s">
        <v>196</v>
      </c>
      <c r="C39" s="229">
        <v>13203093</v>
      </c>
      <c r="D39" s="234" t="s">
        <v>1011</v>
      </c>
      <c r="E39" s="230">
        <v>13203093</v>
      </c>
      <c r="F39" s="231">
        <v>9542444</v>
      </c>
      <c r="G39" s="236" t="s">
        <v>1011</v>
      </c>
      <c r="H39" s="233">
        <v>9542444</v>
      </c>
    </row>
    <row r="40" spans="1:8">
      <c r="A40" s="36">
        <v>30</v>
      </c>
      <c r="B40" s="42" t="s">
        <v>182</v>
      </c>
      <c r="C40" s="229">
        <v>319672192</v>
      </c>
      <c r="D40" s="234" t="s">
        <v>1011</v>
      </c>
      <c r="E40" s="230">
        <v>319672192</v>
      </c>
      <c r="F40" s="231">
        <v>206082955.53</v>
      </c>
      <c r="G40" s="236" t="s">
        <v>1011</v>
      </c>
      <c r="H40" s="233">
        <v>206082955.53</v>
      </c>
    </row>
    <row r="41" spans="1:8" ht="15" thickBot="1">
      <c r="A41" s="43">
        <v>31</v>
      </c>
      <c r="B41" s="44" t="s">
        <v>197</v>
      </c>
      <c r="C41" s="238">
        <v>1202795996.02</v>
      </c>
      <c r="D41" s="238">
        <v>942827516.35529995</v>
      </c>
      <c r="E41" s="238">
        <v>2145623512.3752999</v>
      </c>
      <c r="F41" s="238">
        <v>982114915.57000005</v>
      </c>
      <c r="G41" s="238">
        <v>1065207121.2341999</v>
      </c>
      <c r="H41" s="239">
        <v>2047322036.8041999</v>
      </c>
    </row>
    <row r="43" spans="1:8">
      <c r="B43" s="45"/>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69" zoomScale="90" zoomScaleNormal="90" workbookViewId="0">
      <selection activeCell="C170" sqref="C170"/>
    </sheetView>
  </sheetViews>
  <sheetFormatPr defaultColWidth="43.5546875" defaultRowHeight="12"/>
  <cols>
    <col min="1" max="1" width="8" style="220" customWidth="1"/>
    <col min="2" max="2" width="66.109375" style="221" customWidth="1"/>
    <col min="3" max="3" width="131.44140625" style="222" customWidth="1"/>
    <col min="4" max="5" width="10.33203125" style="213" customWidth="1"/>
    <col min="6" max="16384" width="43.5546875" style="213"/>
  </cols>
  <sheetData>
    <row r="1" spans="1:3" ht="13.2" thickTop="1" thickBot="1">
      <c r="A1" s="858" t="s">
        <v>325</v>
      </c>
      <c r="B1" s="859"/>
      <c r="C1" s="860"/>
    </row>
    <row r="2" spans="1:3" ht="26.25" customHeight="1">
      <c r="A2" s="572"/>
      <c r="B2" s="861" t="s">
        <v>326</v>
      </c>
      <c r="C2" s="861"/>
    </row>
    <row r="3" spans="1:3" s="218" customFormat="1" ht="11.25" customHeight="1">
      <c r="A3" s="217"/>
      <c r="B3" s="861" t="s">
        <v>418</v>
      </c>
      <c r="C3" s="861"/>
    </row>
    <row r="4" spans="1:3" ht="12" customHeight="1" thickBot="1">
      <c r="A4" s="862" t="s">
        <v>422</v>
      </c>
      <c r="B4" s="863"/>
      <c r="C4" s="864"/>
    </row>
    <row r="5" spans="1:3" ht="12.6" thickTop="1">
      <c r="A5" s="214"/>
      <c r="B5" s="865" t="s">
        <v>327</v>
      </c>
      <c r="C5" s="866"/>
    </row>
    <row r="6" spans="1:3">
      <c r="A6" s="572"/>
      <c r="B6" s="852" t="s">
        <v>419</v>
      </c>
      <c r="C6" s="853"/>
    </row>
    <row r="7" spans="1:3">
      <c r="A7" s="572"/>
      <c r="B7" s="852" t="s">
        <v>328</v>
      </c>
      <c r="C7" s="853"/>
    </row>
    <row r="8" spans="1:3">
      <c r="A8" s="572"/>
      <c r="B8" s="852" t="s">
        <v>420</v>
      </c>
      <c r="C8" s="853"/>
    </row>
    <row r="9" spans="1:3">
      <c r="A9" s="572"/>
      <c r="B9" s="854" t="s">
        <v>421</v>
      </c>
      <c r="C9" s="855"/>
    </row>
    <row r="10" spans="1:3">
      <c r="A10" s="572"/>
      <c r="B10" s="856" t="s">
        <v>329</v>
      </c>
      <c r="C10" s="857" t="s">
        <v>329</v>
      </c>
    </row>
    <row r="11" spans="1:3">
      <c r="A11" s="572"/>
      <c r="B11" s="856" t="s">
        <v>330</v>
      </c>
      <c r="C11" s="857" t="s">
        <v>330</v>
      </c>
    </row>
    <row r="12" spans="1:3">
      <c r="A12" s="572"/>
      <c r="B12" s="856" t="s">
        <v>331</v>
      </c>
      <c r="C12" s="857" t="s">
        <v>331</v>
      </c>
    </row>
    <row r="13" spans="1:3">
      <c r="A13" s="572"/>
      <c r="B13" s="856" t="s">
        <v>332</v>
      </c>
      <c r="C13" s="857" t="s">
        <v>332</v>
      </c>
    </row>
    <row r="14" spans="1:3">
      <c r="A14" s="572"/>
      <c r="B14" s="856" t="s">
        <v>333</v>
      </c>
      <c r="C14" s="857" t="s">
        <v>333</v>
      </c>
    </row>
    <row r="15" spans="1:3" ht="21.75" customHeight="1">
      <c r="A15" s="572"/>
      <c r="B15" s="856" t="s">
        <v>334</v>
      </c>
      <c r="C15" s="857" t="s">
        <v>334</v>
      </c>
    </row>
    <row r="16" spans="1:3">
      <c r="A16" s="572"/>
      <c r="B16" s="856" t="s">
        <v>335</v>
      </c>
      <c r="C16" s="857" t="s">
        <v>336</v>
      </c>
    </row>
    <row r="17" spans="1:3">
      <c r="A17" s="572"/>
      <c r="B17" s="856" t="s">
        <v>337</v>
      </c>
      <c r="C17" s="857" t="s">
        <v>338</v>
      </c>
    </row>
    <row r="18" spans="1:3">
      <c r="A18" s="572"/>
      <c r="B18" s="856" t="s">
        <v>339</v>
      </c>
      <c r="C18" s="857" t="s">
        <v>340</v>
      </c>
    </row>
    <row r="19" spans="1:3">
      <c r="A19" s="572"/>
      <c r="B19" s="856" t="s">
        <v>341</v>
      </c>
      <c r="C19" s="857" t="s">
        <v>341</v>
      </c>
    </row>
    <row r="20" spans="1:3">
      <c r="A20" s="572"/>
      <c r="B20" s="856" t="s">
        <v>342</v>
      </c>
      <c r="C20" s="857" t="s">
        <v>342</v>
      </c>
    </row>
    <row r="21" spans="1:3">
      <c r="A21" s="572"/>
      <c r="B21" s="856" t="s">
        <v>343</v>
      </c>
      <c r="C21" s="857" t="s">
        <v>343</v>
      </c>
    </row>
    <row r="22" spans="1:3" ht="23.25" customHeight="1">
      <c r="A22" s="572"/>
      <c r="B22" s="856" t="s">
        <v>344</v>
      </c>
      <c r="C22" s="857" t="s">
        <v>345</v>
      </c>
    </row>
    <row r="23" spans="1:3">
      <c r="A23" s="572"/>
      <c r="B23" s="856" t="s">
        <v>346</v>
      </c>
      <c r="C23" s="857" t="s">
        <v>346</v>
      </c>
    </row>
    <row r="24" spans="1:3">
      <c r="A24" s="572"/>
      <c r="B24" s="856" t="s">
        <v>347</v>
      </c>
      <c r="C24" s="857" t="s">
        <v>348</v>
      </c>
    </row>
    <row r="25" spans="1:3" ht="12.6" thickBot="1">
      <c r="A25" s="215"/>
      <c r="B25" s="869" t="s">
        <v>349</v>
      </c>
      <c r="C25" s="870"/>
    </row>
    <row r="26" spans="1:3" ht="13.2" thickTop="1" thickBot="1">
      <c r="A26" s="862" t="s">
        <v>432</v>
      </c>
      <c r="B26" s="863"/>
      <c r="C26" s="864"/>
    </row>
    <row r="27" spans="1:3" ht="13.2" thickTop="1" thickBot="1">
      <c r="A27" s="216"/>
      <c r="B27" s="871" t="s">
        <v>350</v>
      </c>
      <c r="C27" s="872"/>
    </row>
    <row r="28" spans="1:3" ht="13.2" thickTop="1" thickBot="1">
      <c r="A28" s="862" t="s">
        <v>423</v>
      </c>
      <c r="B28" s="863"/>
      <c r="C28" s="864"/>
    </row>
    <row r="29" spans="1:3" ht="12.6" thickTop="1">
      <c r="A29" s="214"/>
      <c r="B29" s="873" t="s">
        <v>351</v>
      </c>
      <c r="C29" s="874" t="s">
        <v>352</v>
      </c>
    </row>
    <row r="30" spans="1:3">
      <c r="A30" s="572"/>
      <c r="B30" s="867" t="s">
        <v>353</v>
      </c>
      <c r="C30" s="868" t="s">
        <v>354</v>
      </c>
    </row>
    <row r="31" spans="1:3">
      <c r="A31" s="572"/>
      <c r="B31" s="867" t="s">
        <v>355</v>
      </c>
      <c r="C31" s="868" t="s">
        <v>356</v>
      </c>
    </row>
    <row r="32" spans="1:3">
      <c r="A32" s="572"/>
      <c r="B32" s="867" t="s">
        <v>357</v>
      </c>
      <c r="C32" s="868" t="s">
        <v>358</v>
      </c>
    </row>
    <row r="33" spans="1:3">
      <c r="A33" s="572"/>
      <c r="B33" s="867" t="s">
        <v>359</v>
      </c>
      <c r="C33" s="868" t="s">
        <v>360</v>
      </c>
    </row>
    <row r="34" spans="1:3">
      <c r="A34" s="572"/>
      <c r="B34" s="867" t="s">
        <v>361</v>
      </c>
      <c r="C34" s="868" t="s">
        <v>362</v>
      </c>
    </row>
    <row r="35" spans="1:3" ht="23.25" customHeight="1">
      <c r="A35" s="572"/>
      <c r="B35" s="867" t="s">
        <v>363</v>
      </c>
      <c r="C35" s="868" t="s">
        <v>364</v>
      </c>
    </row>
    <row r="36" spans="1:3" ht="24" customHeight="1">
      <c r="A36" s="572"/>
      <c r="B36" s="867" t="s">
        <v>365</v>
      </c>
      <c r="C36" s="868" t="s">
        <v>366</v>
      </c>
    </row>
    <row r="37" spans="1:3" ht="24.75" customHeight="1">
      <c r="A37" s="572"/>
      <c r="B37" s="867" t="s">
        <v>367</v>
      </c>
      <c r="C37" s="868" t="s">
        <v>368</v>
      </c>
    </row>
    <row r="38" spans="1:3" ht="23.25" customHeight="1">
      <c r="A38" s="572"/>
      <c r="B38" s="867" t="s">
        <v>424</v>
      </c>
      <c r="C38" s="868" t="s">
        <v>369</v>
      </c>
    </row>
    <row r="39" spans="1:3" ht="39.75" customHeight="1">
      <c r="A39" s="572"/>
      <c r="B39" s="856" t="s">
        <v>438</v>
      </c>
      <c r="C39" s="857" t="s">
        <v>370</v>
      </c>
    </row>
    <row r="40" spans="1:3" ht="12" customHeight="1">
      <c r="A40" s="572"/>
      <c r="B40" s="867" t="s">
        <v>371</v>
      </c>
      <c r="C40" s="868" t="s">
        <v>372</v>
      </c>
    </row>
    <row r="41" spans="1:3" ht="27" customHeight="1" thickBot="1">
      <c r="A41" s="215"/>
      <c r="B41" s="877" t="s">
        <v>373</v>
      </c>
      <c r="C41" s="878" t="s">
        <v>374</v>
      </c>
    </row>
    <row r="42" spans="1:3" ht="13.2" thickTop="1" thickBot="1">
      <c r="A42" s="862" t="s">
        <v>425</v>
      </c>
      <c r="B42" s="863"/>
      <c r="C42" s="864"/>
    </row>
    <row r="43" spans="1:3" ht="12.6" thickTop="1">
      <c r="A43" s="214"/>
      <c r="B43" s="865" t="s">
        <v>460</v>
      </c>
      <c r="C43" s="866" t="s">
        <v>375</v>
      </c>
    </row>
    <row r="44" spans="1:3">
      <c r="A44" s="572"/>
      <c r="B44" s="852" t="s">
        <v>459</v>
      </c>
      <c r="C44" s="853"/>
    </row>
    <row r="45" spans="1:3" ht="23.25" customHeight="1" thickBot="1">
      <c r="A45" s="215"/>
      <c r="B45" s="875" t="s">
        <v>376</v>
      </c>
      <c r="C45" s="876" t="s">
        <v>377</v>
      </c>
    </row>
    <row r="46" spans="1:3" ht="11.25" customHeight="1" thickTop="1" thickBot="1">
      <c r="A46" s="862" t="s">
        <v>426</v>
      </c>
      <c r="B46" s="863"/>
      <c r="C46" s="864"/>
    </row>
    <row r="47" spans="1:3" ht="26.25" customHeight="1" thickTop="1">
      <c r="A47" s="572"/>
      <c r="B47" s="852" t="s">
        <v>427</v>
      </c>
      <c r="C47" s="853"/>
    </row>
    <row r="48" spans="1:3" ht="12.6" thickBot="1">
      <c r="A48" s="862" t="s">
        <v>428</v>
      </c>
      <c r="B48" s="863"/>
      <c r="C48" s="864"/>
    </row>
    <row r="49" spans="1:3" ht="12.6" thickTop="1">
      <c r="A49" s="214"/>
      <c r="B49" s="865" t="s">
        <v>378</v>
      </c>
      <c r="C49" s="866" t="s">
        <v>378</v>
      </c>
    </row>
    <row r="50" spans="1:3" ht="11.25" customHeight="1">
      <c r="A50" s="572"/>
      <c r="B50" s="852" t="s">
        <v>379</v>
      </c>
      <c r="C50" s="853" t="s">
        <v>379</v>
      </c>
    </row>
    <row r="51" spans="1:3">
      <c r="A51" s="572"/>
      <c r="B51" s="852" t="s">
        <v>380</v>
      </c>
      <c r="C51" s="853" t="s">
        <v>380</v>
      </c>
    </row>
    <row r="52" spans="1:3" ht="11.25" customHeight="1">
      <c r="A52" s="572"/>
      <c r="B52" s="852" t="s">
        <v>486</v>
      </c>
      <c r="C52" s="853" t="s">
        <v>381</v>
      </c>
    </row>
    <row r="53" spans="1:3" ht="33.6" customHeight="1">
      <c r="A53" s="572"/>
      <c r="B53" s="852" t="s">
        <v>382</v>
      </c>
      <c r="C53" s="853" t="s">
        <v>382</v>
      </c>
    </row>
    <row r="54" spans="1:3" ht="11.25" customHeight="1">
      <c r="A54" s="572"/>
      <c r="B54" s="852" t="s">
        <v>480</v>
      </c>
      <c r="C54" s="853" t="s">
        <v>383</v>
      </c>
    </row>
    <row r="55" spans="1:3" ht="11.25" customHeight="1" thickBot="1">
      <c r="A55" s="862" t="s">
        <v>429</v>
      </c>
      <c r="B55" s="863"/>
      <c r="C55" s="864"/>
    </row>
    <row r="56" spans="1:3" ht="12.6" thickTop="1">
      <c r="A56" s="214"/>
      <c r="B56" s="865" t="s">
        <v>378</v>
      </c>
      <c r="C56" s="866" t="s">
        <v>378</v>
      </c>
    </row>
    <row r="57" spans="1:3">
      <c r="A57" s="572"/>
      <c r="B57" s="852" t="s">
        <v>384</v>
      </c>
      <c r="C57" s="853" t="s">
        <v>384</v>
      </c>
    </row>
    <row r="58" spans="1:3">
      <c r="A58" s="572"/>
      <c r="B58" s="852" t="s">
        <v>435</v>
      </c>
      <c r="C58" s="853" t="s">
        <v>385</v>
      </c>
    </row>
    <row r="59" spans="1:3">
      <c r="A59" s="572"/>
      <c r="B59" s="852" t="s">
        <v>386</v>
      </c>
      <c r="C59" s="853" t="s">
        <v>386</v>
      </c>
    </row>
    <row r="60" spans="1:3">
      <c r="A60" s="572"/>
      <c r="B60" s="852" t="s">
        <v>387</v>
      </c>
      <c r="C60" s="853" t="s">
        <v>387</v>
      </c>
    </row>
    <row r="61" spans="1:3">
      <c r="A61" s="572"/>
      <c r="B61" s="852" t="s">
        <v>388</v>
      </c>
      <c r="C61" s="853" t="s">
        <v>388</v>
      </c>
    </row>
    <row r="62" spans="1:3">
      <c r="A62" s="572"/>
      <c r="B62" s="852" t="s">
        <v>436</v>
      </c>
      <c r="C62" s="853" t="s">
        <v>389</v>
      </c>
    </row>
    <row r="63" spans="1:3">
      <c r="A63" s="572"/>
      <c r="B63" s="852" t="s">
        <v>390</v>
      </c>
      <c r="C63" s="853" t="s">
        <v>390</v>
      </c>
    </row>
    <row r="64" spans="1:3" ht="12.6" thickBot="1">
      <c r="A64" s="215"/>
      <c r="B64" s="875" t="s">
        <v>391</v>
      </c>
      <c r="C64" s="876" t="s">
        <v>391</v>
      </c>
    </row>
    <row r="65" spans="1:3" ht="11.25" customHeight="1" thickTop="1">
      <c r="A65" s="881" t="s">
        <v>430</v>
      </c>
      <c r="B65" s="882"/>
      <c r="C65" s="883"/>
    </row>
    <row r="66" spans="1:3" ht="12.6" thickBot="1">
      <c r="A66" s="215"/>
      <c r="B66" s="875" t="s">
        <v>392</v>
      </c>
      <c r="C66" s="876" t="s">
        <v>392</v>
      </c>
    </row>
    <row r="67" spans="1:3" ht="11.25" customHeight="1" thickTop="1" thickBot="1">
      <c r="A67" s="862" t="s">
        <v>431</v>
      </c>
      <c r="B67" s="863"/>
      <c r="C67" s="864"/>
    </row>
    <row r="68" spans="1:3" ht="12.6" thickTop="1">
      <c r="A68" s="214"/>
      <c r="B68" s="865" t="s">
        <v>393</v>
      </c>
      <c r="C68" s="866" t="s">
        <v>393</v>
      </c>
    </row>
    <row r="69" spans="1:3">
      <c r="A69" s="572"/>
      <c r="B69" s="852" t="s">
        <v>394</v>
      </c>
      <c r="C69" s="853" t="s">
        <v>394</v>
      </c>
    </row>
    <row r="70" spans="1:3">
      <c r="A70" s="572"/>
      <c r="B70" s="852" t="s">
        <v>395</v>
      </c>
      <c r="C70" s="853" t="s">
        <v>395</v>
      </c>
    </row>
    <row r="71" spans="1:3" ht="54.9" customHeight="1">
      <c r="A71" s="572"/>
      <c r="B71" s="879" t="s">
        <v>957</v>
      </c>
      <c r="C71" s="880" t="s">
        <v>396</v>
      </c>
    </row>
    <row r="72" spans="1:3" ht="33.75" customHeight="1">
      <c r="A72" s="572"/>
      <c r="B72" s="879" t="s">
        <v>439</v>
      </c>
      <c r="C72" s="880" t="s">
        <v>397</v>
      </c>
    </row>
    <row r="73" spans="1:3" ht="15.75" customHeight="1">
      <c r="A73" s="572"/>
      <c r="B73" s="879" t="s">
        <v>437</v>
      </c>
      <c r="C73" s="880" t="s">
        <v>398</v>
      </c>
    </row>
    <row r="74" spans="1:3">
      <c r="A74" s="572"/>
      <c r="B74" s="852" t="s">
        <v>399</v>
      </c>
      <c r="C74" s="853" t="s">
        <v>399</v>
      </c>
    </row>
    <row r="75" spans="1:3" ht="12.6" thickBot="1">
      <c r="A75" s="215"/>
      <c r="B75" s="875" t="s">
        <v>400</v>
      </c>
      <c r="C75" s="876" t="s">
        <v>400</v>
      </c>
    </row>
    <row r="76" spans="1:3" ht="12.6" thickTop="1">
      <c r="A76" s="881" t="s">
        <v>463</v>
      </c>
      <c r="B76" s="882"/>
      <c r="C76" s="883"/>
    </row>
    <row r="77" spans="1:3">
      <c r="A77" s="572"/>
      <c r="B77" s="852" t="s">
        <v>392</v>
      </c>
      <c r="C77" s="853"/>
    </row>
    <row r="78" spans="1:3">
      <c r="A78" s="572"/>
      <c r="B78" s="852" t="s">
        <v>461</v>
      </c>
      <c r="C78" s="853"/>
    </row>
    <row r="79" spans="1:3">
      <c r="A79" s="572"/>
      <c r="B79" s="852" t="s">
        <v>462</v>
      </c>
      <c r="C79" s="853"/>
    </row>
    <row r="80" spans="1:3">
      <c r="A80" s="881" t="s">
        <v>464</v>
      </c>
      <c r="B80" s="882"/>
      <c r="C80" s="883"/>
    </row>
    <row r="81" spans="1:3">
      <c r="A81" s="572"/>
      <c r="B81" s="852" t="s">
        <v>392</v>
      </c>
      <c r="C81" s="853"/>
    </row>
    <row r="82" spans="1:3">
      <c r="A82" s="572"/>
      <c r="B82" s="852" t="s">
        <v>465</v>
      </c>
      <c r="C82" s="853"/>
    </row>
    <row r="83" spans="1:3" ht="76.5" customHeight="1">
      <c r="A83" s="572"/>
      <c r="B83" s="852" t="s">
        <v>479</v>
      </c>
      <c r="C83" s="853"/>
    </row>
    <row r="84" spans="1:3" ht="53.25" customHeight="1">
      <c r="A84" s="572"/>
      <c r="B84" s="852" t="s">
        <v>478</v>
      </c>
      <c r="C84" s="853"/>
    </row>
    <row r="85" spans="1:3">
      <c r="A85" s="572"/>
      <c r="B85" s="852" t="s">
        <v>466</v>
      </c>
      <c r="C85" s="853"/>
    </row>
    <row r="86" spans="1:3">
      <c r="A86" s="572"/>
      <c r="B86" s="852" t="s">
        <v>467</v>
      </c>
      <c r="C86" s="853"/>
    </row>
    <row r="87" spans="1:3">
      <c r="A87" s="572"/>
      <c r="B87" s="852" t="s">
        <v>468</v>
      </c>
      <c r="C87" s="853"/>
    </row>
    <row r="88" spans="1:3">
      <c r="A88" s="881" t="s">
        <v>469</v>
      </c>
      <c r="B88" s="882"/>
      <c r="C88" s="883"/>
    </row>
    <row r="89" spans="1:3">
      <c r="A89" s="572"/>
      <c r="B89" s="852" t="s">
        <v>392</v>
      </c>
      <c r="C89" s="853"/>
    </row>
    <row r="90" spans="1:3">
      <c r="A90" s="572"/>
      <c r="B90" s="852" t="s">
        <v>471</v>
      </c>
      <c r="C90" s="853"/>
    </row>
    <row r="91" spans="1:3" ht="12" customHeight="1">
      <c r="A91" s="572"/>
      <c r="B91" s="852" t="s">
        <v>472</v>
      </c>
      <c r="C91" s="853"/>
    </row>
    <row r="92" spans="1:3">
      <c r="A92" s="572"/>
      <c r="B92" s="852" t="s">
        <v>473</v>
      </c>
      <c r="C92" s="853"/>
    </row>
    <row r="93" spans="1:3" ht="24.75" customHeight="1">
      <c r="A93" s="572"/>
      <c r="B93" s="884" t="s">
        <v>514</v>
      </c>
      <c r="C93" s="885"/>
    </row>
    <row r="94" spans="1:3" ht="24" customHeight="1">
      <c r="A94" s="572"/>
      <c r="B94" s="884" t="s">
        <v>515</v>
      </c>
      <c r="C94" s="885"/>
    </row>
    <row r="95" spans="1:3" ht="13.5" customHeight="1">
      <c r="A95" s="572"/>
      <c r="B95" s="867" t="s">
        <v>474</v>
      </c>
      <c r="C95" s="868"/>
    </row>
    <row r="96" spans="1:3" ht="11.25" customHeight="1" thickBot="1">
      <c r="A96" s="886" t="s">
        <v>510</v>
      </c>
      <c r="B96" s="887"/>
      <c r="C96" s="888"/>
    </row>
    <row r="97" spans="1:3" ht="13.2" thickTop="1" thickBot="1">
      <c r="A97" s="895" t="s">
        <v>401</v>
      </c>
      <c r="B97" s="895"/>
      <c r="C97" s="895"/>
    </row>
    <row r="98" spans="1:3">
      <c r="A98" s="332">
        <v>2</v>
      </c>
      <c r="B98" s="500" t="s">
        <v>490</v>
      </c>
      <c r="C98" s="500" t="s">
        <v>511</v>
      </c>
    </row>
    <row r="99" spans="1:3">
      <c r="A99" s="219">
        <v>3</v>
      </c>
      <c r="B99" s="501" t="s">
        <v>491</v>
      </c>
      <c r="C99" s="502" t="s">
        <v>512</v>
      </c>
    </row>
    <row r="100" spans="1:3">
      <c r="A100" s="219">
        <v>4</v>
      </c>
      <c r="B100" s="501" t="s">
        <v>492</v>
      </c>
      <c r="C100" s="502" t="s">
        <v>516</v>
      </c>
    </row>
    <row r="101" spans="1:3" ht="11.25" customHeight="1">
      <c r="A101" s="219">
        <v>5</v>
      </c>
      <c r="B101" s="501" t="s">
        <v>493</v>
      </c>
      <c r="C101" s="502" t="s">
        <v>513</v>
      </c>
    </row>
    <row r="102" spans="1:3" ht="12" customHeight="1">
      <c r="A102" s="219">
        <v>6</v>
      </c>
      <c r="B102" s="501" t="s">
        <v>508</v>
      </c>
      <c r="C102" s="502" t="s">
        <v>494</v>
      </c>
    </row>
    <row r="103" spans="1:3" ht="12" customHeight="1">
      <c r="A103" s="219">
        <v>7</v>
      </c>
      <c r="B103" s="501" t="s">
        <v>495</v>
      </c>
      <c r="C103" s="502" t="s">
        <v>509</v>
      </c>
    </row>
    <row r="104" spans="1:3">
      <c r="A104" s="219">
        <v>8</v>
      </c>
      <c r="B104" s="501" t="s">
        <v>500</v>
      </c>
      <c r="C104" s="502" t="s">
        <v>520</v>
      </c>
    </row>
    <row r="105" spans="1:3" ht="11.25" customHeight="1">
      <c r="A105" s="881" t="s">
        <v>475</v>
      </c>
      <c r="B105" s="882"/>
      <c r="C105" s="883"/>
    </row>
    <row r="106" spans="1:3" ht="12" customHeight="1">
      <c r="A106" s="572"/>
      <c r="B106" s="852" t="s">
        <v>392</v>
      </c>
      <c r="C106" s="853"/>
    </row>
    <row r="107" spans="1:3">
      <c r="A107" s="881" t="s">
        <v>656</v>
      </c>
      <c r="B107" s="882"/>
      <c r="C107" s="883"/>
    </row>
    <row r="108" spans="1:3" ht="12" customHeight="1">
      <c r="A108" s="572"/>
      <c r="B108" s="852" t="s">
        <v>658</v>
      </c>
      <c r="C108" s="853"/>
    </row>
    <row r="109" spans="1:3">
      <c r="A109" s="572"/>
      <c r="B109" s="852" t="s">
        <v>659</v>
      </c>
      <c r="C109" s="853"/>
    </row>
    <row r="110" spans="1:3">
      <c r="A110" s="572"/>
      <c r="B110" s="852" t="s">
        <v>657</v>
      </c>
      <c r="C110" s="853"/>
    </row>
    <row r="111" spans="1:3">
      <c r="A111" s="889" t="s">
        <v>1003</v>
      </c>
      <c r="B111" s="889"/>
      <c r="C111" s="889"/>
    </row>
    <row r="112" spans="1:3">
      <c r="A112" s="890" t="s">
        <v>325</v>
      </c>
      <c r="B112" s="890"/>
      <c r="C112" s="890"/>
    </row>
    <row r="113" spans="1:3">
      <c r="A113" s="573">
        <v>1</v>
      </c>
      <c r="B113" s="891" t="s">
        <v>833</v>
      </c>
      <c r="C113" s="892"/>
    </row>
    <row r="114" spans="1:3">
      <c r="A114" s="573">
        <v>2</v>
      </c>
      <c r="B114" s="893" t="s">
        <v>834</v>
      </c>
      <c r="C114" s="894"/>
    </row>
    <row r="115" spans="1:3">
      <c r="A115" s="573">
        <v>3</v>
      </c>
      <c r="B115" s="891" t="s">
        <v>835</v>
      </c>
      <c r="C115" s="892"/>
    </row>
    <row r="116" spans="1:3">
      <c r="A116" s="573">
        <v>4</v>
      </c>
      <c r="B116" s="891" t="s">
        <v>836</v>
      </c>
      <c r="C116" s="892"/>
    </row>
    <row r="117" spans="1:3">
      <c r="A117" s="573">
        <v>5</v>
      </c>
      <c r="B117" s="891" t="s">
        <v>837</v>
      </c>
      <c r="C117" s="892"/>
    </row>
    <row r="118" spans="1:3" ht="55.5" customHeight="1">
      <c r="A118" s="573">
        <v>6</v>
      </c>
      <c r="B118" s="891" t="s">
        <v>945</v>
      </c>
      <c r="C118" s="892"/>
    </row>
    <row r="119" spans="1:3" ht="24">
      <c r="A119" s="573">
        <v>6.01</v>
      </c>
      <c r="B119" s="574" t="s">
        <v>692</v>
      </c>
      <c r="C119" s="615" t="s">
        <v>946</v>
      </c>
    </row>
    <row r="120" spans="1:3" ht="36">
      <c r="A120" s="573">
        <v>6.02</v>
      </c>
      <c r="B120" s="574" t="s">
        <v>693</v>
      </c>
      <c r="C120" s="625" t="s">
        <v>952</v>
      </c>
    </row>
    <row r="121" spans="1:3">
      <c r="A121" s="573">
        <v>6.03</v>
      </c>
      <c r="B121" s="579" t="s">
        <v>694</v>
      </c>
      <c r="C121" s="579" t="s">
        <v>838</v>
      </c>
    </row>
    <row r="122" spans="1:3">
      <c r="A122" s="573">
        <v>6.04</v>
      </c>
      <c r="B122" s="574" t="s">
        <v>695</v>
      </c>
      <c r="C122" s="575" t="s">
        <v>839</v>
      </c>
    </row>
    <row r="123" spans="1:3">
      <c r="A123" s="573">
        <v>6.05</v>
      </c>
      <c r="B123" s="574" t="s">
        <v>696</v>
      </c>
      <c r="C123" s="575" t="s">
        <v>840</v>
      </c>
    </row>
    <row r="124" spans="1:3" ht="24">
      <c r="A124" s="573">
        <v>6.06</v>
      </c>
      <c r="B124" s="574" t="s">
        <v>697</v>
      </c>
      <c r="C124" s="575" t="s">
        <v>841</v>
      </c>
    </row>
    <row r="125" spans="1:3">
      <c r="A125" s="573">
        <v>6.07</v>
      </c>
      <c r="B125" s="576" t="s">
        <v>698</v>
      </c>
      <c r="C125" s="575" t="s">
        <v>842</v>
      </c>
    </row>
    <row r="126" spans="1:3" ht="24">
      <c r="A126" s="573">
        <v>6.08</v>
      </c>
      <c r="B126" s="574" t="s">
        <v>699</v>
      </c>
      <c r="C126" s="575" t="s">
        <v>843</v>
      </c>
    </row>
    <row r="127" spans="1:3" ht="24">
      <c r="A127" s="573">
        <v>6.09</v>
      </c>
      <c r="B127" s="577" t="s">
        <v>700</v>
      </c>
      <c r="C127" s="575" t="s">
        <v>844</v>
      </c>
    </row>
    <row r="128" spans="1:3">
      <c r="A128" s="578">
        <v>6.1</v>
      </c>
      <c r="B128" s="577" t="s">
        <v>701</v>
      </c>
      <c r="C128" s="575" t="s">
        <v>845</v>
      </c>
    </row>
    <row r="129" spans="1:3">
      <c r="A129" s="573">
        <v>6.11</v>
      </c>
      <c r="B129" s="577" t="s">
        <v>702</v>
      </c>
      <c r="C129" s="575" t="s">
        <v>846</v>
      </c>
    </row>
    <row r="130" spans="1:3">
      <c r="A130" s="573">
        <v>6.12</v>
      </c>
      <c r="B130" s="577" t="s">
        <v>703</v>
      </c>
      <c r="C130" s="575" t="s">
        <v>847</v>
      </c>
    </row>
    <row r="131" spans="1:3">
      <c r="A131" s="573">
        <v>6.13</v>
      </c>
      <c r="B131" s="577" t="s">
        <v>704</v>
      </c>
      <c r="C131" s="579" t="s">
        <v>848</v>
      </c>
    </row>
    <row r="132" spans="1:3">
      <c r="A132" s="573">
        <v>6.14</v>
      </c>
      <c r="B132" s="577" t="s">
        <v>705</v>
      </c>
      <c r="C132" s="579" t="s">
        <v>849</v>
      </c>
    </row>
    <row r="133" spans="1:3">
      <c r="A133" s="573">
        <v>6.15</v>
      </c>
      <c r="B133" s="577" t="s">
        <v>706</v>
      </c>
      <c r="C133" s="579" t="s">
        <v>850</v>
      </c>
    </row>
    <row r="134" spans="1:3">
      <c r="A134" s="573">
        <v>6.16</v>
      </c>
      <c r="B134" s="577" t="s">
        <v>707</v>
      </c>
      <c r="C134" s="579" t="s">
        <v>851</v>
      </c>
    </row>
    <row r="135" spans="1:3">
      <c r="A135" s="573">
        <v>6.17</v>
      </c>
      <c r="B135" s="579" t="s">
        <v>708</v>
      </c>
      <c r="C135" s="579" t="s">
        <v>852</v>
      </c>
    </row>
    <row r="136" spans="1:3" ht="24">
      <c r="A136" s="573">
        <v>6.18</v>
      </c>
      <c r="B136" s="577" t="s">
        <v>709</v>
      </c>
      <c r="C136" s="579" t="s">
        <v>853</v>
      </c>
    </row>
    <row r="137" spans="1:3">
      <c r="A137" s="573">
        <v>6.19</v>
      </c>
      <c r="B137" s="577" t="s">
        <v>710</v>
      </c>
      <c r="C137" s="579" t="s">
        <v>854</v>
      </c>
    </row>
    <row r="138" spans="1:3">
      <c r="A138" s="578">
        <v>6.2</v>
      </c>
      <c r="B138" s="577" t="s">
        <v>711</v>
      </c>
      <c r="C138" s="579" t="s">
        <v>855</v>
      </c>
    </row>
    <row r="139" spans="1:3">
      <c r="A139" s="573">
        <v>6.21</v>
      </c>
      <c r="B139" s="577" t="s">
        <v>712</v>
      </c>
      <c r="C139" s="579" t="s">
        <v>856</v>
      </c>
    </row>
    <row r="140" spans="1:3">
      <c r="A140" s="573">
        <v>6.22</v>
      </c>
      <c r="B140" s="577" t="s">
        <v>713</v>
      </c>
      <c r="C140" s="579" t="s">
        <v>857</v>
      </c>
    </row>
    <row r="141" spans="1:3" ht="24">
      <c r="A141" s="573">
        <v>6.23</v>
      </c>
      <c r="B141" s="577" t="s">
        <v>714</v>
      </c>
      <c r="C141" s="579" t="s">
        <v>858</v>
      </c>
    </row>
    <row r="142" spans="1:3" ht="24">
      <c r="A142" s="573">
        <v>6.24</v>
      </c>
      <c r="B142" s="574" t="s">
        <v>715</v>
      </c>
      <c r="C142" s="579" t="s">
        <v>859</v>
      </c>
    </row>
    <row r="143" spans="1:3">
      <c r="A143" s="573">
        <v>6.2500000000000098</v>
      </c>
      <c r="B143" s="574" t="s">
        <v>716</v>
      </c>
      <c r="C143" s="579" t="s">
        <v>860</v>
      </c>
    </row>
    <row r="144" spans="1:3" ht="24">
      <c r="A144" s="573">
        <v>6.2600000000000202</v>
      </c>
      <c r="B144" s="574" t="s">
        <v>861</v>
      </c>
      <c r="C144" s="618" t="s">
        <v>862</v>
      </c>
    </row>
    <row r="145" spans="1:3" ht="24">
      <c r="A145" s="573">
        <v>6.2700000000000298</v>
      </c>
      <c r="B145" s="574" t="s">
        <v>165</v>
      </c>
      <c r="C145" s="618" t="s">
        <v>948</v>
      </c>
    </row>
    <row r="146" spans="1:3">
      <c r="A146" s="573"/>
      <c r="B146" s="898" t="s">
        <v>863</v>
      </c>
      <c r="C146" s="899"/>
    </row>
    <row r="147" spans="1:3" s="581" customFormat="1">
      <c r="A147" s="580">
        <v>7.1</v>
      </c>
      <c r="B147" s="574" t="s">
        <v>864</v>
      </c>
      <c r="C147" s="902" t="s">
        <v>865</v>
      </c>
    </row>
    <row r="148" spans="1:3" s="581" customFormat="1">
      <c r="A148" s="580">
        <v>7.2</v>
      </c>
      <c r="B148" s="574" t="s">
        <v>866</v>
      </c>
      <c r="C148" s="903"/>
    </row>
    <row r="149" spans="1:3" s="581" customFormat="1">
      <c r="A149" s="580">
        <v>7.3</v>
      </c>
      <c r="B149" s="574" t="s">
        <v>867</v>
      </c>
      <c r="C149" s="903"/>
    </row>
    <row r="150" spans="1:3" s="581" customFormat="1">
      <c r="A150" s="580">
        <v>7.4</v>
      </c>
      <c r="B150" s="574" t="s">
        <v>868</v>
      </c>
      <c r="C150" s="903"/>
    </row>
    <row r="151" spans="1:3" s="581" customFormat="1">
      <c r="A151" s="580">
        <v>7.5</v>
      </c>
      <c r="B151" s="574" t="s">
        <v>869</v>
      </c>
      <c r="C151" s="903"/>
    </row>
    <row r="152" spans="1:3" s="581" customFormat="1">
      <c r="A152" s="580">
        <v>7.6</v>
      </c>
      <c r="B152" s="574" t="s">
        <v>941</v>
      </c>
      <c r="C152" s="904"/>
    </row>
    <row r="153" spans="1:3" s="581" customFormat="1" ht="24">
      <c r="A153" s="580">
        <v>7.7</v>
      </c>
      <c r="B153" s="574" t="s">
        <v>870</v>
      </c>
      <c r="C153" s="582" t="s">
        <v>871</v>
      </c>
    </row>
    <row r="154" spans="1:3" s="581" customFormat="1" ht="24">
      <c r="A154" s="580">
        <v>7.8</v>
      </c>
      <c r="B154" s="574" t="s">
        <v>872</v>
      </c>
      <c r="C154" s="582" t="s">
        <v>873</v>
      </c>
    </row>
    <row r="155" spans="1:3">
      <c r="A155" s="572"/>
      <c r="B155" s="898" t="s">
        <v>874</v>
      </c>
      <c r="C155" s="899"/>
    </row>
    <row r="156" spans="1:3">
      <c r="A156" s="580">
        <v>1</v>
      </c>
      <c r="B156" s="896" t="s">
        <v>953</v>
      </c>
      <c r="C156" s="897"/>
    </row>
    <row r="157" spans="1:3" ht="24.9" customHeight="1">
      <c r="A157" s="580">
        <v>2</v>
      </c>
      <c r="B157" s="896" t="s">
        <v>949</v>
      </c>
      <c r="C157" s="897"/>
    </row>
    <row r="158" spans="1:3">
      <c r="A158" s="580">
        <v>3</v>
      </c>
      <c r="B158" s="896" t="s">
        <v>940</v>
      </c>
      <c r="C158" s="897"/>
    </row>
    <row r="159" spans="1:3">
      <c r="A159" s="572"/>
      <c r="B159" s="898" t="s">
        <v>875</v>
      </c>
      <c r="C159" s="899"/>
    </row>
    <row r="160" spans="1:3" ht="39" customHeight="1">
      <c r="A160" s="580">
        <v>1</v>
      </c>
      <c r="B160" s="900" t="s">
        <v>954</v>
      </c>
      <c r="C160" s="901"/>
    </row>
    <row r="161" spans="1:3">
      <c r="A161" s="580">
        <v>3</v>
      </c>
      <c r="B161" s="574" t="s">
        <v>680</v>
      </c>
      <c r="C161" s="582" t="s">
        <v>876</v>
      </c>
    </row>
    <row r="162" spans="1:3">
      <c r="A162" s="580">
        <v>4</v>
      </c>
      <c r="B162" s="574" t="s">
        <v>681</v>
      </c>
      <c r="C162" s="582" t="s">
        <v>877</v>
      </c>
    </row>
    <row r="163" spans="1:3" ht="24">
      <c r="A163" s="580">
        <v>5</v>
      </c>
      <c r="B163" s="574" t="s">
        <v>682</v>
      </c>
      <c r="C163" s="582" t="s">
        <v>878</v>
      </c>
    </row>
    <row r="164" spans="1:3">
      <c r="A164" s="580">
        <v>6</v>
      </c>
      <c r="B164" s="574" t="s">
        <v>683</v>
      </c>
      <c r="C164" s="574" t="s">
        <v>879</v>
      </c>
    </row>
    <row r="165" spans="1:3">
      <c r="A165" s="572"/>
      <c r="B165" s="898" t="s">
        <v>880</v>
      </c>
      <c r="C165" s="899"/>
    </row>
    <row r="166" spans="1:3" ht="48">
      <c r="A166" s="580"/>
      <c r="B166" s="574" t="s">
        <v>881</v>
      </c>
      <c r="C166" s="583" t="s">
        <v>1004</v>
      </c>
    </row>
    <row r="167" spans="1:3">
      <c r="A167" s="580"/>
      <c r="B167" s="574" t="s">
        <v>682</v>
      </c>
      <c r="C167" s="582" t="s">
        <v>882</v>
      </c>
    </row>
    <row r="168" spans="1:3">
      <c r="A168" s="572"/>
      <c r="B168" s="898" t="s">
        <v>883</v>
      </c>
      <c r="C168" s="899"/>
    </row>
    <row r="169" spans="1:3" ht="26.4" customHeight="1">
      <c r="A169" s="572"/>
      <c r="B169" s="852" t="s">
        <v>1005</v>
      </c>
      <c r="C169" s="853"/>
    </row>
    <row r="170" spans="1:3">
      <c r="A170" s="572" t="s">
        <v>884</v>
      </c>
      <c r="B170" s="584" t="s">
        <v>740</v>
      </c>
      <c r="C170" s="585" t="s">
        <v>885</v>
      </c>
    </row>
    <row r="171" spans="1:3">
      <c r="A171" s="572" t="s">
        <v>535</v>
      </c>
      <c r="B171" s="586" t="s">
        <v>741</v>
      </c>
      <c r="C171" s="582" t="s">
        <v>886</v>
      </c>
    </row>
    <row r="172" spans="1:3" ht="24">
      <c r="A172" s="572" t="s">
        <v>542</v>
      </c>
      <c r="B172" s="585" t="s">
        <v>742</v>
      </c>
      <c r="C172" s="582" t="s">
        <v>887</v>
      </c>
    </row>
    <row r="173" spans="1:3">
      <c r="A173" s="572" t="s">
        <v>888</v>
      </c>
      <c r="B173" s="586" t="s">
        <v>743</v>
      </c>
      <c r="C173" s="586" t="s">
        <v>889</v>
      </c>
    </row>
    <row r="174" spans="1:3" ht="24">
      <c r="A174" s="572" t="s">
        <v>890</v>
      </c>
      <c r="B174" s="587" t="s">
        <v>744</v>
      </c>
      <c r="C174" s="587" t="s">
        <v>891</v>
      </c>
    </row>
    <row r="175" spans="1:3" ht="24">
      <c r="A175" s="572" t="s">
        <v>543</v>
      </c>
      <c r="B175" s="587" t="s">
        <v>745</v>
      </c>
      <c r="C175" s="587" t="s">
        <v>892</v>
      </c>
    </row>
    <row r="176" spans="1:3" ht="24">
      <c r="A176" s="572" t="s">
        <v>893</v>
      </c>
      <c r="B176" s="587" t="s">
        <v>746</v>
      </c>
      <c r="C176" s="587" t="s">
        <v>894</v>
      </c>
    </row>
    <row r="177" spans="1:3" ht="24">
      <c r="A177" s="572" t="s">
        <v>895</v>
      </c>
      <c r="B177" s="587" t="s">
        <v>747</v>
      </c>
      <c r="C177" s="587" t="s">
        <v>897</v>
      </c>
    </row>
    <row r="178" spans="1:3" ht="24">
      <c r="A178" s="572" t="s">
        <v>896</v>
      </c>
      <c r="B178" s="587" t="s">
        <v>748</v>
      </c>
      <c r="C178" s="587" t="s">
        <v>899</v>
      </c>
    </row>
    <row r="179" spans="1:3" ht="24">
      <c r="A179" s="572" t="s">
        <v>898</v>
      </c>
      <c r="B179" s="587" t="s">
        <v>749</v>
      </c>
      <c r="C179" s="588" t="s">
        <v>901</v>
      </c>
    </row>
    <row r="180" spans="1:3" ht="24">
      <c r="A180" s="572" t="s">
        <v>900</v>
      </c>
      <c r="B180" s="605" t="s">
        <v>750</v>
      </c>
      <c r="C180" s="588" t="s">
        <v>903</v>
      </c>
    </row>
    <row r="181" spans="1:3" ht="24">
      <c r="A181" s="572" t="s">
        <v>902</v>
      </c>
      <c r="B181" s="587" t="s">
        <v>751</v>
      </c>
      <c r="C181" s="589" t="s">
        <v>905</v>
      </c>
    </row>
    <row r="182" spans="1:3">
      <c r="A182" s="614" t="s">
        <v>904</v>
      </c>
      <c r="B182" s="590" t="s">
        <v>752</v>
      </c>
      <c r="C182" s="585" t="s">
        <v>906</v>
      </c>
    </row>
    <row r="183" spans="1:3" ht="24">
      <c r="A183" s="572"/>
      <c r="B183" s="591" t="s">
        <v>907</v>
      </c>
      <c r="C183" s="575" t="s">
        <v>908</v>
      </c>
    </row>
    <row r="184" spans="1:3" ht="24">
      <c r="A184" s="572"/>
      <c r="B184" s="591" t="s">
        <v>909</v>
      </c>
      <c r="C184" s="575" t="s">
        <v>910</v>
      </c>
    </row>
    <row r="185" spans="1:3" ht="24">
      <c r="A185" s="572"/>
      <c r="B185" s="591" t="s">
        <v>911</v>
      </c>
      <c r="C185" s="575" t="s">
        <v>912</v>
      </c>
    </row>
    <row r="186" spans="1:3">
      <c r="A186" s="572"/>
      <c r="B186" s="898" t="s">
        <v>913</v>
      </c>
      <c r="C186" s="899"/>
    </row>
    <row r="187" spans="1:3" ht="50.1" customHeight="1">
      <c r="A187" s="572"/>
      <c r="B187" s="896" t="s">
        <v>955</v>
      </c>
      <c r="C187" s="897"/>
    </row>
    <row r="188" spans="1:3">
      <c r="A188" s="580">
        <v>1</v>
      </c>
      <c r="B188" s="579" t="s">
        <v>772</v>
      </c>
      <c r="C188" s="579" t="s">
        <v>772</v>
      </c>
    </row>
    <row r="189" spans="1:3" ht="24">
      <c r="A189" s="580">
        <v>2</v>
      </c>
      <c r="B189" s="579" t="s">
        <v>914</v>
      </c>
      <c r="C189" s="579" t="s">
        <v>915</v>
      </c>
    </row>
    <row r="190" spans="1:3">
      <c r="A190" s="580">
        <v>3</v>
      </c>
      <c r="B190" s="579" t="s">
        <v>774</v>
      </c>
      <c r="C190" s="579" t="s">
        <v>916</v>
      </c>
    </row>
    <row r="191" spans="1:3" ht="24">
      <c r="A191" s="580">
        <v>4</v>
      </c>
      <c r="B191" s="579" t="s">
        <v>775</v>
      </c>
      <c r="C191" s="579" t="s">
        <v>917</v>
      </c>
    </row>
    <row r="192" spans="1:3" ht="24">
      <c r="A192" s="580">
        <v>5</v>
      </c>
      <c r="B192" s="579" t="s">
        <v>776</v>
      </c>
      <c r="C192" s="579" t="s">
        <v>956</v>
      </c>
    </row>
    <row r="193" spans="1:4" ht="48">
      <c r="A193" s="580">
        <v>6</v>
      </c>
      <c r="B193" s="579" t="s">
        <v>777</v>
      </c>
      <c r="C193" s="579" t="s">
        <v>918</v>
      </c>
    </row>
    <row r="194" spans="1:4">
      <c r="A194" s="572"/>
      <c r="B194" s="898" t="s">
        <v>919</v>
      </c>
      <c r="C194" s="899"/>
    </row>
    <row r="195" spans="1:4" ht="26.1" customHeight="1">
      <c r="A195" s="572"/>
      <c r="B195" s="908" t="s">
        <v>942</v>
      </c>
      <c r="C195" s="910"/>
    </row>
    <row r="196" spans="1:4" ht="24">
      <c r="A196" s="572">
        <v>1.1000000000000001</v>
      </c>
      <c r="B196" s="592" t="s">
        <v>787</v>
      </c>
      <c r="C196" s="606" t="s">
        <v>920</v>
      </c>
      <c r="D196" s="607"/>
    </row>
    <row r="197" spans="1:4" ht="12.6">
      <c r="A197" s="572" t="s">
        <v>251</v>
      </c>
      <c r="B197" s="593" t="s">
        <v>788</v>
      </c>
      <c r="C197" s="606" t="s">
        <v>921</v>
      </c>
      <c r="D197" s="608"/>
    </row>
    <row r="198" spans="1:4" ht="12.6">
      <c r="A198" s="572" t="s">
        <v>789</v>
      </c>
      <c r="B198" s="594" t="s">
        <v>790</v>
      </c>
      <c r="C198" s="861" t="s">
        <v>943</v>
      </c>
      <c r="D198" s="609"/>
    </row>
    <row r="199" spans="1:4" ht="12.6">
      <c r="A199" s="572" t="s">
        <v>791</v>
      </c>
      <c r="B199" s="594" t="s">
        <v>792</v>
      </c>
      <c r="C199" s="861"/>
      <c r="D199" s="609"/>
    </row>
    <row r="200" spans="1:4" ht="12.6">
      <c r="A200" s="572" t="s">
        <v>793</v>
      </c>
      <c r="B200" s="594" t="s">
        <v>794</v>
      </c>
      <c r="C200" s="861"/>
      <c r="D200" s="609"/>
    </row>
    <row r="201" spans="1:4" ht="12.6">
      <c r="A201" s="572" t="s">
        <v>795</v>
      </c>
      <c r="B201" s="594" t="s">
        <v>796</v>
      </c>
      <c r="C201" s="861"/>
      <c r="D201" s="609"/>
    </row>
    <row r="202" spans="1:4" ht="24">
      <c r="A202" s="572">
        <v>1.2</v>
      </c>
      <c r="B202" s="595" t="s">
        <v>797</v>
      </c>
      <c r="C202" s="596" t="s">
        <v>922</v>
      </c>
      <c r="D202" s="610"/>
    </row>
    <row r="203" spans="1:4" ht="24">
      <c r="A203" s="572" t="s">
        <v>799</v>
      </c>
      <c r="B203" s="597" t="s">
        <v>800</v>
      </c>
      <c r="C203" s="598" t="s">
        <v>923</v>
      </c>
      <c r="D203" s="611"/>
    </row>
    <row r="204" spans="1:4" ht="24">
      <c r="A204" s="572" t="s">
        <v>801</v>
      </c>
      <c r="B204" s="599" t="s">
        <v>802</v>
      </c>
      <c r="C204" s="598" t="s">
        <v>924</v>
      </c>
      <c r="D204" s="612"/>
    </row>
    <row r="205" spans="1:4" ht="12.6">
      <c r="A205" s="572" t="s">
        <v>803</v>
      </c>
      <c r="B205" s="600" t="s">
        <v>804</v>
      </c>
      <c r="C205" s="596" t="s">
        <v>925</v>
      </c>
      <c r="D205" s="611"/>
    </row>
    <row r="206" spans="1:4" ht="18" customHeight="1">
      <c r="A206" s="572" t="s">
        <v>805</v>
      </c>
      <c r="B206" s="603" t="s">
        <v>806</v>
      </c>
      <c r="C206" s="596" t="s">
        <v>926</v>
      </c>
      <c r="D206" s="612"/>
    </row>
    <row r="207" spans="1:4" ht="12.6">
      <c r="A207" s="572">
        <v>1.4</v>
      </c>
      <c r="B207" s="597" t="s">
        <v>938</v>
      </c>
      <c r="C207" s="601" t="s">
        <v>927</v>
      </c>
      <c r="D207" s="613"/>
    </row>
    <row r="208" spans="1:4" ht="12.6">
      <c r="A208" s="572">
        <v>1.5</v>
      </c>
      <c r="B208" s="597" t="s">
        <v>939</v>
      </c>
      <c r="C208" s="601" t="s">
        <v>927</v>
      </c>
      <c r="D208" s="613"/>
    </row>
    <row r="209" spans="1:3">
      <c r="A209" s="572"/>
      <c r="B209" s="889" t="s">
        <v>928</v>
      </c>
      <c r="C209" s="889"/>
    </row>
    <row r="210" spans="1:3" ht="24.6" customHeight="1">
      <c r="A210" s="572"/>
      <c r="B210" s="908" t="s">
        <v>929</v>
      </c>
      <c r="C210" s="908"/>
    </row>
    <row r="211" spans="1:3">
      <c r="A211" s="580"/>
      <c r="B211" s="574" t="s">
        <v>680</v>
      </c>
      <c r="C211" s="582" t="s">
        <v>876</v>
      </c>
    </row>
    <row r="212" spans="1:3">
      <c r="A212" s="580"/>
      <c r="B212" s="574" t="s">
        <v>681</v>
      </c>
      <c r="C212" s="582" t="s">
        <v>877</v>
      </c>
    </row>
    <row r="213" spans="1:3" ht="24">
      <c r="A213" s="572"/>
      <c r="B213" s="574" t="s">
        <v>682</v>
      </c>
      <c r="C213" s="582" t="s">
        <v>930</v>
      </c>
    </row>
    <row r="214" spans="1:3">
      <c r="A214" s="572"/>
      <c r="B214" s="889" t="s">
        <v>931</v>
      </c>
      <c r="C214" s="889"/>
    </row>
    <row r="215" spans="1:3" ht="39.6" customHeight="1">
      <c r="A215" s="580"/>
      <c r="B215" s="909" t="s">
        <v>944</v>
      </c>
      <c r="C215" s="909"/>
    </row>
    <row r="216" spans="1:3">
      <c r="B216" s="889" t="s">
        <v>983</v>
      </c>
      <c r="C216" s="889"/>
    </row>
    <row r="217" spans="1:3" ht="24">
      <c r="A217" s="631">
        <v>1</v>
      </c>
      <c r="B217" s="627" t="s">
        <v>959</v>
      </c>
      <c r="C217" s="628" t="s">
        <v>971</v>
      </c>
    </row>
    <row r="218" spans="1:3" ht="12.6">
      <c r="A218" s="631">
        <v>2</v>
      </c>
      <c r="B218" s="627" t="s">
        <v>960</v>
      </c>
      <c r="C218" s="628" t="s">
        <v>972</v>
      </c>
    </row>
    <row r="219" spans="1:3" ht="24">
      <c r="A219" s="631">
        <v>3</v>
      </c>
      <c r="B219" s="627" t="s">
        <v>961</v>
      </c>
      <c r="C219" s="627" t="s">
        <v>973</v>
      </c>
    </row>
    <row r="220" spans="1:3" ht="12.6">
      <c r="A220" s="631">
        <v>4</v>
      </c>
      <c r="B220" s="627" t="s">
        <v>962</v>
      </c>
      <c r="C220" s="627" t="s">
        <v>974</v>
      </c>
    </row>
    <row r="221" spans="1:3" ht="24">
      <c r="A221" s="631">
        <v>5</v>
      </c>
      <c r="B221" s="627" t="s">
        <v>963</v>
      </c>
      <c r="C221" s="627" t="s">
        <v>975</v>
      </c>
    </row>
    <row r="222" spans="1:3" ht="12.6">
      <c r="A222" s="631">
        <v>6</v>
      </c>
      <c r="B222" s="627" t="s">
        <v>964</v>
      </c>
      <c r="C222" s="627" t="s">
        <v>976</v>
      </c>
    </row>
    <row r="223" spans="1:3" ht="24">
      <c r="A223" s="631">
        <v>7</v>
      </c>
      <c r="B223" s="627" t="s">
        <v>965</v>
      </c>
      <c r="C223" s="627" t="s">
        <v>977</v>
      </c>
    </row>
    <row r="224" spans="1:3" ht="12.6">
      <c r="A224" s="631">
        <v>7.1</v>
      </c>
      <c r="B224" s="629" t="s">
        <v>966</v>
      </c>
      <c r="C224" s="627" t="s">
        <v>978</v>
      </c>
    </row>
    <row r="225" spans="1:3" ht="24">
      <c r="A225" s="631">
        <v>7.2</v>
      </c>
      <c r="B225" s="629" t="s">
        <v>967</v>
      </c>
      <c r="C225" s="627" t="s">
        <v>979</v>
      </c>
    </row>
    <row r="226" spans="1:3" ht="12.6">
      <c r="A226" s="631">
        <v>7.3</v>
      </c>
      <c r="B226" s="630" t="s">
        <v>968</v>
      </c>
      <c r="C226" s="627" t="s">
        <v>980</v>
      </c>
    </row>
    <row r="227" spans="1:3" ht="12.6">
      <c r="A227" s="631">
        <v>8</v>
      </c>
      <c r="B227" s="627" t="s">
        <v>969</v>
      </c>
      <c r="C227" s="628" t="s">
        <v>981</v>
      </c>
    </row>
    <row r="228" spans="1:3" ht="12.6">
      <c r="A228" s="631">
        <v>9</v>
      </c>
      <c r="B228" s="627" t="s">
        <v>970</v>
      </c>
      <c r="C228" s="628" t="s">
        <v>982</v>
      </c>
    </row>
    <row r="229" spans="1:3" ht="24">
      <c r="A229" s="631">
        <v>10.1</v>
      </c>
      <c r="B229" s="644" t="s">
        <v>1000</v>
      </c>
      <c r="C229" s="628" t="s">
        <v>1001</v>
      </c>
    </row>
    <row r="230" spans="1:3">
      <c r="A230" s="905"/>
      <c r="B230" s="641" t="s">
        <v>782</v>
      </c>
      <c r="C230" s="628" t="s">
        <v>998</v>
      </c>
    </row>
    <row r="231" spans="1:3" ht="24">
      <c r="A231" s="906"/>
      <c r="B231" s="641" t="s">
        <v>996</v>
      </c>
      <c r="C231" s="628" t="s">
        <v>997</v>
      </c>
    </row>
    <row r="232" spans="1:3">
      <c r="A232" s="906"/>
      <c r="B232" s="641" t="s">
        <v>984</v>
      </c>
      <c r="C232" s="628" t="s">
        <v>986</v>
      </c>
    </row>
    <row r="233" spans="1:3" ht="24">
      <c r="A233" s="906"/>
      <c r="B233" s="641" t="s">
        <v>991</v>
      </c>
      <c r="C233" s="642" t="s">
        <v>992</v>
      </c>
    </row>
    <row r="234" spans="1:3" ht="40.5" customHeight="1">
      <c r="A234" s="906"/>
      <c r="B234" s="641" t="s">
        <v>990</v>
      </c>
      <c r="C234" s="628" t="s">
        <v>993</v>
      </c>
    </row>
    <row r="235" spans="1:3" ht="24" customHeight="1">
      <c r="A235" s="906"/>
      <c r="B235" s="641" t="s">
        <v>995</v>
      </c>
      <c r="C235" s="628" t="s">
        <v>999</v>
      </c>
    </row>
    <row r="236" spans="1:3" ht="24">
      <c r="A236" s="907"/>
      <c r="B236" s="641" t="s">
        <v>985</v>
      </c>
      <c r="C236" s="628" t="s">
        <v>987</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80" zoomScaleNormal="80" workbookViewId="0">
      <pane xSplit="1" ySplit="6" topLeftCell="B7" activePane="bottomRight" state="frozen"/>
      <selection pane="topRight" activeCell="B1" sqref="B1"/>
      <selection pane="bottomLeft" activeCell="A6" sqref="A6"/>
      <selection pane="bottomRight" activeCell="C8" sqref="C8:H67"/>
    </sheetView>
  </sheetViews>
  <sheetFormatPr defaultColWidth="9.109375" defaultRowHeight="14.4"/>
  <cols>
    <col min="1" max="1" width="9.5546875" style="2" bestFit="1" customWidth="1"/>
    <col min="2" max="2" width="89.109375" style="2" customWidth="1"/>
    <col min="3" max="8" width="12.6640625" style="2" customWidth="1"/>
    <col min="9" max="9" width="8.88671875" customWidth="1"/>
    <col min="10" max="16384" width="9.109375" style="13"/>
  </cols>
  <sheetData>
    <row r="1" spans="1:8">
      <c r="A1" s="17" t="s">
        <v>188</v>
      </c>
      <c r="B1" s="16" t="str">
        <f>Info!C2</f>
        <v>სს "ვითიბი ბანკი ჯორჯია"</v>
      </c>
      <c r="C1" s="16"/>
    </row>
    <row r="2" spans="1:8">
      <c r="A2" s="17" t="s">
        <v>189</v>
      </c>
      <c r="B2" s="459">
        <f>'1. key ratios'!B2</f>
        <v>44561</v>
      </c>
      <c r="C2" s="28"/>
      <c r="D2" s="18"/>
      <c r="E2" s="18"/>
      <c r="F2" s="18"/>
      <c r="G2" s="18"/>
      <c r="H2" s="18"/>
    </row>
    <row r="3" spans="1:8">
      <c r="A3" s="17"/>
      <c r="B3" s="16"/>
      <c r="C3" s="28"/>
      <c r="D3" s="18"/>
      <c r="E3" s="18"/>
      <c r="F3" s="18"/>
      <c r="G3" s="18"/>
      <c r="H3" s="18"/>
    </row>
    <row r="4" spans="1:8" ht="15" thickBot="1">
      <c r="A4" s="46" t="s">
        <v>406</v>
      </c>
      <c r="B4" s="29" t="s">
        <v>222</v>
      </c>
      <c r="C4" s="32"/>
      <c r="D4" s="32"/>
      <c r="E4" s="32"/>
      <c r="F4" s="46"/>
      <c r="G4" s="46"/>
      <c r="H4" s="47" t="s">
        <v>93</v>
      </c>
    </row>
    <row r="5" spans="1:8">
      <c r="A5" s="119"/>
      <c r="B5" s="120"/>
      <c r="C5" s="743" t="s">
        <v>194</v>
      </c>
      <c r="D5" s="744"/>
      <c r="E5" s="745"/>
      <c r="F5" s="743" t="s">
        <v>195</v>
      </c>
      <c r="G5" s="744"/>
      <c r="H5" s="746"/>
    </row>
    <row r="6" spans="1:8">
      <c r="A6" s="121" t="s">
        <v>26</v>
      </c>
      <c r="B6" s="48"/>
      <c r="C6" s="49" t="s">
        <v>27</v>
      </c>
      <c r="D6" s="49" t="s">
        <v>96</v>
      </c>
      <c r="E6" s="49" t="s">
        <v>68</v>
      </c>
      <c r="F6" s="49" t="s">
        <v>27</v>
      </c>
      <c r="G6" s="49" t="s">
        <v>96</v>
      </c>
      <c r="H6" s="122" t="s">
        <v>68</v>
      </c>
    </row>
    <row r="7" spans="1:8">
      <c r="A7" s="123"/>
      <c r="B7" s="51" t="s">
        <v>92</v>
      </c>
      <c r="C7" s="52"/>
      <c r="D7" s="52"/>
      <c r="E7" s="52"/>
      <c r="F7" s="52"/>
      <c r="G7" s="52"/>
      <c r="H7" s="124"/>
    </row>
    <row r="8" spans="1:8">
      <c r="A8" s="123">
        <v>1</v>
      </c>
      <c r="B8" s="53" t="s">
        <v>97</v>
      </c>
      <c r="C8" s="240">
        <v>3495513</v>
      </c>
      <c r="D8" s="240">
        <v>-760338</v>
      </c>
      <c r="E8" s="230">
        <v>2735175</v>
      </c>
      <c r="F8" s="240">
        <v>2372134</v>
      </c>
      <c r="G8" s="240">
        <v>-167604</v>
      </c>
      <c r="H8" s="241">
        <v>2204530</v>
      </c>
    </row>
    <row r="9" spans="1:8">
      <c r="A9" s="123">
        <v>2</v>
      </c>
      <c r="B9" s="53" t="s">
        <v>98</v>
      </c>
      <c r="C9" s="242">
        <v>116365665</v>
      </c>
      <c r="D9" s="242">
        <v>40357976</v>
      </c>
      <c r="E9" s="230">
        <v>156723641</v>
      </c>
      <c r="F9" s="242">
        <v>85496303</v>
      </c>
      <c r="G9" s="242">
        <v>42114385.000000007</v>
      </c>
      <c r="H9" s="241">
        <v>127610688</v>
      </c>
    </row>
    <row r="10" spans="1:8">
      <c r="A10" s="123">
        <v>2.1</v>
      </c>
      <c r="B10" s="54" t="s">
        <v>99</v>
      </c>
      <c r="C10" s="240">
        <v>0</v>
      </c>
      <c r="D10" s="240">
        <v>0</v>
      </c>
      <c r="E10" s="230">
        <v>0</v>
      </c>
      <c r="F10" s="240">
        <v>0</v>
      </c>
      <c r="G10" s="240">
        <v>0</v>
      </c>
      <c r="H10" s="241">
        <v>0</v>
      </c>
    </row>
    <row r="11" spans="1:8">
      <c r="A11" s="123">
        <v>2.2000000000000002</v>
      </c>
      <c r="B11" s="54" t="s">
        <v>100</v>
      </c>
      <c r="C11" s="240">
        <v>951768.68000000028</v>
      </c>
      <c r="D11" s="240">
        <v>741766.23</v>
      </c>
      <c r="E11" s="230">
        <v>1693534.9100000001</v>
      </c>
      <c r="F11" s="240">
        <v>645624.43000000017</v>
      </c>
      <c r="G11" s="240">
        <v>579956.93999999994</v>
      </c>
      <c r="H11" s="241">
        <v>1225581.3700000001</v>
      </c>
    </row>
    <row r="12" spans="1:8">
      <c r="A12" s="123">
        <v>2.2999999999999998</v>
      </c>
      <c r="B12" s="54" t="s">
        <v>101</v>
      </c>
      <c r="C12" s="240">
        <v>0</v>
      </c>
      <c r="D12" s="240">
        <v>87689.14</v>
      </c>
      <c r="E12" s="230">
        <v>87689.14</v>
      </c>
      <c r="F12" s="240">
        <v>6808.22</v>
      </c>
      <c r="G12" s="240">
        <v>94699.06</v>
      </c>
      <c r="H12" s="241">
        <v>101507.28</v>
      </c>
    </row>
    <row r="13" spans="1:8">
      <c r="A13" s="123">
        <v>2.4</v>
      </c>
      <c r="B13" s="54" t="s">
        <v>102</v>
      </c>
      <c r="C13" s="240">
        <v>541250.82999999996</v>
      </c>
      <c r="D13" s="240">
        <v>23265.729999999996</v>
      </c>
      <c r="E13" s="230">
        <v>564516.55999999994</v>
      </c>
      <c r="F13" s="240">
        <v>326778.43</v>
      </c>
      <c r="G13" s="240">
        <v>34044.399999999994</v>
      </c>
      <c r="H13" s="241">
        <v>360822.82999999996</v>
      </c>
    </row>
    <row r="14" spans="1:8">
      <c r="A14" s="123">
        <v>2.5</v>
      </c>
      <c r="B14" s="54" t="s">
        <v>103</v>
      </c>
      <c r="C14" s="240">
        <v>34371.910000000003</v>
      </c>
      <c r="D14" s="240">
        <v>56797.919999999998</v>
      </c>
      <c r="E14" s="230">
        <v>91169.83</v>
      </c>
      <c r="F14" s="240">
        <v>37920.710000000006</v>
      </c>
      <c r="G14" s="240">
        <v>45405.23000000001</v>
      </c>
      <c r="H14" s="241">
        <v>83325.940000000017</v>
      </c>
    </row>
    <row r="15" spans="1:8">
      <c r="A15" s="123">
        <v>2.6</v>
      </c>
      <c r="B15" s="54" t="s">
        <v>104</v>
      </c>
      <c r="C15" s="240">
        <v>127147.74999999999</v>
      </c>
      <c r="D15" s="240">
        <v>-305403.90999999997</v>
      </c>
      <c r="E15" s="230">
        <v>-178256.15999999997</v>
      </c>
      <c r="F15" s="240">
        <v>145560.60999999999</v>
      </c>
      <c r="G15" s="240">
        <v>143216.41</v>
      </c>
      <c r="H15" s="241">
        <v>288777.02</v>
      </c>
    </row>
    <row r="16" spans="1:8">
      <c r="A16" s="123">
        <v>2.7</v>
      </c>
      <c r="B16" s="54" t="s">
        <v>105</v>
      </c>
      <c r="C16" s="240">
        <v>10748.13</v>
      </c>
      <c r="D16" s="240">
        <v>27430.190000000002</v>
      </c>
      <c r="E16" s="230">
        <v>38178.32</v>
      </c>
      <c r="F16" s="240">
        <v>17433.169999999998</v>
      </c>
      <c r="G16" s="240">
        <v>31279.85</v>
      </c>
      <c r="H16" s="241">
        <v>48713.02</v>
      </c>
    </row>
    <row r="17" spans="1:8">
      <c r="A17" s="123">
        <v>2.8</v>
      </c>
      <c r="B17" s="54" t="s">
        <v>106</v>
      </c>
      <c r="C17" s="240">
        <v>69858842</v>
      </c>
      <c r="D17" s="240">
        <v>8361086</v>
      </c>
      <c r="E17" s="230">
        <v>78219928</v>
      </c>
      <c r="F17" s="240">
        <v>53002751</v>
      </c>
      <c r="G17" s="240">
        <v>9351173</v>
      </c>
      <c r="H17" s="241">
        <v>62353924</v>
      </c>
    </row>
    <row r="18" spans="1:8">
      <c r="A18" s="123">
        <v>2.9</v>
      </c>
      <c r="B18" s="54" t="s">
        <v>107</v>
      </c>
      <c r="C18" s="240">
        <v>44841535.700000003</v>
      </c>
      <c r="D18" s="240">
        <v>31365344.700000003</v>
      </c>
      <c r="E18" s="230">
        <v>76206880.400000006</v>
      </c>
      <c r="F18" s="240">
        <v>31313426.429999992</v>
      </c>
      <c r="G18" s="240">
        <v>31834610.110000007</v>
      </c>
      <c r="H18" s="241">
        <v>63148036.539999999</v>
      </c>
    </row>
    <row r="19" spans="1:8">
      <c r="A19" s="123">
        <v>3</v>
      </c>
      <c r="B19" s="53" t="s">
        <v>108</v>
      </c>
      <c r="C19" s="240"/>
      <c r="D19" s="240"/>
      <c r="E19" s="230">
        <v>0</v>
      </c>
      <c r="F19" s="240"/>
      <c r="G19" s="240"/>
      <c r="H19" s="241">
        <v>0</v>
      </c>
    </row>
    <row r="20" spans="1:8">
      <c r="A20" s="123">
        <v>4</v>
      </c>
      <c r="B20" s="53" t="s">
        <v>109</v>
      </c>
      <c r="C20" s="240">
        <v>15680846</v>
      </c>
      <c r="D20" s="240">
        <v>0</v>
      </c>
      <c r="E20" s="230">
        <v>15680846</v>
      </c>
      <c r="F20" s="240">
        <v>14160468</v>
      </c>
      <c r="G20" s="240">
        <v>0</v>
      </c>
      <c r="H20" s="241">
        <v>14160468</v>
      </c>
    </row>
    <row r="21" spans="1:8">
      <c r="A21" s="123">
        <v>5</v>
      </c>
      <c r="B21" s="53" t="s">
        <v>110</v>
      </c>
      <c r="C21" s="240">
        <v>2124661.4000000004</v>
      </c>
      <c r="D21" s="240">
        <v>761</v>
      </c>
      <c r="E21" s="230">
        <v>2125422.4000000004</v>
      </c>
      <c r="F21" s="240">
        <v>2011206.27</v>
      </c>
      <c r="G21" s="240">
        <v>28297</v>
      </c>
      <c r="H21" s="241">
        <v>2039503.27</v>
      </c>
    </row>
    <row r="22" spans="1:8">
      <c r="A22" s="123">
        <v>6</v>
      </c>
      <c r="B22" s="55" t="s">
        <v>111</v>
      </c>
      <c r="C22" s="242">
        <v>137666685.40000001</v>
      </c>
      <c r="D22" s="242">
        <v>39598399</v>
      </c>
      <c r="E22" s="230">
        <v>177265084.40000001</v>
      </c>
      <c r="F22" s="242">
        <v>104040111.27</v>
      </c>
      <c r="G22" s="242">
        <v>41975078.000000007</v>
      </c>
      <c r="H22" s="241">
        <v>146015189.27000001</v>
      </c>
    </row>
    <row r="23" spans="1:8">
      <c r="A23" s="123"/>
      <c r="B23" s="51" t="s">
        <v>90</v>
      </c>
      <c r="C23" s="240"/>
      <c r="D23" s="240"/>
      <c r="E23" s="229"/>
      <c r="F23" s="240"/>
      <c r="G23" s="240"/>
      <c r="H23" s="243"/>
    </row>
    <row r="24" spans="1:8">
      <c r="A24" s="123">
        <v>7</v>
      </c>
      <c r="B24" s="53" t="s">
        <v>112</v>
      </c>
      <c r="C24" s="240">
        <v>17163803.669999998</v>
      </c>
      <c r="D24" s="240">
        <v>3033487.11</v>
      </c>
      <c r="E24" s="230">
        <v>20197290.779999997</v>
      </c>
      <c r="F24" s="240">
        <v>20636480.490000002</v>
      </c>
      <c r="G24" s="240">
        <v>2802166.24</v>
      </c>
      <c r="H24" s="241">
        <v>23438646.730000004</v>
      </c>
    </row>
    <row r="25" spans="1:8">
      <c r="A25" s="123">
        <v>8</v>
      </c>
      <c r="B25" s="53" t="s">
        <v>113</v>
      </c>
      <c r="C25" s="240">
        <v>44081376.329999998</v>
      </c>
      <c r="D25" s="240">
        <v>10805484.889999999</v>
      </c>
      <c r="E25" s="230">
        <v>54886861.219999999</v>
      </c>
      <c r="F25" s="240">
        <v>24427105.509999998</v>
      </c>
      <c r="G25" s="240">
        <v>13990629.76</v>
      </c>
      <c r="H25" s="241">
        <v>38417735.269999996</v>
      </c>
    </row>
    <row r="26" spans="1:8">
      <c r="A26" s="123">
        <v>9</v>
      </c>
      <c r="B26" s="53" t="s">
        <v>114</v>
      </c>
      <c r="C26" s="240">
        <v>590667</v>
      </c>
      <c r="D26" s="240">
        <v>364085</v>
      </c>
      <c r="E26" s="230">
        <v>954752</v>
      </c>
      <c r="F26" s="240">
        <v>654185</v>
      </c>
      <c r="G26" s="240">
        <v>297672</v>
      </c>
      <c r="H26" s="241">
        <v>951857</v>
      </c>
    </row>
    <row r="27" spans="1:8">
      <c r="A27" s="123">
        <v>10</v>
      </c>
      <c r="B27" s="53" t="s">
        <v>115</v>
      </c>
      <c r="C27" s="240">
        <v>0</v>
      </c>
      <c r="D27" s="240">
        <v>0</v>
      </c>
      <c r="E27" s="230">
        <v>0</v>
      </c>
      <c r="F27" s="240">
        <v>0</v>
      </c>
      <c r="G27" s="240">
        <v>0</v>
      </c>
      <c r="H27" s="241">
        <v>0</v>
      </c>
    </row>
    <row r="28" spans="1:8">
      <c r="A28" s="123">
        <v>11</v>
      </c>
      <c r="B28" s="53" t="s">
        <v>116</v>
      </c>
      <c r="C28" s="240">
        <v>10893565</v>
      </c>
      <c r="D28" s="240">
        <v>9354252</v>
      </c>
      <c r="E28" s="230">
        <v>20247817</v>
      </c>
      <c r="F28" s="240">
        <v>7761987</v>
      </c>
      <c r="G28" s="240">
        <v>11127531</v>
      </c>
      <c r="H28" s="241">
        <v>18889518</v>
      </c>
    </row>
    <row r="29" spans="1:8">
      <c r="A29" s="123">
        <v>12</v>
      </c>
      <c r="B29" s="53" t="s">
        <v>117</v>
      </c>
      <c r="C29" s="240">
        <v>521851</v>
      </c>
      <c r="D29" s="240">
        <v>400638</v>
      </c>
      <c r="E29" s="230">
        <v>922489</v>
      </c>
      <c r="F29" s="240">
        <v>441924</v>
      </c>
      <c r="G29" s="240">
        <v>427702</v>
      </c>
      <c r="H29" s="241">
        <v>869626</v>
      </c>
    </row>
    <row r="30" spans="1:8">
      <c r="A30" s="123">
        <v>13</v>
      </c>
      <c r="B30" s="56" t="s">
        <v>118</v>
      </c>
      <c r="C30" s="242">
        <v>73251263</v>
      </c>
      <c r="D30" s="242">
        <v>23957947</v>
      </c>
      <c r="E30" s="230">
        <v>97209210</v>
      </c>
      <c r="F30" s="242">
        <v>53921682</v>
      </c>
      <c r="G30" s="242">
        <v>28645701</v>
      </c>
      <c r="H30" s="241">
        <v>82567383</v>
      </c>
    </row>
    <row r="31" spans="1:8">
      <c r="A31" s="123">
        <v>14</v>
      </c>
      <c r="B31" s="56" t="s">
        <v>119</v>
      </c>
      <c r="C31" s="242">
        <v>64415422.400000006</v>
      </c>
      <c r="D31" s="242">
        <v>15640452</v>
      </c>
      <c r="E31" s="230">
        <v>80055874.400000006</v>
      </c>
      <c r="F31" s="242">
        <v>50118429.269999996</v>
      </c>
      <c r="G31" s="242">
        <v>13329377.000000007</v>
      </c>
      <c r="H31" s="241">
        <v>63447806.270000003</v>
      </c>
    </row>
    <row r="32" spans="1:8">
      <c r="A32" s="123"/>
      <c r="B32" s="51"/>
      <c r="C32" s="244"/>
      <c r="D32" s="244"/>
      <c r="E32" s="244"/>
      <c r="F32" s="244"/>
      <c r="G32" s="244"/>
      <c r="H32" s="245"/>
    </row>
    <row r="33" spans="1:8">
      <c r="A33" s="123"/>
      <c r="B33" s="51" t="s">
        <v>120</v>
      </c>
      <c r="C33" s="240"/>
      <c r="D33" s="240"/>
      <c r="E33" s="229"/>
      <c r="F33" s="240"/>
      <c r="G33" s="240"/>
      <c r="H33" s="243"/>
    </row>
    <row r="34" spans="1:8">
      <c r="A34" s="123">
        <v>15</v>
      </c>
      <c r="B34" s="50" t="s">
        <v>91</v>
      </c>
      <c r="C34" s="246">
        <v>13307190.310000001</v>
      </c>
      <c r="D34" s="246">
        <v>3089822.4000000004</v>
      </c>
      <c r="E34" s="230">
        <v>16397012.710000001</v>
      </c>
      <c r="F34" s="246">
        <v>12424776.76</v>
      </c>
      <c r="G34" s="246">
        <v>2412048.6499999994</v>
      </c>
      <c r="H34" s="241">
        <v>14836825.41</v>
      </c>
    </row>
    <row r="35" spans="1:8">
      <c r="A35" s="123">
        <v>15.1</v>
      </c>
      <c r="B35" s="54" t="s">
        <v>121</v>
      </c>
      <c r="C35" s="240">
        <v>15912938.310000001</v>
      </c>
      <c r="D35" s="240">
        <v>8213527</v>
      </c>
      <c r="E35" s="230">
        <v>24126465.310000002</v>
      </c>
      <c r="F35" s="240">
        <v>14281940.76</v>
      </c>
      <c r="G35" s="240">
        <v>6896274.5999999996</v>
      </c>
      <c r="H35" s="241">
        <v>21178215.359999999</v>
      </c>
    </row>
    <row r="36" spans="1:8">
      <c r="A36" s="123">
        <v>15.2</v>
      </c>
      <c r="B36" s="54" t="s">
        <v>122</v>
      </c>
      <c r="C36" s="240">
        <v>2605748</v>
      </c>
      <c r="D36" s="240">
        <v>5123704.5999999996</v>
      </c>
      <c r="E36" s="230">
        <v>7729452.5999999996</v>
      </c>
      <c r="F36" s="240">
        <v>1857164</v>
      </c>
      <c r="G36" s="240">
        <v>4484225.95</v>
      </c>
      <c r="H36" s="241">
        <v>6341389.9500000002</v>
      </c>
    </row>
    <row r="37" spans="1:8">
      <c r="A37" s="123">
        <v>16</v>
      </c>
      <c r="B37" s="53" t="s">
        <v>123</v>
      </c>
      <c r="C37" s="240">
        <v>0</v>
      </c>
      <c r="D37" s="240">
        <v>0</v>
      </c>
      <c r="E37" s="230">
        <v>0</v>
      </c>
      <c r="F37" s="240">
        <v>0</v>
      </c>
      <c r="G37" s="240">
        <v>0</v>
      </c>
      <c r="H37" s="241">
        <v>0</v>
      </c>
    </row>
    <row r="38" spans="1:8">
      <c r="A38" s="123">
        <v>17</v>
      </c>
      <c r="B38" s="53" t="s">
        <v>124</v>
      </c>
      <c r="C38" s="240">
        <v>0</v>
      </c>
      <c r="D38" s="240">
        <v>0</v>
      </c>
      <c r="E38" s="230">
        <v>0</v>
      </c>
      <c r="F38" s="240">
        <v>0</v>
      </c>
      <c r="G38" s="240">
        <v>0</v>
      </c>
      <c r="H38" s="241">
        <v>0</v>
      </c>
    </row>
    <row r="39" spans="1:8">
      <c r="A39" s="123">
        <v>18</v>
      </c>
      <c r="B39" s="53" t="s">
        <v>125</v>
      </c>
      <c r="C39" s="240">
        <v>0</v>
      </c>
      <c r="D39" s="240">
        <v>0</v>
      </c>
      <c r="E39" s="230">
        <v>0</v>
      </c>
      <c r="F39" s="240">
        <v>0</v>
      </c>
      <c r="G39" s="240">
        <v>0</v>
      </c>
      <c r="H39" s="241">
        <v>0</v>
      </c>
    </row>
    <row r="40" spans="1:8">
      <c r="A40" s="123">
        <v>19</v>
      </c>
      <c r="B40" s="53" t="s">
        <v>126</v>
      </c>
      <c r="C40" s="240">
        <v>18240376</v>
      </c>
      <c r="D40" s="240">
        <v>0</v>
      </c>
      <c r="E40" s="230">
        <v>18240376</v>
      </c>
      <c r="F40" s="240">
        <v>1298752</v>
      </c>
      <c r="G40" s="240">
        <v>0</v>
      </c>
      <c r="H40" s="241">
        <v>1298752</v>
      </c>
    </row>
    <row r="41" spans="1:8">
      <c r="A41" s="123">
        <v>20</v>
      </c>
      <c r="B41" s="53" t="s">
        <v>127</v>
      </c>
      <c r="C41" s="240">
        <v>-6124019</v>
      </c>
      <c r="D41" s="240">
        <v>0</v>
      </c>
      <c r="E41" s="230">
        <v>-6124019</v>
      </c>
      <c r="F41" s="240">
        <v>15442183</v>
      </c>
      <c r="G41" s="240">
        <v>0</v>
      </c>
      <c r="H41" s="241">
        <v>15442183</v>
      </c>
    </row>
    <row r="42" spans="1:8">
      <c r="A42" s="123">
        <v>21</v>
      </c>
      <c r="B42" s="53" t="s">
        <v>128</v>
      </c>
      <c r="C42" s="240">
        <v>906119</v>
      </c>
      <c r="D42" s="240">
        <v>0</v>
      </c>
      <c r="E42" s="230">
        <v>906119</v>
      </c>
      <c r="F42" s="240">
        <v>-215506</v>
      </c>
      <c r="G42" s="240">
        <v>0</v>
      </c>
      <c r="H42" s="241">
        <v>-215506</v>
      </c>
    </row>
    <row r="43" spans="1:8">
      <c r="A43" s="123">
        <v>22</v>
      </c>
      <c r="B43" s="53" t="s">
        <v>129</v>
      </c>
      <c r="C43" s="240">
        <v>243310.01</v>
      </c>
      <c r="D43" s="240">
        <v>0</v>
      </c>
      <c r="E43" s="230">
        <v>243310.01</v>
      </c>
      <c r="F43" s="240">
        <v>147113.38999999998</v>
      </c>
      <c r="G43" s="240">
        <v>0</v>
      </c>
      <c r="H43" s="241">
        <v>147113.38999999998</v>
      </c>
    </row>
    <row r="44" spans="1:8">
      <c r="A44" s="123">
        <v>23</v>
      </c>
      <c r="B44" s="53" t="s">
        <v>130</v>
      </c>
      <c r="C44" s="240">
        <v>3937678.28</v>
      </c>
      <c r="D44" s="240">
        <v>1289779</v>
      </c>
      <c r="E44" s="230">
        <v>5227457.2799999993</v>
      </c>
      <c r="F44" s="240">
        <v>3318838.58</v>
      </c>
      <c r="G44" s="240">
        <v>1315547.3999999999</v>
      </c>
      <c r="H44" s="241">
        <v>4634385.9800000004</v>
      </c>
    </row>
    <row r="45" spans="1:8">
      <c r="A45" s="123">
        <v>24</v>
      </c>
      <c r="B45" s="56" t="s">
        <v>131</v>
      </c>
      <c r="C45" s="242">
        <v>30510654.600000005</v>
      </c>
      <c r="D45" s="242">
        <v>4379601.4000000004</v>
      </c>
      <c r="E45" s="230">
        <v>34890256.000000007</v>
      </c>
      <c r="F45" s="242">
        <v>32416157.729999997</v>
      </c>
      <c r="G45" s="242">
        <v>3727596.0499999993</v>
      </c>
      <c r="H45" s="241">
        <v>36143753.779999994</v>
      </c>
    </row>
    <row r="46" spans="1:8">
      <c r="A46" s="123"/>
      <c r="B46" s="51" t="s">
        <v>132</v>
      </c>
      <c r="C46" s="240"/>
      <c r="D46" s="240"/>
      <c r="E46" s="240"/>
      <c r="F46" s="240"/>
      <c r="G46" s="240"/>
      <c r="H46" s="247"/>
    </row>
    <row r="47" spans="1:8">
      <c r="A47" s="123">
        <v>25</v>
      </c>
      <c r="B47" s="53" t="s">
        <v>133</v>
      </c>
      <c r="C47" s="240">
        <v>1991000</v>
      </c>
      <c r="D47" s="240">
        <v>2775354.4</v>
      </c>
      <c r="E47" s="230">
        <v>4766354.4000000004</v>
      </c>
      <c r="F47" s="240">
        <v>1988560</v>
      </c>
      <c r="G47" s="240">
        <v>2258089.0499999998</v>
      </c>
      <c r="H47" s="241">
        <v>4246649.05</v>
      </c>
    </row>
    <row r="48" spans="1:8">
      <c r="A48" s="123">
        <v>26</v>
      </c>
      <c r="B48" s="53" t="s">
        <v>134</v>
      </c>
      <c r="C48" s="240">
        <v>6859365</v>
      </c>
      <c r="D48" s="240">
        <v>1386896</v>
      </c>
      <c r="E48" s="230">
        <v>8246261</v>
      </c>
      <c r="F48" s="240">
        <v>5198499</v>
      </c>
      <c r="G48" s="240">
        <v>626365</v>
      </c>
      <c r="H48" s="241">
        <v>5824864</v>
      </c>
    </row>
    <row r="49" spans="1:9">
      <c r="A49" s="123">
        <v>27</v>
      </c>
      <c r="B49" s="53" t="s">
        <v>135</v>
      </c>
      <c r="C49" s="240">
        <v>39994537</v>
      </c>
      <c r="D49" s="240">
        <v>0</v>
      </c>
      <c r="E49" s="230">
        <v>39994537</v>
      </c>
      <c r="F49" s="240">
        <v>39285893</v>
      </c>
      <c r="G49" s="240">
        <v>0</v>
      </c>
      <c r="H49" s="241">
        <v>39285893</v>
      </c>
    </row>
    <row r="50" spans="1:9">
      <c r="A50" s="123">
        <v>28</v>
      </c>
      <c r="B50" s="53" t="s">
        <v>270</v>
      </c>
      <c r="C50" s="240">
        <v>646832</v>
      </c>
      <c r="D50" s="240">
        <v>0</v>
      </c>
      <c r="E50" s="230">
        <v>646832</v>
      </c>
      <c r="F50" s="240">
        <v>640020</v>
      </c>
      <c r="G50" s="240">
        <v>0</v>
      </c>
      <c r="H50" s="241">
        <v>640020</v>
      </c>
    </row>
    <row r="51" spans="1:9">
      <c r="A51" s="123">
        <v>29</v>
      </c>
      <c r="B51" s="53" t="s">
        <v>136</v>
      </c>
      <c r="C51" s="240">
        <v>8555278</v>
      </c>
      <c r="D51" s="240">
        <v>0</v>
      </c>
      <c r="E51" s="230">
        <v>8555278</v>
      </c>
      <c r="F51" s="240">
        <v>8407862</v>
      </c>
      <c r="G51" s="240">
        <v>0</v>
      </c>
      <c r="H51" s="241">
        <v>8407862</v>
      </c>
    </row>
    <row r="52" spans="1:9">
      <c r="A52" s="123">
        <v>30</v>
      </c>
      <c r="B52" s="53" t="s">
        <v>137</v>
      </c>
      <c r="C52" s="240">
        <v>7147821</v>
      </c>
      <c r="D52" s="240">
        <v>166637</v>
      </c>
      <c r="E52" s="230">
        <v>7314458</v>
      </c>
      <c r="F52" s="240">
        <v>6292302</v>
      </c>
      <c r="G52" s="240">
        <v>186001</v>
      </c>
      <c r="H52" s="241">
        <v>6478303</v>
      </c>
    </row>
    <row r="53" spans="1:9">
      <c r="A53" s="123">
        <v>31</v>
      </c>
      <c r="B53" s="56" t="s">
        <v>138</v>
      </c>
      <c r="C53" s="242">
        <v>65194833</v>
      </c>
      <c r="D53" s="242">
        <v>4328887.4000000004</v>
      </c>
      <c r="E53" s="230">
        <v>69523720.400000006</v>
      </c>
      <c r="F53" s="242">
        <v>61813136</v>
      </c>
      <c r="G53" s="242">
        <v>3070455.05</v>
      </c>
      <c r="H53" s="241">
        <v>64883591.049999997</v>
      </c>
    </row>
    <row r="54" spans="1:9">
      <c r="A54" s="123">
        <v>32</v>
      </c>
      <c r="B54" s="56" t="s">
        <v>139</v>
      </c>
      <c r="C54" s="242">
        <v>-34684178.399999991</v>
      </c>
      <c r="D54" s="242">
        <v>50714</v>
      </c>
      <c r="E54" s="230">
        <v>-34633464.399999991</v>
      </c>
      <c r="F54" s="242">
        <v>-29396978.270000003</v>
      </c>
      <c r="G54" s="242">
        <v>657140.99999999953</v>
      </c>
      <c r="H54" s="241">
        <v>-28739837.270000003</v>
      </c>
    </row>
    <row r="55" spans="1:9">
      <c r="A55" s="123"/>
      <c r="B55" s="51"/>
      <c r="C55" s="244"/>
      <c r="D55" s="244"/>
      <c r="E55" s="244"/>
      <c r="F55" s="244"/>
      <c r="G55" s="244"/>
      <c r="H55" s="245"/>
    </row>
    <row r="56" spans="1:9">
      <c r="A56" s="123">
        <v>33</v>
      </c>
      <c r="B56" s="56" t="s">
        <v>140</v>
      </c>
      <c r="C56" s="242">
        <v>29731244.000000015</v>
      </c>
      <c r="D56" s="242">
        <v>15691166</v>
      </c>
      <c r="E56" s="230">
        <v>45422410.000000015</v>
      </c>
      <c r="F56" s="242">
        <v>20721450.999999993</v>
      </c>
      <c r="G56" s="242">
        <v>13986518.000000007</v>
      </c>
      <c r="H56" s="241">
        <v>34707969</v>
      </c>
    </row>
    <row r="57" spans="1:9">
      <c r="A57" s="123"/>
      <c r="B57" s="51"/>
      <c r="C57" s="244"/>
      <c r="D57" s="244"/>
      <c r="E57" s="244"/>
      <c r="F57" s="244"/>
      <c r="G57" s="244"/>
      <c r="H57" s="245"/>
    </row>
    <row r="58" spans="1:9">
      <c r="A58" s="123">
        <v>34</v>
      </c>
      <c r="B58" s="53" t="s">
        <v>141</v>
      </c>
      <c r="C58" s="240">
        <v>-2019616</v>
      </c>
      <c r="D58" s="240">
        <v>113723</v>
      </c>
      <c r="E58" s="230">
        <v>-1905893</v>
      </c>
      <c r="F58" s="240">
        <v>38193929</v>
      </c>
      <c r="G58" s="240">
        <v>992607</v>
      </c>
      <c r="H58" s="241">
        <v>39186536</v>
      </c>
    </row>
    <row r="59" spans="1:9" s="194" customFormat="1">
      <c r="A59" s="123">
        <v>35</v>
      </c>
      <c r="B59" s="50" t="s">
        <v>142</v>
      </c>
      <c r="C59" s="248">
        <v>0</v>
      </c>
      <c r="D59" s="248" t="s">
        <v>1011</v>
      </c>
      <c r="E59" s="249">
        <v>0</v>
      </c>
      <c r="F59" s="250">
        <v>303000</v>
      </c>
      <c r="G59" s="250" t="s">
        <v>1011</v>
      </c>
      <c r="H59" s="251">
        <v>303000</v>
      </c>
      <c r="I59" s="193"/>
    </row>
    <row r="60" spans="1:9">
      <c r="A60" s="123">
        <v>36</v>
      </c>
      <c r="B60" s="53" t="s">
        <v>143</v>
      </c>
      <c r="C60" s="240">
        <v>5695173</v>
      </c>
      <c r="D60" s="240">
        <v>249983</v>
      </c>
      <c r="E60" s="230">
        <v>5945156</v>
      </c>
      <c r="F60" s="240">
        <v>10350710</v>
      </c>
      <c r="G60" s="240">
        <v>163023</v>
      </c>
      <c r="H60" s="241">
        <v>10513733</v>
      </c>
    </row>
    <row r="61" spans="1:9">
      <c r="A61" s="123">
        <v>37</v>
      </c>
      <c r="B61" s="56" t="s">
        <v>144</v>
      </c>
      <c r="C61" s="242">
        <v>3675557</v>
      </c>
      <c r="D61" s="242">
        <v>363706</v>
      </c>
      <c r="E61" s="230">
        <v>4039263</v>
      </c>
      <c r="F61" s="242">
        <v>48847639</v>
      </c>
      <c r="G61" s="242">
        <v>1155630</v>
      </c>
      <c r="H61" s="241">
        <v>50003269</v>
      </c>
    </row>
    <row r="62" spans="1:9">
      <c r="A62" s="123"/>
      <c r="B62" s="57"/>
      <c r="C62" s="240"/>
      <c r="D62" s="240"/>
      <c r="E62" s="240"/>
      <c r="F62" s="240"/>
      <c r="G62" s="240"/>
      <c r="H62" s="247"/>
    </row>
    <row r="63" spans="1:9">
      <c r="A63" s="123">
        <v>38</v>
      </c>
      <c r="B63" s="58" t="s">
        <v>271</v>
      </c>
      <c r="C63" s="242">
        <v>26055687.000000015</v>
      </c>
      <c r="D63" s="242">
        <v>15327460</v>
      </c>
      <c r="E63" s="230">
        <v>41383147.000000015</v>
      </c>
      <c r="F63" s="242">
        <v>-28126188.000000007</v>
      </c>
      <c r="G63" s="242">
        <v>12830888.000000007</v>
      </c>
      <c r="H63" s="241">
        <v>-15295300</v>
      </c>
    </row>
    <row r="64" spans="1:9">
      <c r="A64" s="121">
        <v>39</v>
      </c>
      <c r="B64" s="53" t="s">
        <v>145</v>
      </c>
      <c r="C64" s="252">
        <v>3553480</v>
      </c>
      <c r="D64" s="252">
        <v>0</v>
      </c>
      <c r="E64" s="230">
        <v>3553480</v>
      </c>
      <c r="F64" s="252">
        <v>-518959.5299999998</v>
      </c>
      <c r="G64" s="252">
        <v>0</v>
      </c>
      <c r="H64" s="241">
        <v>-518959.5299999998</v>
      </c>
    </row>
    <row r="65" spans="1:8">
      <c r="A65" s="123">
        <v>40</v>
      </c>
      <c r="B65" s="56" t="s">
        <v>146</v>
      </c>
      <c r="C65" s="242">
        <v>22502207.000000015</v>
      </c>
      <c r="D65" s="242">
        <v>15327460</v>
      </c>
      <c r="E65" s="230">
        <v>37829667.000000015</v>
      </c>
      <c r="F65" s="242">
        <v>-27607228.470000006</v>
      </c>
      <c r="G65" s="242">
        <v>12830888.000000007</v>
      </c>
      <c r="H65" s="241">
        <v>-14776340.469999999</v>
      </c>
    </row>
    <row r="66" spans="1:8">
      <c r="A66" s="121">
        <v>41</v>
      </c>
      <c r="B66" s="53" t="s">
        <v>147</v>
      </c>
      <c r="C66" s="252">
        <v>0</v>
      </c>
      <c r="D66" s="252"/>
      <c r="E66" s="230">
        <v>0</v>
      </c>
      <c r="F66" s="252">
        <v>0</v>
      </c>
      <c r="G66" s="252"/>
      <c r="H66" s="241">
        <v>0</v>
      </c>
    </row>
    <row r="67" spans="1:8" ht="15" thickBot="1">
      <c r="A67" s="125">
        <v>42</v>
      </c>
      <c r="B67" s="126" t="s">
        <v>148</v>
      </c>
      <c r="C67" s="253">
        <v>22502207.000000015</v>
      </c>
      <c r="D67" s="253">
        <v>15327460</v>
      </c>
      <c r="E67" s="238">
        <v>37829667.000000015</v>
      </c>
      <c r="F67" s="253">
        <v>-27607228.470000006</v>
      </c>
      <c r="G67" s="253">
        <v>12830888.000000007</v>
      </c>
      <c r="H67" s="254">
        <v>-14776340.469999999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3" zoomScale="80" zoomScaleNormal="80" workbookViewId="0">
      <selection activeCell="C7" sqref="C7:H52"/>
    </sheetView>
  </sheetViews>
  <sheetFormatPr defaultRowHeight="14.4"/>
  <cols>
    <col min="1" max="1" width="9.5546875" bestFit="1" customWidth="1"/>
    <col min="2" max="2" width="72.33203125" customWidth="1"/>
    <col min="3" max="3" width="12.6640625" customWidth="1"/>
    <col min="4" max="5" width="15.33203125" bestFit="1" customWidth="1"/>
    <col min="6" max="6" width="12.6640625" customWidth="1"/>
    <col min="7" max="8" width="15.33203125" bestFit="1" customWidth="1"/>
  </cols>
  <sheetData>
    <row r="1" spans="1:8">
      <c r="A1" s="2" t="s">
        <v>188</v>
      </c>
      <c r="B1" t="str">
        <f>Info!C2</f>
        <v>სს "ვითიბი ბანკი ჯორჯია"</v>
      </c>
    </row>
    <row r="2" spans="1:8">
      <c r="A2" s="2" t="s">
        <v>189</v>
      </c>
      <c r="B2" s="459">
        <f>'1. key ratios'!B2</f>
        <v>44561</v>
      </c>
    </row>
    <row r="3" spans="1:8">
      <c r="A3" s="2"/>
    </row>
    <row r="4" spans="1:8" ht="15" thickBot="1">
      <c r="A4" s="2" t="s">
        <v>407</v>
      </c>
      <c r="B4" s="2"/>
      <c r="C4" s="203"/>
      <c r="D4" s="203"/>
      <c r="E4" s="203"/>
      <c r="F4" s="204"/>
      <c r="G4" s="204"/>
      <c r="H4" s="205" t="s">
        <v>93</v>
      </c>
    </row>
    <row r="5" spans="1:8">
      <c r="A5" s="747" t="s">
        <v>26</v>
      </c>
      <c r="B5" s="749" t="s">
        <v>244</v>
      </c>
      <c r="C5" s="751" t="s">
        <v>194</v>
      </c>
      <c r="D5" s="751"/>
      <c r="E5" s="751"/>
      <c r="F5" s="751" t="s">
        <v>195</v>
      </c>
      <c r="G5" s="751"/>
      <c r="H5" s="752"/>
    </row>
    <row r="6" spans="1:8">
      <c r="A6" s="748"/>
      <c r="B6" s="750"/>
      <c r="C6" s="38" t="s">
        <v>27</v>
      </c>
      <c r="D6" s="38" t="s">
        <v>94</v>
      </c>
      <c r="E6" s="38" t="s">
        <v>68</v>
      </c>
      <c r="F6" s="38" t="s">
        <v>27</v>
      </c>
      <c r="G6" s="38" t="s">
        <v>94</v>
      </c>
      <c r="H6" s="39" t="s">
        <v>68</v>
      </c>
    </row>
    <row r="7" spans="1:8" s="3" customFormat="1">
      <c r="A7" s="206">
        <v>1</v>
      </c>
      <c r="B7" s="207" t="s">
        <v>481</v>
      </c>
      <c r="C7" s="232">
        <v>98566895</v>
      </c>
      <c r="D7" s="232">
        <v>104099610</v>
      </c>
      <c r="E7" s="255">
        <v>202666505</v>
      </c>
      <c r="F7" s="232">
        <v>89074818</v>
      </c>
      <c r="G7" s="232">
        <v>137429858</v>
      </c>
      <c r="H7" s="233">
        <v>226504676</v>
      </c>
    </row>
    <row r="8" spans="1:8" s="3" customFormat="1">
      <c r="A8" s="206">
        <v>1.1000000000000001</v>
      </c>
      <c r="B8" s="208" t="s">
        <v>275</v>
      </c>
      <c r="C8" s="232">
        <v>36631851</v>
      </c>
      <c r="D8" s="232">
        <v>42780218</v>
      </c>
      <c r="E8" s="255">
        <v>79412069</v>
      </c>
      <c r="F8" s="232">
        <v>32584648</v>
      </c>
      <c r="G8" s="232">
        <v>54404060</v>
      </c>
      <c r="H8" s="233">
        <v>86988708</v>
      </c>
    </row>
    <row r="9" spans="1:8" s="3" customFormat="1">
      <c r="A9" s="206">
        <v>1.2</v>
      </c>
      <c r="B9" s="208" t="s">
        <v>276</v>
      </c>
      <c r="C9" s="232">
        <v>0</v>
      </c>
      <c r="D9" s="232">
        <v>2843751.68</v>
      </c>
      <c r="E9" s="255">
        <v>2843751.68</v>
      </c>
      <c r="F9" s="232">
        <v>0</v>
      </c>
      <c r="G9" s="232">
        <v>1749853.87</v>
      </c>
      <c r="H9" s="233">
        <v>1749853.87</v>
      </c>
    </row>
    <row r="10" spans="1:8" s="3" customFormat="1">
      <c r="A10" s="206">
        <v>1.3</v>
      </c>
      <c r="B10" s="208" t="s">
        <v>277</v>
      </c>
      <c r="C10" s="232">
        <v>61935044</v>
      </c>
      <c r="D10" s="232">
        <v>58475640.32</v>
      </c>
      <c r="E10" s="255">
        <v>120410684.31999999</v>
      </c>
      <c r="F10" s="232">
        <v>56490170</v>
      </c>
      <c r="G10" s="232">
        <v>81275944.129999995</v>
      </c>
      <c r="H10" s="233">
        <v>137766114.13</v>
      </c>
    </row>
    <row r="11" spans="1:8" s="3" customFormat="1">
      <c r="A11" s="206">
        <v>1.4</v>
      </c>
      <c r="B11" s="208" t="s">
        <v>278</v>
      </c>
      <c r="C11" s="232">
        <v>47145</v>
      </c>
      <c r="D11" s="232">
        <v>0</v>
      </c>
      <c r="E11" s="255">
        <v>47145</v>
      </c>
      <c r="F11" s="232">
        <v>0</v>
      </c>
      <c r="G11" s="232">
        <v>0</v>
      </c>
      <c r="H11" s="233">
        <v>0</v>
      </c>
    </row>
    <row r="12" spans="1:8" s="3" customFormat="1" ht="29.25" customHeight="1">
      <c r="A12" s="206">
        <v>2</v>
      </c>
      <c r="B12" s="207" t="s">
        <v>279</v>
      </c>
      <c r="C12" s="232">
        <v>0</v>
      </c>
      <c r="D12" s="232">
        <v>0</v>
      </c>
      <c r="E12" s="255">
        <v>0</v>
      </c>
      <c r="F12" s="232">
        <v>0</v>
      </c>
      <c r="G12" s="232">
        <v>0</v>
      </c>
      <c r="H12" s="233">
        <v>0</v>
      </c>
    </row>
    <row r="13" spans="1:8" s="3" customFormat="1" ht="27.6">
      <c r="A13" s="206">
        <v>3</v>
      </c>
      <c r="B13" s="207" t="s">
        <v>280</v>
      </c>
      <c r="C13" s="232">
        <v>112586000</v>
      </c>
      <c r="D13" s="232">
        <v>0</v>
      </c>
      <c r="E13" s="255">
        <v>112586000</v>
      </c>
      <c r="F13" s="232">
        <v>129111000</v>
      </c>
      <c r="G13" s="232">
        <v>0</v>
      </c>
      <c r="H13" s="233">
        <v>129111000</v>
      </c>
    </row>
    <row r="14" spans="1:8" s="3" customFormat="1">
      <c r="A14" s="206">
        <v>3.1</v>
      </c>
      <c r="B14" s="208" t="s">
        <v>281</v>
      </c>
      <c r="C14" s="232">
        <v>112586000</v>
      </c>
      <c r="D14" s="232">
        <v>0</v>
      </c>
      <c r="E14" s="255">
        <v>112586000</v>
      </c>
      <c r="F14" s="232">
        <v>129111000</v>
      </c>
      <c r="G14" s="232">
        <v>0</v>
      </c>
      <c r="H14" s="233">
        <v>129111000</v>
      </c>
    </row>
    <row r="15" spans="1:8" s="3" customFormat="1">
      <c r="A15" s="206">
        <v>3.2</v>
      </c>
      <c r="B15" s="208" t="s">
        <v>282</v>
      </c>
      <c r="C15" s="232">
        <v>0</v>
      </c>
      <c r="D15" s="232">
        <v>0</v>
      </c>
      <c r="E15" s="255">
        <v>0</v>
      </c>
      <c r="F15" s="232">
        <v>0</v>
      </c>
      <c r="G15" s="232">
        <v>0</v>
      </c>
      <c r="H15" s="233">
        <v>0</v>
      </c>
    </row>
    <row r="16" spans="1:8" s="3" customFormat="1">
      <c r="A16" s="206">
        <v>4</v>
      </c>
      <c r="B16" s="207" t="s">
        <v>283</v>
      </c>
      <c r="C16" s="232">
        <v>267174462</v>
      </c>
      <c r="D16" s="232">
        <v>39157140215</v>
      </c>
      <c r="E16" s="255">
        <v>39424314677</v>
      </c>
      <c r="F16" s="232">
        <v>276898530</v>
      </c>
      <c r="G16" s="232">
        <v>39375029765</v>
      </c>
      <c r="H16" s="233">
        <v>39651928295</v>
      </c>
    </row>
    <row r="17" spans="1:8" s="3" customFormat="1">
      <c r="A17" s="206">
        <v>4.0999999999999996</v>
      </c>
      <c r="B17" s="208" t="s">
        <v>284</v>
      </c>
      <c r="C17" s="232">
        <v>267174462</v>
      </c>
      <c r="D17" s="232">
        <v>39157039727.709999</v>
      </c>
      <c r="E17" s="255">
        <v>39424214189.709999</v>
      </c>
      <c r="F17" s="232">
        <v>276898530</v>
      </c>
      <c r="G17" s="232">
        <v>39309120286.719902</v>
      </c>
      <c r="H17" s="233">
        <v>39586018816.719902</v>
      </c>
    </row>
    <row r="18" spans="1:8" s="3" customFormat="1">
      <c r="A18" s="206">
        <v>4.2</v>
      </c>
      <c r="B18" s="208" t="s">
        <v>285</v>
      </c>
      <c r="C18" s="232">
        <v>0</v>
      </c>
      <c r="D18" s="232">
        <v>100487.29</v>
      </c>
      <c r="E18" s="255">
        <v>100487.29</v>
      </c>
      <c r="F18" s="232">
        <v>0</v>
      </c>
      <c r="G18" s="232">
        <v>65909478.280099995</v>
      </c>
      <c r="H18" s="233">
        <v>65909478.280099995</v>
      </c>
    </row>
    <row r="19" spans="1:8" s="3" customFormat="1" ht="27.6">
      <c r="A19" s="206">
        <v>5</v>
      </c>
      <c r="B19" s="207" t="s">
        <v>286</v>
      </c>
      <c r="C19" s="232">
        <v>186167263.38</v>
      </c>
      <c r="D19" s="232">
        <v>6872329884.073</v>
      </c>
      <c r="E19" s="255">
        <v>7058497147.4530001</v>
      </c>
      <c r="F19" s="232">
        <v>164887399.79000002</v>
      </c>
      <c r="G19" s="232">
        <v>6365448787.1939001</v>
      </c>
      <c r="H19" s="233">
        <v>6530336186.9839001</v>
      </c>
    </row>
    <row r="20" spans="1:8" s="3" customFormat="1">
      <c r="A20" s="206">
        <v>5.0999999999999996</v>
      </c>
      <c r="B20" s="208" t="s">
        <v>287</v>
      </c>
      <c r="C20" s="232">
        <v>12887114.939999999</v>
      </c>
      <c r="D20" s="232">
        <v>45539914.100100003</v>
      </c>
      <c r="E20" s="255">
        <v>58427029.040100001</v>
      </c>
      <c r="F20" s="232">
        <v>12002653.050000001</v>
      </c>
      <c r="G20" s="232">
        <v>46727951.477600001</v>
      </c>
      <c r="H20" s="233">
        <v>58730604.527600005</v>
      </c>
    </row>
    <row r="21" spans="1:8" s="3" customFormat="1">
      <c r="A21" s="206">
        <v>5.2</v>
      </c>
      <c r="B21" s="208" t="s">
        <v>288</v>
      </c>
      <c r="C21" s="232">
        <v>1</v>
      </c>
      <c r="D21" s="232">
        <v>30410375.916999999</v>
      </c>
      <c r="E21" s="255">
        <v>30410376.916999999</v>
      </c>
      <c r="F21" s="232">
        <v>1</v>
      </c>
      <c r="G21" s="232">
        <v>25165905.8539</v>
      </c>
      <c r="H21" s="233">
        <v>25165906.8539</v>
      </c>
    </row>
    <row r="22" spans="1:8" s="3" customFormat="1">
      <c r="A22" s="206">
        <v>5.3</v>
      </c>
      <c r="B22" s="208" t="s">
        <v>289</v>
      </c>
      <c r="C22" s="232">
        <v>97918468.689999998</v>
      </c>
      <c r="D22" s="232">
        <v>4519531700.9368</v>
      </c>
      <c r="E22" s="255">
        <v>4617450169.6267996</v>
      </c>
      <c r="F22" s="232">
        <v>98565335.270000011</v>
      </c>
      <c r="G22" s="232">
        <v>4488846230.7517004</v>
      </c>
      <c r="H22" s="233">
        <v>4587411566.0217009</v>
      </c>
    </row>
    <row r="23" spans="1:8" s="3" customFormat="1">
      <c r="A23" s="206" t="s">
        <v>290</v>
      </c>
      <c r="B23" s="209" t="s">
        <v>291</v>
      </c>
      <c r="C23" s="232">
        <v>6175667</v>
      </c>
      <c r="D23" s="232">
        <v>1659001942.0237999</v>
      </c>
      <c r="E23" s="255">
        <v>1665177609.0237999</v>
      </c>
      <c r="F23" s="232">
        <v>7060558.9800000004</v>
      </c>
      <c r="G23" s="232">
        <v>1627186857.0513</v>
      </c>
      <c r="H23" s="233">
        <v>1634247416.0313001</v>
      </c>
    </row>
    <row r="24" spans="1:8" s="3" customFormat="1">
      <c r="A24" s="206" t="s">
        <v>292</v>
      </c>
      <c r="B24" s="209" t="s">
        <v>293</v>
      </c>
      <c r="C24" s="232">
        <v>30453328</v>
      </c>
      <c r="D24" s="232">
        <v>1801032138.7182</v>
      </c>
      <c r="E24" s="255">
        <v>1831485466.7182</v>
      </c>
      <c r="F24" s="232">
        <v>30453328</v>
      </c>
      <c r="G24" s="232">
        <v>1800720344.4031</v>
      </c>
      <c r="H24" s="233">
        <v>1831173672.4031</v>
      </c>
    </row>
    <row r="25" spans="1:8" s="3" customFormat="1">
      <c r="A25" s="206" t="s">
        <v>294</v>
      </c>
      <c r="B25" s="210" t="s">
        <v>295</v>
      </c>
      <c r="C25" s="232">
        <v>0</v>
      </c>
      <c r="D25" s="232">
        <v>51220507.2896</v>
      </c>
      <c r="E25" s="255">
        <v>51220507.2896</v>
      </c>
      <c r="F25" s="232">
        <v>0</v>
      </c>
      <c r="G25" s="232">
        <v>42863770.1778</v>
      </c>
      <c r="H25" s="233">
        <v>42863770.1778</v>
      </c>
    </row>
    <row r="26" spans="1:8" s="3" customFormat="1">
      <c r="A26" s="206" t="s">
        <v>296</v>
      </c>
      <c r="B26" s="209" t="s">
        <v>297</v>
      </c>
      <c r="C26" s="232">
        <v>1060680.69</v>
      </c>
      <c r="D26" s="232">
        <v>477322295.08759999</v>
      </c>
      <c r="E26" s="255">
        <v>478382975.77759999</v>
      </c>
      <c r="F26" s="232">
        <v>822655.29</v>
      </c>
      <c r="G26" s="232">
        <v>485203403.37690002</v>
      </c>
      <c r="H26" s="233">
        <v>486026058.66690004</v>
      </c>
    </row>
    <row r="27" spans="1:8" s="3" customFormat="1">
      <c r="A27" s="206" t="s">
        <v>298</v>
      </c>
      <c r="B27" s="209" t="s">
        <v>299</v>
      </c>
      <c r="C27" s="232">
        <v>60228793</v>
      </c>
      <c r="D27" s="232">
        <v>530954817.81760001</v>
      </c>
      <c r="E27" s="255">
        <v>591183610.81760001</v>
      </c>
      <c r="F27" s="232">
        <v>60228793</v>
      </c>
      <c r="G27" s="232">
        <v>532871855.74260002</v>
      </c>
      <c r="H27" s="233">
        <v>593100648.74259996</v>
      </c>
    </row>
    <row r="28" spans="1:8" s="3" customFormat="1">
      <c r="A28" s="206">
        <v>5.4</v>
      </c>
      <c r="B28" s="208" t="s">
        <v>300</v>
      </c>
      <c r="C28" s="232">
        <v>62486412.75</v>
      </c>
      <c r="D28" s="232">
        <v>602599769.83099997</v>
      </c>
      <c r="E28" s="255">
        <v>665086182.58099997</v>
      </c>
      <c r="F28" s="232">
        <v>50914292.469999999</v>
      </c>
      <c r="G28" s="232">
        <v>532886159.1983</v>
      </c>
      <c r="H28" s="233">
        <v>583800451.66830003</v>
      </c>
    </row>
    <row r="29" spans="1:8" s="3" customFormat="1">
      <c r="A29" s="206">
        <v>5.5</v>
      </c>
      <c r="B29" s="208" t="s">
        <v>301</v>
      </c>
      <c r="C29" s="232">
        <v>10940483</v>
      </c>
      <c r="D29" s="232">
        <v>967468212.95309997</v>
      </c>
      <c r="E29" s="255">
        <v>978408695.95309997</v>
      </c>
      <c r="F29" s="232">
        <v>15</v>
      </c>
      <c r="G29" s="232">
        <v>1141079068.9301</v>
      </c>
      <c r="H29" s="233">
        <v>1141079083.9301</v>
      </c>
    </row>
    <row r="30" spans="1:8" s="3" customFormat="1">
      <c r="A30" s="206">
        <v>5.6</v>
      </c>
      <c r="B30" s="208" t="s">
        <v>302</v>
      </c>
      <c r="C30" s="232">
        <v>0</v>
      </c>
      <c r="D30" s="232">
        <v>667398280.52479994</v>
      </c>
      <c r="E30" s="255">
        <v>667398280.52479994</v>
      </c>
      <c r="F30" s="232">
        <v>0</v>
      </c>
      <c r="G30" s="232">
        <v>60384495.706</v>
      </c>
      <c r="H30" s="233">
        <v>60384495.706</v>
      </c>
    </row>
    <row r="31" spans="1:8" s="3" customFormat="1">
      <c r="A31" s="206">
        <v>5.7</v>
      </c>
      <c r="B31" s="208" t="s">
        <v>303</v>
      </c>
      <c r="C31" s="232">
        <v>1934783</v>
      </c>
      <c r="D31" s="232">
        <v>39381629.810199998</v>
      </c>
      <c r="E31" s="255">
        <v>41316412.810199998</v>
      </c>
      <c r="F31" s="232">
        <v>3405103</v>
      </c>
      <c r="G31" s="232">
        <v>70358975.276299998</v>
      </c>
      <c r="H31" s="233">
        <v>73764078.276299998</v>
      </c>
    </row>
    <row r="32" spans="1:8" s="3" customFormat="1">
      <c r="A32" s="206">
        <v>6</v>
      </c>
      <c r="B32" s="207" t="s">
        <v>304</v>
      </c>
      <c r="C32" s="232">
        <v>25523916.649999999</v>
      </c>
      <c r="D32" s="232">
        <v>160211256.46219999</v>
      </c>
      <c r="E32" s="255">
        <v>185735173.11219999</v>
      </c>
      <c r="F32" s="232">
        <v>67539420.370000005</v>
      </c>
      <c r="G32" s="232">
        <v>180488519.81660002</v>
      </c>
      <c r="H32" s="233">
        <v>248027940.18660003</v>
      </c>
    </row>
    <row r="33" spans="1:8" s="3" customFormat="1" ht="27.6">
      <c r="A33" s="206">
        <v>6.1</v>
      </c>
      <c r="B33" s="208" t="s">
        <v>482</v>
      </c>
      <c r="C33" s="232">
        <v>0</v>
      </c>
      <c r="D33" s="232">
        <v>0</v>
      </c>
      <c r="E33" s="255">
        <v>0</v>
      </c>
      <c r="F33" s="232">
        <v>0</v>
      </c>
      <c r="G33" s="232">
        <v>0</v>
      </c>
      <c r="H33" s="233">
        <v>0</v>
      </c>
    </row>
    <row r="34" spans="1:8" s="3" customFormat="1" ht="27.6">
      <c r="A34" s="206">
        <v>6.2</v>
      </c>
      <c r="B34" s="208" t="s">
        <v>305</v>
      </c>
      <c r="C34" s="232">
        <v>25523916.649999999</v>
      </c>
      <c r="D34" s="232">
        <v>160211256.46219999</v>
      </c>
      <c r="E34" s="255">
        <v>185735173.11219999</v>
      </c>
      <c r="F34" s="232">
        <v>67539420.370000005</v>
      </c>
      <c r="G34" s="232">
        <v>180488519.81660002</v>
      </c>
      <c r="H34" s="233">
        <v>248027940.18660003</v>
      </c>
    </row>
    <row r="35" spans="1:8" s="3" customFormat="1" ht="27.6">
      <c r="A35" s="206">
        <v>6.3</v>
      </c>
      <c r="B35" s="208" t="s">
        <v>306</v>
      </c>
      <c r="C35" s="232">
        <v>0</v>
      </c>
      <c r="D35" s="232">
        <v>0</v>
      </c>
      <c r="E35" s="255">
        <v>0</v>
      </c>
      <c r="F35" s="232">
        <v>0</v>
      </c>
      <c r="G35" s="232">
        <v>0</v>
      </c>
      <c r="H35" s="233">
        <v>0</v>
      </c>
    </row>
    <row r="36" spans="1:8" s="3" customFormat="1">
      <c r="A36" s="206">
        <v>6.4</v>
      </c>
      <c r="B36" s="208" t="s">
        <v>307</v>
      </c>
      <c r="C36" s="232">
        <v>0</v>
      </c>
      <c r="D36" s="232">
        <v>0</v>
      </c>
      <c r="E36" s="255">
        <v>0</v>
      </c>
      <c r="F36" s="232">
        <v>0</v>
      </c>
      <c r="G36" s="232">
        <v>0</v>
      </c>
      <c r="H36" s="233">
        <v>0</v>
      </c>
    </row>
    <row r="37" spans="1:8" s="3" customFormat="1">
      <c r="A37" s="206">
        <v>6.5</v>
      </c>
      <c r="B37" s="208" t="s">
        <v>308</v>
      </c>
      <c r="C37" s="232">
        <v>0</v>
      </c>
      <c r="D37" s="232">
        <v>0</v>
      </c>
      <c r="E37" s="255">
        <v>0</v>
      </c>
      <c r="F37" s="232">
        <v>0</v>
      </c>
      <c r="G37" s="232">
        <v>0</v>
      </c>
      <c r="H37" s="233">
        <v>0</v>
      </c>
    </row>
    <row r="38" spans="1:8" s="3" customFormat="1" ht="27.6">
      <c r="A38" s="206">
        <v>6.6</v>
      </c>
      <c r="B38" s="208" t="s">
        <v>309</v>
      </c>
      <c r="C38" s="232">
        <v>0</v>
      </c>
      <c r="D38" s="232">
        <v>0</v>
      </c>
      <c r="E38" s="255">
        <v>0</v>
      </c>
      <c r="F38" s="232">
        <v>0</v>
      </c>
      <c r="G38" s="232">
        <v>0</v>
      </c>
      <c r="H38" s="233">
        <v>0</v>
      </c>
    </row>
    <row r="39" spans="1:8" s="3" customFormat="1" ht="27.6">
      <c r="A39" s="206">
        <v>6.7</v>
      </c>
      <c r="B39" s="208" t="s">
        <v>310</v>
      </c>
      <c r="C39" s="232">
        <v>0</v>
      </c>
      <c r="D39" s="232">
        <v>0</v>
      </c>
      <c r="E39" s="255">
        <v>0</v>
      </c>
      <c r="F39" s="232">
        <v>0</v>
      </c>
      <c r="G39" s="232">
        <v>0</v>
      </c>
      <c r="H39" s="233">
        <v>0</v>
      </c>
    </row>
    <row r="40" spans="1:8" s="3" customFormat="1">
      <c r="A40" s="206">
        <v>7</v>
      </c>
      <c r="B40" s="207" t="s">
        <v>311</v>
      </c>
      <c r="C40" s="232">
        <v>17052691.789999999</v>
      </c>
      <c r="D40" s="232">
        <v>10455503.419999998</v>
      </c>
      <c r="E40" s="255">
        <v>27508195.209999997</v>
      </c>
      <c r="F40" s="232">
        <v>14427112.789999999</v>
      </c>
      <c r="G40" s="232">
        <v>12708592.639999997</v>
      </c>
      <c r="H40" s="233">
        <v>27135705.429999996</v>
      </c>
    </row>
    <row r="41" spans="1:8" s="3" customFormat="1" ht="27.6">
      <c r="A41" s="206">
        <v>7.1</v>
      </c>
      <c r="B41" s="208" t="s">
        <v>312</v>
      </c>
      <c r="C41" s="232">
        <v>6628984.3000000007</v>
      </c>
      <c r="D41" s="232">
        <v>14999.490000000002</v>
      </c>
      <c r="E41" s="255">
        <v>6643983.790000001</v>
      </c>
      <c r="F41" s="232">
        <v>81449.72</v>
      </c>
      <c r="G41" s="232">
        <v>1548868.551272</v>
      </c>
      <c r="H41" s="233">
        <v>1630318.2712719999</v>
      </c>
    </row>
    <row r="42" spans="1:8" s="3" customFormat="1" ht="27.6">
      <c r="A42" s="206">
        <v>7.2</v>
      </c>
      <c r="B42" s="208" t="s">
        <v>313</v>
      </c>
      <c r="C42" s="232">
        <v>5705.4</v>
      </c>
      <c r="D42" s="232">
        <v>20.65</v>
      </c>
      <c r="E42" s="255">
        <v>5726.0499999999993</v>
      </c>
      <c r="F42" s="232">
        <v>325.91000000000008</v>
      </c>
      <c r="G42" s="232">
        <v>0</v>
      </c>
      <c r="H42" s="233">
        <v>325.91000000000008</v>
      </c>
    </row>
    <row r="43" spans="1:8" s="3" customFormat="1" ht="27.6">
      <c r="A43" s="206">
        <v>7.3</v>
      </c>
      <c r="B43" s="208" t="s">
        <v>314</v>
      </c>
      <c r="C43" s="232">
        <v>11101220.060000001</v>
      </c>
      <c r="D43" s="232">
        <v>4983108.1199999992</v>
      </c>
      <c r="E43" s="255">
        <v>16084328.18</v>
      </c>
      <c r="F43" s="232">
        <v>8037942.7199999997</v>
      </c>
      <c r="G43" s="232">
        <v>7635426.5399999972</v>
      </c>
      <c r="H43" s="233">
        <v>15673369.259999998</v>
      </c>
    </row>
    <row r="44" spans="1:8" s="3" customFormat="1" ht="27.6">
      <c r="A44" s="206">
        <v>7.4</v>
      </c>
      <c r="B44" s="208" t="s">
        <v>315</v>
      </c>
      <c r="C44" s="232">
        <v>5951471.7300000004</v>
      </c>
      <c r="D44" s="232">
        <v>5472395.2999999989</v>
      </c>
      <c r="E44" s="255">
        <v>11423867.029999999</v>
      </c>
      <c r="F44" s="232">
        <v>6389170.0700000003</v>
      </c>
      <c r="G44" s="232">
        <v>5073166.0999999996</v>
      </c>
      <c r="H44" s="233">
        <v>11462336.17</v>
      </c>
    </row>
    <row r="45" spans="1:8" s="3" customFormat="1">
      <c r="A45" s="206">
        <v>8</v>
      </c>
      <c r="B45" s="207" t="s">
        <v>316</v>
      </c>
      <c r="C45" s="232">
        <v>0</v>
      </c>
      <c r="D45" s="232">
        <v>1665892.9145173333</v>
      </c>
      <c r="E45" s="255">
        <v>1665892.9145173333</v>
      </c>
      <c r="F45" s="232">
        <v>0</v>
      </c>
      <c r="G45" s="232">
        <v>3320257.3292777995</v>
      </c>
      <c r="H45" s="233">
        <v>3320257.3292777995</v>
      </c>
    </row>
    <row r="46" spans="1:8" s="3" customFormat="1">
      <c r="A46" s="206">
        <v>8.1</v>
      </c>
      <c r="B46" s="208" t="s">
        <v>317</v>
      </c>
      <c r="C46" s="232">
        <v>0</v>
      </c>
      <c r="D46" s="232">
        <v>0</v>
      </c>
      <c r="E46" s="255">
        <v>0</v>
      </c>
      <c r="F46" s="232">
        <v>0</v>
      </c>
      <c r="G46" s="232">
        <v>0</v>
      </c>
      <c r="H46" s="233">
        <v>0</v>
      </c>
    </row>
    <row r="47" spans="1:8" s="3" customFormat="1">
      <c r="A47" s="206">
        <v>8.1999999999999993</v>
      </c>
      <c r="B47" s="208" t="s">
        <v>318</v>
      </c>
      <c r="C47" s="232">
        <v>0</v>
      </c>
      <c r="D47" s="232">
        <v>767116.92287999997</v>
      </c>
      <c r="E47" s="255">
        <v>767116.92287999997</v>
      </c>
      <c r="F47" s="232">
        <v>0</v>
      </c>
      <c r="G47" s="232">
        <v>1239311.2850250001</v>
      </c>
      <c r="H47" s="233">
        <v>1239311.2850250001</v>
      </c>
    </row>
    <row r="48" spans="1:8" s="3" customFormat="1">
      <c r="A48" s="206">
        <v>8.3000000000000007</v>
      </c>
      <c r="B48" s="208" t="s">
        <v>319</v>
      </c>
      <c r="C48" s="232">
        <v>0</v>
      </c>
      <c r="D48" s="232">
        <v>427743.86687999999</v>
      </c>
      <c r="E48" s="255">
        <v>427743.86687999999</v>
      </c>
      <c r="F48" s="232">
        <v>0</v>
      </c>
      <c r="G48" s="232">
        <v>818982.23808000004</v>
      </c>
      <c r="H48" s="233">
        <v>818982.23808000004</v>
      </c>
    </row>
    <row r="49" spans="1:8" s="3" customFormat="1">
      <c r="A49" s="206">
        <v>8.4</v>
      </c>
      <c r="B49" s="208" t="s">
        <v>320</v>
      </c>
      <c r="C49" s="232">
        <v>0</v>
      </c>
      <c r="D49" s="232">
        <v>334010.49088000006</v>
      </c>
      <c r="E49" s="255">
        <v>334010.49088000006</v>
      </c>
      <c r="F49" s="232">
        <v>0</v>
      </c>
      <c r="G49" s="232">
        <v>452461.76208000007</v>
      </c>
      <c r="H49" s="233">
        <v>452461.76208000007</v>
      </c>
    </row>
    <row r="50" spans="1:8" s="3" customFormat="1">
      <c r="A50" s="206">
        <v>8.5</v>
      </c>
      <c r="B50" s="208" t="s">
        <v>321</v>
      </c>
      <c r="C50" s="232">
        <v>0</v>
      </c>
      <c r="D50" s="232">
        <v>137021.63387733337</v>
      </c>
      <c r="E50" s="255">
        <v>137021.63387733337</v>
      </c>
      <c r="F50" s="232">
        <v>0</v>
      </c>
      <c r="G50" s="232">
        <v>355168.58608000004</v>
      </c>
      <c r="H50" s="233">
        <v>355168.58608000004</v>
      </c>
    </row>
    <row r="51" spans="1:8" s="3" customFormat="1">
      <c r="A51" s="206">
        <v>8.6</v>
      </c>
      <c r="B51" s="208" t="s">
        <v>322</v>
      </c>
      <c r="C51" s="232">
        <v>0</v>
      </c>
      <c r="D51" s="232">
        <v>0</v>
      </c>
      <c r="E51" s="255">
        <v>0</v>
      </c>
      <c r="F51" s="232">
        <v>0</v>
      </c>
      <c r="G51" s="232">
        <v>149367.10944399997</v>
      </c>
      <c r="H51" s="233">
        <v>149367.10944399997</v>
      </c>
    </row>
    <row r="52" spans="1:8" s="3" customFormat="1">
      <c r="A52" s="206">
        <v>8.6999999999999993</v>
      </c>
      <c r="B52" s="208" t="s">
        <v>323</v>
      </c>
      <c r="C52" s="232">
        <v>0</v>
      </c>
      <c r="D52" s="232">
        <v>0</v>
      </c>
      <c r="E52" s="255">
        <v>0</v>
      </c>
      <c r="F52" s="232">
        <v>0</v>
      </c>
      <c r="G52" s="232">
        <v>0</v>
      </c>
      <c r="H52" s="233">
        <v>0</v>
      </c>
    </row>
    <row r="53" spans="1:8" s="3" customFormat="1" ht="28.2" thickBot="1">
      <c r="A53" s="211">
        <v>9</v>
      </c>
      <c r="B53" s="212" t="s">
        <v>324</v>
      </c>
      <c r="C53" s="256"/>
      <c r="D53" s="256"/>
      <c r="E53" s="257">
        <v>0</v>
      </c>
      <c r="F53" s="256"/>
      <c r="G53" s="256"/>
      <c r="H53" s="239">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109375" defaultRowHeight="13.8"/>
  <cols>
    <col min="1" max="1" width="9.5546875" style="2" bestFit="1" customWidth="1"/>
    <col min="2" max="2" width="93.5546875" style="2" customWidth="1"/>
    <col min="3" max="4" width="12.6640625" style="2" customWidth="1"/>
    <col min="5" max="7" width="10.88671875" style="13" bestFit="1" customWidth="1"/>
    <col min="8" max="11" width="9.6640625" style="13" customWidth="1"/>
    <col min="12" max="16384" width="9.109375" style="13"/>
  </cols>
  <sheetData>
    <row r="1" spans="1:8">
      <c r="A1" s="17" t="s">
        <v>188</v>
      </c>
      <c r="B1" s="16" t="str">
        <f>Info!C2</f>
        <v>სს "ვითიბი ბანკი ჯორჯია"</v>
      </c>
      <c r="C1" s="16"/>
      <c r="D1" s="329"/>
    </row>
    <row r="2" spans="1:8">
      <c r="A2" s="17" t="s">
        <v>189</v>
      </c>
      <c r="B2" s="445">
        <f>'4. Off-Balance'!B2</f>
        <v>44561</v>
      </c>
      <c r="C2" s="28"/>
      <c r="D2" s="18"/>
      <c r="E2" s="12"/>
      <c r="F2" s="12"/>
      <c r="G2" s="12"/>
      <c r="H2" s="12"/>
    </row>
    <row r="3" spans="1:8">
      <c r="A3" s="17"/>
      <c r="B3" s="16"/>
      <c r="C3" s="28"/>
      <c r="D3" s="18"/>
      <c r="E3" s="12"/>
      <c r="F3" s="12"/>
      <c r="G3" s="12"/>
      <c r="H3" s="12"/>
    </row>
    <row r="4" spans="1:8" ht="15" customHeight="1" thickBot="1">
      <c r="A4" s="200" t="s">
        <v>408</v>
      </c>
      <c r="B4" s="201" t="s">
        <v>187</v>
      </c>
      <c r="C4" s="202" t="s">
        <v>93</v>
      </c>
    </row>
    <row r="5" spans="1:8" ht="15" customHeight="1">
      <c r="A5" s="198" t="s">
        <v>26</v>
      </c>
      <c r="B5" s="199"/>
      <c r="C5" s="446" t="str">
        <f>INT((MONTH($B$2))/3)&amp;"Q"&amp;"-"&amp;YEAR($B$2)</f>
        <v>4Q-2021</v>
      </c>
      <c r="D5" s="446" t="str">
        <f>IF(INT(MONTH($B$2))=3, "4"&amp;"Q"&amp;"-"&amp;YEAR($B$2)-1, IF(INT(MONTH($B$2))=6, "1"&amp;"Q"&amp;"-"&amp;YEAR($B$2), IF(INT(MONTH($B$2))=9, "2"&amp;"Q"&amp;"-"&amp;YEAR($B$2),IF(INT(MONTH($B$2))=12, "3"&amp;"Q"&amp;"-"&amp;YEAR($B$2), 0))))</f>
        <v>3Q-2021</v>
      </c>
      <c r="E5" s="446" t="str">
        <f>IF(INT(MONTH($B$2))=3, "3"&amp;"Q"&amp;"-"&amp;YEAR($B$2)-1, IF(INT(MONTH($B$2))=6, "4"&amp;"Q"&amp;"-"&amp;YEAR($B$2)-1, IF(INT(MONTH($B$2))=9, "1"&amp;"Q"&amp;"-"&amp;YEAR($B$2),IF(INT(MONTH($B$2))=12, "2"&amp;"Q"&amp;"-"&amp;YEAR($B$2), 0))))</f>
        <v>2Q-2021</v>
      </c>
      <c r="F5" s="446" t="str">
        <f>IF(INT(MONTH($B$2))=3, "2"&amp;"Q"&amp;"-"&amp;YEAR($B$2)-1, IF(INT(MONTH($B$2))=6, "3"&amp;"Q"&amp;"-"&amp;YEAR($B$2)-1, IF(INT(MONTH($B$2))=9, "4"&amp;"Q"&amp;"-"&amp;YEAR($B$2)-1,IF(INT(MONTH($B$2))=12, "1"&amp;"Q"&amp;"-"&amp;YEAR($B$2), 0))))</f>
        <v>1Q-2021</v>
      </c>
      <c r="G5" s="446" t="str">
        <f>IF(INT(MONTH($B$2))=3, "1"&amp;"Q"&amp;"-"&amp;YEAR($B$2)-1, IF(INT(MONTH($B$2))=6, "2"&amp;"Q"&amp;"-"&amp;YEAR($B$2)-1, IF(INT(MONTH($B$2))=9, "3"&amp;"Q"&amp;"-"&amp;YEAR($B$2)-1,IF(INT(MONTH($B$2))=12, "4"&amp;"Q"&amp;"-"&amp;YEAR($B$2)-1, 0))))</f>
        <v>4Q-2020</v>
      </c>
    </row>
    <row r="6" spans="1:8" ht="15" customHeight="1">
      <c r="A6" s="373">
        <v>1</v>
      </c>
      <c r="B6" s="429" t="s">
        <v>192</v>
      </c>
      <c r="C6" s="374">
        <f>C7+C9+C10</f>
        <v>1758457503.4492333</v>
      </c>
      <c r="D6" s="432">
        <f>D7+D9+D10</f>
        <v>1750660895.6669941</v>
      </c>
      <c r="E6" s="375">
        <f t="shared" ref="E6:G6" si="0">E7+E9+E10</f>
        <v>1697397050.1515119</v>
      </c>
      <c r="F6" s="374">
        <f t="shared" si="0"/>
        <v>1756708280.9337966</v>
      </c>
      <c r="G6" s="433">
        <f t="shared" si="0"/>
        <v>1681923876.092299</v>
      </c>
    </row>
    <row r="7" spans="1:8" ht="15" customHeight="1">
      <c r="A7" s="373">
        <v>1.1000000000000001</v>
      </c>
      <c r="B7" s="376" t="s">
        <v>602</v>
      </c>
      <c r="C7" s="377">
        <v>1659723339.4418626</v>
      </c>
      <c r="D7" s="434">
        <v>1647418705.4136081</v>
      </c>
      <c r="E7" s="377">
        <v>1581863514.9361205</v>
      </c>
      <c r="F7" s="377">
        <v>1629856565.7401347</v>
      </c>
      <c r="G7" s="435">
        <v>1558797065.997179</v>
      </c>
    </row>
    <row r="8" spans="1:8" ht="27.6">
      <c r="A8" s="373" t="s">
        <v>251</v>
      </c>
      <c r="B8" s="378" t="s">
        <v>402</v>
      </c>
      <c r="C8" s="377">
        <v>5263367.5</v>
      </c>
      <c r="D8" s="434">
        <v>2617498.85</v>
      </c>
      <c r="E8" s="377">
        <v>2467138.7250000001</v>
      </c>
      <c r="F8" s="377">
        <v>3950130</v>
      </c>
      <c r="G8" s="435">
        <v>3910229.75</v>
      </c>
    </row>
    <row r="9" spans="1:8" ht="15" customHeight="1">
      <c r="A9" s="373">
        <v>1.2</v>
      </c>
      <c r="B9" s="376" t="s">
        <v>22</v>
      </c>
      <c r="C9" s="377">
        <v>96852556.297748744</v>
      </c>
      <c r="D9" s="434">
        <v>101466110.31460002</v>
      </c>
      <c r="E9" s="377">
        <v>110149532.59911124</v>
      </c>
      <c r="F9" s="377">
        <v>121684487.31248401</v>
      </c>
      <c r="G9" s="435">
        <v>116030650.13681</v>
      </c>
    </row>
    <row r="10" spans="1:8" ht="15" customHeight="1">
      <c r="A10" s="373">
        <v>1.3</v>
      </c>
      <c r="B10" s="430" t="s">
        <v>77</v>
      </c>
      <c r="C10" s="379">
        <v>1881607.7096219999</v>
      </c>
      <c r="D10" s="434">
        <v>1776079.938786</v>
      </c>
      <c r="E10" s="379">
        <v>5384002.6162799997</v>
      </c>
      <c r="F10" s="377">
        <v>5167227.881178</v>
      </c>
      <c r="G10" s="436">
        <v>7096159.9583099997</v>
      </c>
    </row>
    <row r="11" spans="1:8" ht="15" customHeight="1">
      <c r="A11" s="373">
        <v>2</v>
      </c>
      <c r="B11" s="429" t="s">
        <v>193</v>
      </c>
      <c r="C11" s="377">
        <v>60084025.293786809</v>
      </c>
      <c r="D11" s="434">
        <v>16441260.78440262</v>
      </c>
      <c r="E11" s="377">
        <v>15286291.082476877</v>
      </c>
      <c r="F11" s="377">
        <v>13733657.266408443</v>
      </c>
      <c r="G11" s="435">
        <v>15812767.031392936</v>
      </c>
    </row>
    <row r="12" spans="1:8" ht="15" customHeight="1">
      <c r="A12" s="390">
        <v>3</v>
      </c>
      <c r="B12" s="431" t="s">
        <v>191</v>
      </c>
      <c r="C12" s="379">
        <v>188607600.76875001</v>
      </c>
      <c r="D12" s="434">
        <v>178888377.21925622</v>
      </c>
      <c r="E12" s="379">
        <v>178888377.21925622</v>
      </c>
      <c r="F12" s="377">
        <v>178888377.21925622</v>
      </c>
      <c r="G12" s="436">
        <v>178888377.21925622</v>
      </c>
    </row>
    <row r="13" spans="1:8" ht="15" customHeight="1" thickBot="1">
      <c r="A13" s="128">
        <v>4</v>
      </c>
      <c r="B13" s="439" t="s">
        <v>252</v>
      </c>
      <c r="C13" s="258">
        <f>C6+C11+C12</f>
        <v>2007149129.51177</v>
      </c>
      <c r="D13" s="437">
        <f>D6+D11+D12</f>
        <v>1945990533.6706529</v>
      </c>
      <c r="E13" s="259">
        <f t="shared" ref="E13:G13" si="1">E6+E11+E12</f>
        <v>1891571718.4532449</v>
      </c>
      <c r="F13" s="258">
        <f t="shared" si="1"/>
        <v>1949330315.4194613</v>
      </c>
      <c r="G13" s="438">
        <f t="shared" si="1"/>
        <v>1876625020.3429482</v>
      </c>
    </row>
    <row r="14" spans="1:8">
      <c r="B14" s="23"/>
    </row>
    <row r="15" spans="1:8" ht="27.6">
      <c r="B15" s="101" t="s">
        <v>603</v>
      </c>
    </row>
    <row r="16" spans="1:8">
      <c r="B16" s="101"/>
    </row>
    <row r="17" spans="2:2">
      <c r="B17" s="101"/>
    </row>
    <row r="18" spans="2:2">
      <c r="B18" s="10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Normal="100" workbookViewId="0">
      <pane xSplit="1" ySplit="4" topLeftCell="B5" activePane="bottomRight" state="frozen"/>
      <selection pane="topRight" activeCell="B1" sqref="B1"/>
      <selection pane="bottomLeft" activeCell="A4" sqref="A4"/>
      <selection pane="bottomRight" activeCell="A13" sqref="A13"/>
    </sheetView>
  </sheetViews>
  <sheetFormatPr defaultRowHeight="14.4"/>
  <cols>
    <col min="1" max="1" width="9.5546875" style="2" bestFit="1" customWidth="1"/>
    <col min="2" max="2" width="58.88671875" style="2" customWidth="1"/>
    <col min="3" max="3" width="34.33203125" style="2" customWidth="1"/>
  </cols>
  <sheetData>
    <row r="1" spans="1:8">
      <c r="A1" s="2" t="s">
        <v>188</v>
      </c>
      <c r="B1" s="329" t="str">
        <f>Info!C2</f>
        <v>სს "ვითიბი ბანკი ჯორჯია"</v>
      </c>
    </row>
    <row r="2" spans="1:8">
      <c r="A2" s="2" t="s">
        <v>189</v>
      </c>
      <c r="B2" s="459">
        <f>'1. key ratios'!B2</f>
        <v>44561</v>
      </c>
    </row>
    <row r="4" spans="1:8" ht="25.5" customHeight="1" thickBot="1">
      <c r="A4" s="223" t="s">
        <v>409</v>
      </c>
      <c r="B4" s="60" t="s">
        <v>149</v>
      </c>
      <c r="C4" s="14"/>
    </row>
    <row r="5" spans="1:8">
      <c r="A5" s="11"/>
      <c r="B5" s="425" t="s">
        <v>150</v>
      </c>
      <c r="C5" s="443" t="s">
        <v>617</v>
      </c>
    </row>
    <row r="6" spans="1:8" ht="15">
      <c r="A6" s="680">
        <v>1</v>
      </c>
      <c r="B6" s="681" t="s">
        <v>1012</v>
      </c>
      <c r="C6" s="440" t="s">
        <v>1013</v>
      </c>
    </row>
    <row r="7" spans="1:8" ht="15">
      <c r="A7" s="680">
        <v>2</v>
      </c>
      <c r="B7" s="681" t="s">
        <v>1014</v>
      </c>
      <c r="C7" s="440" t="s">
        <v>1015</v>
      </c>
    </row>
    <row r="8" spans="1:8" ht="15">
      <c r="A8" s="680">
        <v>3</v>
      </c>
      <c r="B8" s="681" t="s">
        <v>1016</v>
      </c>
      <c r="C8" s="440" t="s">
        <v>1015</v>
      </c>
    </row>
    <row r="9" spans="1:8" ht="15">
      <c r="A9" s="680">
        <v>4</v>
      </c>
      <c r="B9" s="681" t="s">
        <v>1017</v>
      </c>
      <c r="C9" s="440" t="s">
        <v>1015</v>
      </c>
    </row>
    <row r="10" spans="1:8" ht="15">
      <c r="A10" s="680">
        <v>5</v>
      </c>
      <c r="B10" s="681" t="s">
        <v>1018</v>
      </c>
      <c r="C10" s="440" t="s">
        <v>1019</v>
      </c>
    </row>
    <row r="11" spans="1:8" ht="15">
      <c r="A11" s="680">
        <v>6</v>
      </c>
      <c r="B11" s="681" t="s">
        <v>1020</v>
      </c>
      <c r="C11" s="440" t="s">
        <v>1019</v>
      </c>
    </row>
    <row r="12" spans="1:8" ht="15">
      <c r="A12" s="680"/>
      <c r="B12" s="753"/>
      <c r="C12" s="754"/>
      <c r="H12" s="4"/>
    </row>
    <row r="13" spans="1:8" ht="55.2">
      <c r="A13" s="680"/>
      <c r="B13" s="682" t="s">
        <v>151</v>
      </c>
      <c r="C13" s="444" t="s">
        <v>618</v>
      </c>
    </row>
    <row r="14" spans="1:8">
      <c r="A14" s="680">
        <v>1</v>
      </c>
      <c r="B14" s="683" t="s">
        <v>1021</v>
      </c>
      <c r="C14" s="442" t="s">
        <v>1022</v>
      </c>
    </row>
    <row r="15" spans="1:8">
      <c r="A15" s="680">
        <v>2</v>
      </c>
      <c r="B15" s="683" t="s">
        <v>1023</v>
      </c>
      <c r="C15" s="442" t="s">
        <v>1024</v>
      </c>
    </row>
    <row r="16" spans="1:8">
      <c r="A16" s="680">
        <v>3</v>
      </c>
      <c r="B16" s="683" t="s">
        <v>1025</v>
      </c>
      <c r="C16" s="442" t="s">
        <v>1026</v>
      </c>
    </row>
    <row r="17" spans="1:3">
      <c r="A17" s="680">
        <v>4</v>
      </c>
      <c r="B17" s="683" t="s">
        <v>1027</v>
      </c>
      <c r="C17" s="442" t="s">
        <v>1028</v>
      </c>
    </row>
    <row r="18" spans="1:3">
      <c r="A18" s="680">
        <v>5</v>
      </c>
      <c r="B18" s="683" t="s">
        <v>1029</v>
      </c>
      <c r="C18" s="442" t="s">
        <v>1030</v>
      </c>
    </row>
    <row r="19" spans="1:3">
      <c r="A19" s="680">
        <v>6</v>
      </c>
      <c r="B19" s="683" t="s">
        <v>1031</v>
      </c>
      <c r="C19" s="442" t="s">
        <v>1032</v>
      </c>
    </row>
    <row r="20" spans="1:3">
      <c r="A20" s="680"/>
      <c r="B20" s="683"/>
      <c r="C20" s="27"/>
    </row>
    <row r="21" spans="1:3">
      <c r="A21" s="680"/>
      <c r="B21" s="755" t="s">
        <v>152</v>
      </c>
      <c r="C21" s="756"/>
    </row>
    <row r="22" spans="1:3" ht="15">
      <c r="A22" s="680">
        <v>1</v>
      </c>
      <c r="B22" s="681" t="s">
        <v>1033</v>
      </c>
      <c r="C22" s="684">
        <v>0.97384321770185212</v>
      </c>
    </row>
    <row r="23" spans="1:3" ht="15">
      <c r="A23" s="680">
        <v>2</v>
      </c>
      <c r="B23" s="681" t="s">
        <v>1034</v>
      </c>
      <c r="C23" s="684">
        <v>1.472765597699272E-2</v>
      </c>
    </row>
    <row r="24" spans="1:3">
      <c r="A24" s="680"/>
      <c r="B24" s="755" t="s">
        <v>272</v>
      </c>
      <c r="C24" s="756"/>
    </row>
    <row r="25" spans="1:3" ht="15">
      <c r="A25" s="680">
        <v>1</v>
      </c>
      <c r="B25" s="681" t="s">
        <v>1035</v>
      </c>
      <c r="C25" s="685">
        <v>0.59336267254573849</v>
      </c>
    </row>
    <row r="26" spans="1:3" ht="15.6" thickBot="1">
      <c r="A26" s="15"/>
      <c r="B26" s="61"/>
      <c r="C26" s="441"/>
    </row>
  </sheetData>
  <mergeCells count="3">
    <mergeCell ref="B12:C12"/>
    <mergeCell ref="B21:C21"/>
    <mergeCell ref="B24:C24"/>
  </mergeCells>
  <dataValidations count="1">
    <dataValidation type="list" allowBlank="1" showInputMessage="1" showErrorMessage="1" sqref="C6:C11">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80" zoomScaleNormal="80" workbookViewId="0">
      <pane xSplit="1" ySplit="5" topLeftCell="B8" activePane="bottomRight" state="frozen"/>
      <selection activeCell="H6" sqref="H6"/>
      <selection pane="topRight" activeCell="H6" sqref="H6"/>
      <selection pane="bottomLeft" activeCell="H6" sqref="H6"/>
      <selection pane="bottomRight" activeCell="C8" sqref="C8:E20"/>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12" bestFit="1" customWidth="1"/>
    <col min="7" max="7" width="12.5546875" bestFit="1" customWidth="1"/>
  </cols>
  <sheetData>
    <row r="1" spans="1:7">
      <c r="A1" s="17" t="s">
        <v>188</v>
      </c>
      <c r="B1" s="16" t="str">
        <f>Info!C2</f>
        <v>სს "ვითიბი ბანკი ჯორჯია"</v>
      </c>
    </row>
    <row r="2" spans="1:7" s="21" customFormat="1" ht="15.75" customHeight="1">
      <c r="A2" s="21" t="s">
        <v>189</v>
      </c>
      <c r="B2" s="459">
        <f>'1. key ratios'!B2</f>
        <v>44561</v>
      </c>
    </row>
    <row r="3" spans="1:7" s="21" customFormat="1" ht="15.75" customHeight="1"/>
    <row r="4" spans="1:7" s="21" customFormat="1" ht="15.75" customHeight="1" thickBot="1">
      <c r="A4" s="224" t="s">
        <v>410</v>
      </c>
      <c r="B4" s="225" t="s">
        <v>262</v>
      </c>
      <c r="C4" s="177"/>
      <c r="D4" s="177"/>
      <c r="E4" s="178" t="s">
        <v>93</v>
      </c>
    </row>
    <row r="5" spans="1:7" s="116" customFormat="1" ht="17.399999999999999" customHeight="1">
      <c r="A5" s="342"/>
      <c r="B5" s="343"/>
      <c r="C5" s="176" t="s">
        <v>0</v>
      </c>
      <c r="D5" s="176" t="s">
        <v>1</v>
      </c>
      <c r="E5" s="344" t="s">
        <v>2</v>
      </c>
    </row>
    <row r="6" spans="1:7" s="143" customFormat="1" ht="14.4" customHeight="1">
      <c r="A6" s="345"/>
      <c r="B6" s="757" t="s">
        <v>231</v>
      </c>
      <c r="C6" s="757" t="s">
        <v>230</v>
      </c>
      <c r="D6" s="758" t="s">
        <v>229</v>
      </c>
      <c r="E6" s="759"/>
      <c r="G6"/>
    </row>
    <row r="7" spans="1:7" s="143" customFormat="1" ht="99.6" customHeight="1">
      <c r="A7" s="345"/>
      <c r="B7" s="757"/>
      <c r="C7" s="757"/>
      <c r="D7" s="339" t="s">
        <v>228</v>
      </c>
      <c r="E7" s="340" t="s">
        <v>519</v>
      </c>
      <c r="G7"/>
    </row>
    <row r="8" spans="1:7">
      <c r="A8" s="346">
        <v>1</v>
      </c>
      <c r="B8" s="347" t="s">
        <v>154</v>
      </c>
      <c r="C8" s="348">
        <v>60791237</v>
      </c>
      <c r="D8" s="348"/>
      <c r="E8" s="349">
        <v>60791237</v>
      </c>
    </row>
    <row r="9" spans="1:7">
      <c r="A9" s="346">
        <v>2</v>
      </c>
      <c r="B9" s="347" t="s">
        <v>155</v>
      </c>
      <c r="C9" s="348">
        <v>287945761</v>
      </c>
      <c r="D9" s="348"/>
      <c r="E9" s="349">
        <v>287945761</v>
      </c>
    </row>
    <row r="10" spans="1:7">
      <c r="A10" s="346">
        <v>3</v>
      </c>
      <c r="B10" s="347" t="s">
        <v>227</v>
      </c>
      <c r="C10" s="348">
        <v>44639621</v>
      </c>
      <c r="D10" s="348"/>
      <c r="E10" s="349">
        <v>44639621</v>
      </c>
    </row>
    <row r="11" spans="1:7" ht="27.6">
      <c r="A11" s="346">
        <v>4</v>
      </c>
      <c r="B11" s="347" t="s">
        <v>185</v>
      </c>
      <c r="C11" s="348">
        <v>0</v>
      </c>
      <c r="D11" s="348"/>
      <c r="E11" s="349">
        <v>0</v>
      </c>
    </row>
    <row r="12" spans="1:7">
      <c r="A12" s="346">
        <v>5</v>
      </c>
      <c r="B12" s="347" t="s">
        <v>157</v>
      </c>
      <c r="C12" s="348">
        <v>153032629</v>
      </c>
      <c r="D12" s="348"/>
      <c r="E12" s="349">
        <v>153032629</v>
      </c>
    </row>
    <row r="13" spans="1:7">
      <c r="A13" s="346">
        <v>6.1</v>
      </c>
      <c r="B13" s="347" t="s">
        <v>158</v>
      </c>
      <c r="C13" s="350">
        <v>1551884374.7432933</v>
      </c>
      <c r="D13" s="348"/>
      <c r="E13" s="349">
        <v>1551884374.7432933</v>
      </c>
    </row>
    <row r="14" spans="1:7" ht="32.25" customHeight="1">
      <c r="A14" s="346">
        <v>6.2</v>
      </c>
      <c r="B14" s="351" t="s">
        <v>159</v>
      </c>
      <c r="C14" s="686">
        <v>-102434731.16165394</v>
      </c>
      <c r="D14" s="687"/>
      <c r="E14" s="688">
        <v>-102434731.16165394</v>
      </c>
    </row>
    <row r="15" spans="1:7">
      <c r="A15" s="346">
        <v>6</v>
      </c>
      <c r="B15" s="347" t="s">
        <v>226</v>
      </c>
      <c r="C15" s="348">
        <v>1449449643.5816393</v>
      </c>
      <c r="D15" s="348"/>
      <c r="E15" s="349">
        <v>1449449643.5816393</v>
      </c>
    </row>
    <row r="16" spans="1:7" ht="27.6">
      <c r="A16" s="346">
        <v>7</v>
      </c>
      <c r="B16" s="347" t="s">
        <v>161</v>
      </c>
      <c r="C16" s="348">
        <v>22621513</v>
      </c>
      <c r="D16" s="348"/>
      <c r="E16" s="349">
        <v>22621513</v>
      </c>
    </row>
    <row r="17" spans="1:7">
      <c r="A17" s="346">
        <v>8</v>
      </c>
      <c r="B17" s="347" t="s">
        <v>162</v>
      </c>
      <c r="C17" s="348">
        <v>17784135.5</v>
      </c>
      <c r="D17" s="348"/>
      <c r="E17" s="349">
        <v>17784135.5</v>
      </c>
      <c r="F17" s="6"/>
      <c r="G17" s="6"/>
    </row>
    <row r="18" spans="1:7">
      <c r="A18" s="346">
        <v>9</v>
      </c>
      <c r="B18" s="347" t="s">
        <v>163</v>
      </c>
      <c r="C18" s="348">
        <v>54000</v>
      </c>
      <c r="D18" s="348"/>
      <c r="E18" s="349">
        <v>54000</v>
      </c>
      <c r="G18" s="6"/>
    </row>
    <row r="19" spans="1:7" ht="27.6">
      <c r="A19" s="346">
        <v>10</v>
      </c>
      <c r="B19" s="347" t="s">
        <v>164</v>
      </c>
      <c r="C19" s="348">
        <v>72123235</v>
      </c>
      <c r="D19" s="348">
        <v>22411871.109999999</v>
      </c>
      <c r="E19" s="349">
        <v>49711363.890000001</v>
      </c>
      <c r="G19" s="6"/>
    </row>
    <row r="20" spans="1:7">
      <c r="A20" s="346">
        <v>11</v>
      </c>
      <c r="B20" s="347" t="s">
        <v>165</v>
      </c>
      <c r="C20" s="348">
        <v>37181737.549999997</v>
      </c>
      <c r="D20" s="348"/>
      <c r="E20" s="349">
        <v>37181737.549999997</v>
      </c>
    </row>
    <row r="21" spans="1:7" ht="42" thickBot="1">
      <c r="A21" s="352"/>
      <c r="B21" s="353" t="s">
        <v>483</v>
      </c>
      <c r="C21" s="308">
        <f>SUM(C8:C12, C15:C20)</f>
        <v>2145623512.6316392</v>
      </c>
      <c r="D21" s="308">
        <f>SUM(D8:D12, D15:D20)</f>
        <v>22411871.109999999</v>
      </c>
      <c r="E21" s="354">
        <f>SUM(E8:E12, E15:E20)</f>
        <v>2123211641.5216393</v>
      </c>
    </row>
    <row r="22" spans="1:7">
      <c r="A22"/>
      <c r="B22"/>
      <c r="C22"/>
      <c r="D22"/>
      <c r="E22"/>
    </row>
    <row r="23" spans="1:7">
      <c r="A23"/>
      <c r="B23"/>
      <c r="C23"/>
      <c r="D23"/>
      <c r="E23"/>
    </row>
    <row r="25" spans="1:7" s="2" customFormat="1">
      <c r="B25" s="63"/>
      <c r="F25"/>
      <c r="G25"/>
    </row>
    <row r="26" spans="1:7" s="2" customFormat="1">
      <c r="B26" s="64"/>
      <c r="F26"/>
      <c r="G26"/>
    </row>
    <row r="27" spans="1:7" s="2" customFormat="1">
      <c r="B27" s="63"/>
      <c r="F27"/>
      <c r="G27"/>
    </row>
    <row r="28" spans="1:7" s="2" customFormat="1">
      <c r="B28" s="63"/>
      <c r="F28"/>
      <c r="G28"/>
    </row>
    <row r="29" spans="1:7" s="2" customFormat="1">
      <c r="B29" s="63"/>
      <c r="F29"/>
      <c r="G29"/>
    </row>
    <row r="30" spans="1:7" s="2" customFormat="1">
      <c r="B30" s="63"/>
      <c r="F30"/>
      <c r="G30"/>
    </row>
    <row r="31" spans="1:7" s="2" customFormat="1">
      <c r="B31" s="63"/>
      <c r="F31"/>
      <c r="G31"/>
    </row>
    <row r="32" spans="1:7"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90" zoomScaleNormal="9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7" t="s">
        <v>188</v>
      </c>
      <c r="B1" s="16" t="str">
        <f>Info!C2</f>
        <v>სს "ვითიბი ბანკი ჯორჯია"</v>
      </c>
    </row>
    <row r="2" spans="1:6" s="21" customFormat="1" ht="15.75" customHeight="1">
      <c r="A2" s="21" t="s">
        <v>189</v>
      </c>
      <c r="B2" s="459">
        <f>'1. key ratios'!B2</f>
        <v>44561</v>
      </c>
      <c r="C2"/>
      <c r="D2"/>
      <c r="E2"/>
      <c r="F2"/>
    </row>
    <row r="3" spans="1:6" s="21" customFormat="1" ht="15.75" customHeight="1">
      <c r="C3"/>
      <c r="D3"/>
      <c r="E3"/>
      <c r="F3"/>
    </row>
    <row r="4" spans="1:6" s="21" customFormat="1" ht="28.2" thickBot="1">
      <c r="A4" s="21" t="s">
        <v>411</v>
      </c>
      <c r="B4" s="184" t="s">
        <v>265</v>
      </c>
      <c r="C4" s="178" t="s">
        <v>93</v>
      </c>
      <c r="D4"/>
      <c r="E4"/>
      <c r="F4"/>
    </row>
    <row r="5" spans="1:6" ht="27.6">
      <c r="A5" s="179">
        <v>1</v>
      </c>
      <c r="B5" s="180" t="s">
        <v>433</v>
      </c>
      <c r="C5" s="260">
        <f>'7. LI1'!E21</f>
        <v>2123211641.5216393</v>
      </c>
    </row>
    <row r="6" spans="1:6" s="169" customFormat="1">
      <c r="A6" s="115">
        <v>2.1</v>
      </c>
      <c r="B6" s="186" t="s">
        <v>266</v>
      </c>
      <c r="C6" s="261">
        <v>202209149.81344</v>
      </c>
    </row>
    <row r="7" spans="1:6" s="4" customFormat="1" ht="27.6" outlineLevel="1">
      <c r="A7" s="185">
        <v>2.2000000000000002</v>
      </c>
      <c r="B7" s="181" t="s">
        <v>267</v>
      </c>
      <c r="C7" s="262">
        <v>94040502.131099999</v>
      </c>
    </row>
    <row r="8" spans="1:6" s="4" customFormat="1" ht="27.6">
      <c r="A8" s="185">
        <v>3</v>
      </c>
      <c r="B8" s="182" t="s">
        <v>434</v>
      </c>
      <c r="C8" s="263">
        <f>SUM(C5:C7)</f>
        <v>2419461293.4661794</v>
      </c>
    </row>
    <row r="9" spans="1:6" s="169" customFormat="1">
      <c r="A9" s="115">
        <v>4</v>
      </c>
      <c r="B9" s="189" t="s">
        <v>263</v>
      </c>
      <c r="C9" s="261">
        <v>26987364.211423088</v>
      </c>
    </row>
    <row r="10" spans="1:6" s="4" customFormat="1" ht="27.6" outlineLevel="1">
      <c r="A10" s="185">
        <v>5.0999999999999996</v>
      </c>
      <c r="B10" s="181" t="s">
        <v>273</v>
      </c>
      <c r="C10" s="262">
        <v>-92937433.859080002</v>
      </c>
    </row>
    <row r="11" spans="1:6" s="4" customFormat="1" ht="27.6" outlineLevel="1">
      <c r="A11" s="185">
        <v>5.2</v>
      </c>
      <c r="B11" s="181" t="s">
        <v>274</v>
      </c>
      <c r="C11" s="262">
        <v>-92158894.421478003</v>
      </c>
    </row>
    <row r="12" spans="1:6" s="4" customFormat="1">
      <c r="A12" s="185">
        <v>6</v>
      </c>
      <c r="B12" s="187" t="s">
        <v>604</v>
      </c>
      <c r="C12" s="355">
        <v>0</v>
      </c>
    </row>
    <row r="13" spans="1:6" s="4" customFormat="1" ht="15" thickBot="1">
      <c r="A13" s="188">
        <v>7</v>
      </c>
      <c r="B13" s="183" t="s">
        <v>264</v>
      </c>
      <c r="C13" s="264">
        <f>SUM(C8:C12)</f>
        <v>2261352329.3970447</v>
      </c>
    </row>
    <row r="15" spans="1:6" ht="27.6">
      <c r="B15" s="23" t="s">
        <v>605</v>
      </c>
    </row>
    <row r="17" spans="2:9" s="2" customFormat="1">
      <c r="B17" s="65"/>
      <c r="C17"/>
      <c r="D17"/>
      <c r="E17"/>
      <c r="F17"/>
      <c r="G17"/>
      <c r="H17"/>
      <c r="I17"/>
    </row>
    <row r="18" spans="2:9" s="2" customFormat="1">
      <c r="B18" s="62"/>
      <c r="C18"/>
      <c r="D18"/>
      <c r="E18"/>
      <c r="F18"/>
      <c r="G18"/>
      <c r="H18"/>
      <c r="I18"/>
    </row>
    <row r="19" spans="2:9" s="2" customFormat="1">
      <c r="B19" s="62"/>
      <c r="C19"/>
      <c r="D19"/>
      <c r="E19"/>
      <c r="F19"/>
      <c r="G19"/>
      <c r="H19"/>
      <c r="I19"/>
    </row>
    <row r="20" spans="2:9" s="2" customFormat="1">
      <c r="B20" s="64"/>
      <c r="C20"/>
      <c r="D20"/>
      <c r="E20"/>
      <c r="F20"/>
      <c r="G20"/>
      <c r="H20"/>
      <c r="I20"/>
    </row>
    <row r="21" spans="2:9" s="2" customFormat="1">
      <c r="B21" s="63"/>
      <c r="C21"/>
      <c r="D21"/>
      <c r="E21"/>
      <c r="F21"/>
      <c r="G21"/>
      <c r="H21"/>
      <c r="I21"/>
    </row>
    <row r="22" spans="2:9" s="2" customFormat="1">
      <c r="B22" s="64"/>
      <c r="C22"/>
      <c r="D22"/>
      <c r="E22"/>
      <c r="F22"/>
      <c r="G22"/>
      <c r="H22"/>
      <c r="I22"/>
    </row>
    <row r="23" spans="2:9" s="2" customFormat="1">
      <c r="B23" s="63"/>
      <c r="C23"/>
      <c r="D23"/>
      <c r="E23"/>
      <c r="F23"/>
      <c r="G23"/>
      <c r="H23"/>
      <c r="I23"/>
    </row>
    <row r="24" spans="2:9" s="2" customFormat="1">
      <c r="B24" s="63"/>
      <c r="C24"/>
      <c r="D24"/>
      <c r="E24"/>
      <c r="F24"/>
      <c r="G24"/>
      <c r="H24"/>
      <c r="I24"/>
    </row>
    <row r="25" spans="2:9" s="2" customFormat="1">
      <c r="B25" s="63"/>
      <c r="C25"/>
      <c r="D25"/>
      <c r="E25"/>
      <c r="F25"/>
      <c r="G25"/>
      <c r="H25"/>
      <c r="I25"/>
    </row>
    <row r="26" spans="2:9" s="2" customFormat="1">
      <c r="B26" s="63"/>
      <c r="C26"/>
      <c r="D26"/>
      <c r="E26"/>
      <c r="F26"/>
      <c r="G26"/>
      <c r="H26"/>
      <c r="I26"/>
    </row>
    <row r="27" spans="2:9" s="2" customFormat="1">
      <c r="B27" s="63"/>
      <c r="C27"/>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2023-03-10T21:05:47Z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