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6768" tabRatio="768" firstSheet="16" activeTab="2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O19" i="91" l="1"/>
  <c r="D19" i="91"/>
  <c r="E19" i="91"/>
  <c r="F19" i="91"/>
  <c r="G19" i="91"/>
  <c r="H19" i="91"/>
  <c r="I19" i="91"/>
  <c r="J19" i="91"/>
  <c r="K19" i="91"/>
  <c r="L19" i="91"/>
  <c r="M19" i="91"/>
  <c r="N19" i="91"/>
  <c r="C19" i="91"/>
  <c r="H20" i="82" l="1"/>
  <c r="G34" i="83" l="1"/>
  <c r="C20" i="86" l="1"/>
  <c r="D20" i="86" s="1"/>
  <c r="C19" i="86"/>
  <c r="D19" i="86" s="1"/>
  <c r="D17" i="86"/>
  <c r="D16" i="86"/>
  <c r="H33" i="83" l="1"/>
  <c r="G33" i="83"/>
  <c r="F33" i="83"/>
  <c r="E33" i="83"/>
  <c r="D33" i="83"/>
  <c r="C33" i="83"/>
  <c r="D22" i="86" l="1"/>
  <c r="U22" i="86"/>
  <c r="T22" i="86"/>
  <c r="S22" i="86"/>
  <c r="R22" i="86"/>
  <c r="Q22" i="86"/>
  <c r="P22" i="86"/>
  <c r="O22" i="86"/>
  <c r="N22" i="86"/>
  <c r="M22" i="86"/>
  <c r="L22" i="86"/>
  <c r="K22" i="86"/>
  <c r="J22" i="86"/>
  <c r="I22" i="86"/>
  <c r="H22" i="86"/>
  <c r="G22" i="86"/>
  <c r="F22" i="86"/>
  <c r="E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B2" i="53" l="1"/>
  <c r="B2" i="75"/>
  <c r="B2" i="71"/>
  <c r="B2" i="52"/>
  <c r="B2" i="72"/>
  <c r="B2" i="73"/>
  <c r="B2" i="28"/>
  <c r="B2" i="77"/>
  <c r="B2" i="69"/>
  <c r="B2" i="35"/>
  <c r="B2" i="64"/>
  <c r="B2" i="74"/>
  <c r="B2" i="36"/>
  <c r="B2" i="37"/>
  <c r="B2" i="79"/>
  <c r="B2" i="80"/>
  <c r="B2" i="81"/>
  <c r="B2" i="82"/>
  <c r="B2" i="83"/>
  <c r="B2" i="84"/>
  <c r="B2" i="85"/>
  <c r="B2" i="86"/>
  <c r="B2" i="87"/>
  <c r="B2" i="88"/>
  <c r="B2" i="89"/>
  <c r="B2" i="91"/>
  <c r="B2" i="62"/>
  <c r="D2" i="70"/>
  <c r="C48" i="6" l="1"/>
  <c r="C44" i="6"/>
  <c r="C5" i="73" l="1"/>
  <c r="C8" i="73" s="1"/>
  <c r="C13" i="73" s="1"/>
  <c r="C47" i="28"/>
  <c r="C43" i="28"/>
  <c r="C52" i="28" s="1"/>
  <c r="C35" i="28"/>
  <c r="C31" i="28"/>
  <c r="C30" i="28" s="1"/>
  <c r="C41" i="28" s="1"/>
  <c r="C12" i="28"/>
  <c r="C6" i="28"/>
  <c r="C28" i="28" s="1"/>
  <c r="D17" i="77"/>
  <c r="D16" i="77"/>
  <c r="D15" i="77"/>
  <c r="G22" i="74" l="1"/>
  <c r="F22" i="74"/>
  <c r="E22" i="74"/>
  <c r="D22" i="74"/>
  <c r="C22" i="74"/>
  <c r="H21" i="74"/>
  <c r="H20" i="74"/>
  <c r="H19" i="74"/>
  <c r="H18" i="74"/>
  <c r="H17" i="74"/>
  <c r="H16" i="74"/>
  <c r="H15" i="74"/>
  <c r="H14" i="74"/>
  <c r="H13" i="74"/>
  <c r="H12" i="74"/>
  <c r="H11" i="74"/>
  <c r="H10" i="74"/>
  <c r="H9" i="74"/>
  <c r="H8" i="74"/>
  <c r="N20" i="37"/>
  <c r="N19" i="37"/>
  <c r="E19" i="37"/>
  <c r="N18" i="37"/>
  <c r="E18" i="37"/>
  <c r="N17" i="37"/>
  <c r="E17" i="37"/>
  <c r="N16" i="37"/>
  <c r="E16" i="37"/>
  <c r="N15" i="37"/>
  <c r="N14" i="37" s="1"/>
  <c r="E15" i="37"/>
  <c r="M14" i="37"/>
  <c r="L14" i="37"/>
  <c r="K14" i="37"/>
  <c r="J14" i="37"/>
  <c r="I14" i="37"/>
  <c r="H14" i="37"/>
  <c r="G14" i="37"/>
  <c r="F14" i="37"/>
  <c r="C14" i="37"/>
  <c r="N13" i="37"/>
  <c r="N12" i="37"/>
  <c r="E12" i="37"/>
  <c r="N11" i="37"/>
  <c r="E11" i="37"/>
  <c r="N10" i="37"/>
  <c r="E10" i="37"/>
  <c r="N9" i="37"/>
  <c r="E9" i="37"/>
  <c r="N8" i="37"/>
  <c r="E8" i="37"/>
  <c r="M7" i="37"/>
  <c r="L7" i="37"/>
  <c r="K7" i="37"/>
  <c r="K21" i="37" s="1"/>
  <c r="J7" i="37"/>
  <c r="J21" i="37" s="1"/>
  <c r="I7" i="37"/>
  <c r="I21" i="37" s="1"/>
  <c r="H7" i="37"/>
  <c r="H21" i="37" s="1"/>
  <c r="G7" i="37"/>
  <c r="G21" i="37" s="1"/>
  <c r="F7" i="37"/>
  <c r="F21" i="37" s="1"/>
  <c r="C7" i="37"/>
  <c r="C38" i="79"/>
  <c r="G22" i="81"/>
  <c r="F22" i="81"/>
  <c r="E22" i="81"/>
  <c r="D22" i="81"/>
  <c r="C22" i="81"/>
  <c r="H21" i="81"/>
  <c r="H20" i="81"/>
  <c r="H19" i="81"/>
  <c r="H18" i="81"/>
  <c r="H17" i="81"/>
  <c r="H16" i="81"/>
  <c r="H15" i="81"/>
  <c r="H14" i="81"/>
  <c r="H13" i="81"/>
  <c r="H12" i="81"/>
  <c r="H11" i="81"/>
  <c r="H10" i="81"/>
  <c r="H9" i="81"/>
  <c r="H8" i="81"/>
  <c r="I23" i="82"/>
  <c r="I22" i="82"/>
  <c r="H21" i="82"/>
  <c r="F21" i="82"/>
  <c r="E21" i="82"/>
  <c r="D21" i="82"/>
  <c r="C21" i="82"/>
  <c r="I20" i="82"/>
  <c r="I19" i="82"/>
  <c r="I18" i="82"/>
  <c r="I17" i="82"/>
  <c r="I16" i="82"/>
  <c r="I15" i="82"/>
  <c r="I14" i="82"/>
  <c r="I13" i="82"/>
  <c r="I12" i="82"/>
  <c r="I11" i="82"/>
  <c r="I10" i="82"/>
  <c r="I9" i="82"/>
  <c r="I8" i="82"/>
  <c r="I7" i="82"/>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H22" i="81" l="1"/>
  <c r="E14" i="37"/>
  <c r="C21" i="37"/>
  <c r="I21" i="82"/>
  <c r="L21" i="37"/>
  <c r="M21" i="37"/>
  <c r="E7" i="37"/>
  <c r="N7" i="37"/>
  <c r="N21" i="37" s="1"/>
  <c r="H22" i="74"/>
  <c r="I34" i="83"/>
  <c r="I35" i="83" s="1"/>
  <c r="E21" i="37"/>
  <c r="B1" i="91"/>
  <c r="B1" i="89" l="1"/>
  <c r="B1" i="88"/>
  <c r="B1" i="87"/>
  <c r="B1" i="86"/>
  <c r="B1" i="85"/>
  <c r="B1" i="84"/>
  <c r="B1" i="83"/>
  <c r="B1" i="82"/>
  <c r="B1" i="81"/>
  <c r="C19" i="85" l="1"/>
  <c r="D12" i="84"/>
  <c r="D7" i="84"/>
  <c r="D19" i="84" s="1"/>
  <c r="B1" i="80" l="1"/>
  <c r="G39" i="80" l="1"/>
  <c r="C5" i="6" l="1"/>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C21" i="77" l="1"/>
  <c r="D12" i="77"/>
  <c r="D13" i="77"/>
  <c r="D11" i="77"/>
  <c r="D8" i="77"/>
  <c r="D9" i="77"/>
  <c r="D7" i="77"/>
  <c r="C20" i="77"/>
  <c r="C19" i="77"/>
  <c r="D21" i="77" l="1"/>
  <c r="D19" i="77"/>
  <c r="D20" i="77"/>
  <c r="E21" i="72" l="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V7" i="64" l="1"/>
  <c r="T21" i="64" l="1"/>
  <c r="U21" i="64"/>
  <c r="V9" i="64"/>
  <c r="H53" i="75" l="1"/>
  <c r="E53" i="75"/>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<sst xmlns="http://schemas.openxmlformats.org/spreadsheetml/2006/main" count="1621" uniqueCount="1053">
  <si>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</si>
  <si>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</si>
  <si>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</si>
  <si>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</si>
  <si>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</si>
  <si>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</si>
  <si>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</si>
  <si>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</si>
  <si>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</si>
  <si>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</si>
  <si>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</si>
  <si>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</si>
  <si>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</si>
  <si>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</si>
  <si>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</si>
  <si>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</si>
  <si>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</si>
  <si>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</si>
  <si>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</si>
  <si>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</si>
  <si>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</si>
  <si>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</si>
  <si>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</si>
  <si>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</si>
  <si>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</si>
  <si>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</si>
  <si>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</si>
  <si>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</si>
  <si>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</si>
  <si>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</si>
  <si>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</si>
  <si>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</si>
  <si>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</si>
  <si>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</si>
  <si>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</si>
  <si>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</si>
  <si>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</si>
  <si>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</si>
  <si>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</si>
  <si>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</si>
  <si>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</si>
  <si>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</si>
  <si>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</si>
  <si>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</si>
  <si>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</si>
  <si>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</si>
  <si>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</si>
  <si>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</si>
  <si>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</si>
  <si>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</si>
  <si>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</si>
  <si>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</si>
  <si>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</si>
  <si>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</si>
  <si>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</si>
  <si>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</si>
  <si>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</si>
  <si>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</si>
  <si>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</si>
  <si>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</si>
  <si>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</si>
  <si>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</si>
  <si>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</si>
  <si>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</si>
  <si>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</si>
  <si>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</si>
  <si>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</si>
  <si>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</si>
  <si>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</si>
  <si>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</si>
  <si>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</si>
  <si>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</si>
  <si>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</si>
  <si>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</si>
  <si>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</si>
  <si>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</si>
  <si>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</si>
  <si>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</si>
  <si>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</si>
  <si>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</si>
  <si>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</si>
  <si>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</si>
  <si>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</si>
  <si>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</si>
  <si>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</si>
  <si>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</si>
  <si>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</si>
  <si>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</si>
  <si>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</si>
  <si>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</si>
  <si>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</si>
  <si>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</si>
  <si>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</si>
  <si>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</si>
  <si>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</si>
  <si>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</si>
  <si>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</si>
  <si>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</si>
  <si>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</si>
  <si>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</si>
  <si>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</si>
  <si>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</si>
  <si>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</si>
  <si>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</si>
  <si>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</si>
  <si>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</si>
  <si>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</si>
  <si>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</si>
  <si>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</si>
  <si>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</si>
  <si>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</si>
  <si>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</si>
  <si>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</si>
  <si>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</si>
  <si>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</si>
  <si>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</si>
  <si>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</si>
  <si>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</si>
  <si>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</si>
  <si>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</si>
  <si>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</si>
  <si>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</si>
  <si>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</si>
  <si>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</si>
  <si>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</si>
  <si>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</si>
  <si>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</si>
  <si>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</si>
  <si>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</si>
  <si>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</si>
  <si>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</si>
  <si>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</si>
  <si>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</si>
  <si>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</si>
  <si>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</si>
  <si>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</si>
  <si>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</si>
  <si>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</si>
  <si>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</si>
  <si>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</si>
  <si>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</si>
  <si>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</si>
  <si>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</si>
  <si>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</si>
  <si>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</si>
  <si>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</si>
  <si>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</si>
  <si>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</si>
  <si>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</si>
  <si>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</si>
  <si>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</si>
  <si>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</si>
  <si>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</si>
  <si>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</si>
  <si>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</si>
  <si>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</si>
  <si>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</si>
  <si>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</si>
  <si>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</si>
  <si>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</si>
  <si>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</si>
  <si>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</si>
  <si>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</si>
  <si>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</si>
  <si>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</si>
  <si>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</si>
  <si>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</si>
  <si>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</si>
  <si>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</si>
  <si>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</si>
  <si>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</si>
  <si>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</si>
  <si>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</si>
  <si>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</si>
  <si>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</si>
  <si>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</si>
  <si>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</si>
  <si>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</si>
  <si>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</si>
  <si>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</si>
  <si>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</si>
  <si>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</si>
  <si>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</si>
  <si>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</si>
  <si>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</si>
  <si>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</si>
  <si>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</si>
  <si>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</si>
  <si>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</si>
  <si>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</si>
  <si>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</si>
  <si>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</si>
  <si>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</si>
  <si>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</si>
  <si>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</si>
  <si>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</si>
  <si>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</si>
  <si>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</si>
  <si>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</si>
  <si>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</si>
  <si>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</si>
  <si>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</si>
  <si>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</si>
  <si>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</si>
  <si>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</si>
  <si>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</si>
  <si>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</si>
  <si>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</si>
  <si>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</si>
  <si>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</si>
  <si>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</si>
  <si>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</si>
  <si>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</si>
  <si>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</si>
  <si>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</si>
  <si>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</si>
  <si>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</si>
  <si>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</si>
  <si>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</si>
  <si>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</si>
  <si>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</si>
  <si>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</si>
  <si>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</si>
  <si>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</si>
  <si>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</si>
  <si>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</si>
  <si>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</si>
  <si>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</si>
  <si>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</si>
  <si>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</si>
  <si>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</si>
  <si>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</si>
  <si>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</si>
  <si>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</si>
  <si>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</si>
  <si>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</si>
  <si>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</si>
  <si>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</si>
  <si>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</si>
  <si>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</si>
  <si>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</si>
  <si>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</si>
  <si>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</si>
  <si>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</si>
  <si>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</si>
  <si>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</si>
  <si>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</si>
  <si>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</si>
  <si>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</si>
  <si>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</si>
  <si>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</si>
  <si>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</si>
  <si>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</si>
  <si>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</si>
  <si>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</si>
  <si>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</si>
  <si>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</si>
  <si>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</si>
  <si>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</si>
  <si>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</si>
  <si>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</si>
  <si>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</si>
  <si>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</si>
  <si>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</si>
  <si>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</si>
  <si>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</si>
  <si>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</si>
  <si>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</si>
  <si>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</si>
  <si>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</si>
  <si>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</si>
  <si>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</si>
  <si>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</si>
  <si>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</si>
  <si>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</si>
  <si>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</si>
  <si>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</si>
  <si>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</si>
  <si>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</si>
  <si>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</si>
  <si>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</si>
  <si>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</si>
  <si>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</si>
  <si>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</si>
  <si>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</si>
  <si>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</si>
  <si>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</si>
  <si>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</si>
  <si>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</si>
  <si>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</si>
  <si>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</si>
  <si>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</si>
  <si>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</si>
  <si>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</si>
  <si>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</si>
  <si>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</si>
  <si>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</si>
  <si>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</si>
  <si>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</si>
  <si>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</si>
  <si>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</si>
  <si>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</si>
  <si>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</si>
  <si>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</si>
  <si>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</si>
  <si>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</si>
  <si>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</si>
  <si>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</si>
  <si>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</si>
  <si>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</si>
  <si>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</si>
  <si>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</si>
  <si>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</si>
  <si>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</si>
  <si>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</si>
  <si>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</si>
  <si>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</si>
  <si>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</si>
  <si>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</si>
  <si>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</si>
  <si>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</si>
  <si>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</si>
  <si>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</si>
  <si>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</si>
  <si>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</si>
  <si>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</si>
  <si>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</si>
  <si>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</si>
  <si>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</si>
  <si>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</si>
  <si>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</si>
  <si>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</si>
  <si>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</si>
  <si>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</si>
  <si>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</si>
  <si>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</si>
  <si>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</si>
  <si>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</si>
  <si>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</si>
  <si>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</si>
  <si>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</si>
  <si>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</si>
  <si>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</si>
  <si>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</si>
  <si>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</si>
  <si>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</si>
  <si>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</si>
  <si>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</si>
  <si>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</si>
  <si>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</si>
  <si>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</si>
  <si>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</si>
  <si>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</si>
  <si>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</si>
  <si>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</si>
  <si>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</si>
  <si>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</si>
  <si>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</si>
  <si>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</si>
  <si>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</si>
  <si>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</si>
  <si>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</si>
  <si>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</si>
  <si>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</si>
  <si>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</si>
  <si>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</si>
  <si>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</si>
  <si>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</si>
  <si>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</si>
  <si>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</si>
  <si>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</si>
  <si>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</si>
  <si>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</si>
  <si>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</si>
  <si>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</si>
  <si>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</si>
  <si>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</si>
  <si>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</si>
  <si>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</si>
  <si>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</si>
  <si>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</si>
  <si>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</si>
  <si>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</si>
  <si>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</si>
  <si>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</si>
  <si>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</si>
  <si>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</si>
  <si>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</si>
  <si>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</si>
  <si>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</si>
  <si>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</si>
  <si>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</si>
  <si>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</si>
  <si>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</si>
  <si>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</si>
  <si>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</si>
  <si>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</si>
  <si>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</si>
  <si>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</si>
  <si>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</si>
  <si>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</si>
  <si>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</si>
  <si>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</si>
  <si>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</si>
  <si>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</si>
  <si>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</si>
  <si>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</si>
  <si>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</si>
  <si>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</si>
  <si>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</si>
  <si>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</si>
  <si>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</si>
  <si>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</si>
  <si>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</si>
  <si>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</si>
  <si>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</si>
  <si>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</si>
  <si>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</si>
  <si>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</si>
  <si>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</si>
  <si>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</si>
  <si>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</si>
  <si>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</si>
  <si>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</si>
  <si>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</si>
  <si>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</si>
  <si>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</si>
  <si>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</si>
  <si>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</si>
  <si>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</si>
  <si>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</si>
  <si>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</si>
  <si>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</si>
  <si>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</si>
  <si>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</si>
  <si>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</si>
  <si>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</si>
  <si>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</si>
  <si>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</si>
  <si>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</si>
  <si>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</si>
  <si>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</si>
  <si>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</si>
  <si>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</si>
  <si>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</si>
  <si>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</si>
  <si>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</si>
  <si>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</si>
  <si>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</si>
  <si>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</si>
  <si>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</si>
  <si>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</si>
  <si>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</si>
  <si>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</si>
  <si>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</si>
  <si>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</si>
  <si>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</si>
  <si>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</si>
  <si>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</si>
  <si>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</si>
  <si>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</si>
  <si>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</si>
  <si>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</si>
  <si>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</si>
  <si>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</si>
  <si>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</si>
  <si>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</si>
  <si>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</si>
  <si>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</si>
  <si>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</si>
  <si>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</si>
  <si>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</si>
  <si>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</si>
  <si>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</si>
  <si>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</si>
  <si>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</si>
  <si>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</si>
  <si>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</si>
  <si>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</si>
  <si>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</si>
  <si>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</si>
  <si>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</si>
  <si>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</si>
  <si>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</si>
  <si>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</si>
  <si>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</si>
  <si>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</si>
  <si>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</si>
  <si>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</si>
  <si>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</si>
  <si>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</si>
  <si>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</si>
  <si>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</si>
  <si>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</si>
  <si>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</si>
  <si>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</si>
  <si>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</si>
  <si>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</si>
  <si>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</si>
  <si>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</si>
  <si>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</si>
  <si>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</si>
  <si>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</si>
  <si>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</si>
  <si>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</si>
  <si>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</si>
  <si>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</si>
  <si>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</si>
  <si>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</si>
  <si>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</si>
  <si>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</si>
  <si>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</si>
  <si>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</si>
  <si>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</si>
  <si>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</si>
  <si>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</si>
  <si>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</si>
  <si>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</si>
  <si>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</si>
  <si>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</si>
  <si>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</si>
  <si>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</si>
  <si>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</si>
  <si>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</si>
  <si>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</si>
  <si>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</si>
  <si>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</si>
  <si>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</si>
  <si>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</si>
  <si>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</si>
  <si>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</si>
  <si>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</si>
  <si>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</si>
  <si>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</si>
  <si>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</si>
  <si>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</si>
  <si>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</si>
  <si>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</si>
  <si>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</si>
  <si>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</si>
  <si>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</si>
  <si>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</si>
  <si>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</si>
  <si>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</si>
  <si>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</si>
  <si>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</si>
  <si>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</si>
  <si>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</si>
  <si>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</si>
  <si>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</si>
  <si>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</si>
  <si>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</si>
  <si>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</si>
  <si>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</si>
  <si>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</si>
  <si>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</si>
  <si>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</si>
  <si>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</si>
  <si>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</si>
  <si>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</si>
  <si>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</si>
  <si>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</si>
  <si>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</si>
  <si>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</si>
  <si>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</si>
  <si>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</si>
  <si>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</si>
  <si>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</si>
  <si>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</si>
  <si>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</si>
  <si>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</si>
  <si>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</si>
  <si>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</si>
  <si>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</si>
  <si>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</si>
  <si>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</si>
  <si>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</si>
  <si>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</si>
  <si>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</si>
  <si>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</si>
  <si>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</si>
  <si>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</si>
  <si>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</si>
  <si>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</si>
  <si>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</si>
  <si>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</si>
  <si>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</si>
  <si>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</si>
  <si>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</si>
  <si>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</si>
  <si>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</si>
  <si>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</si>
  <si>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</si>
  <si>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</si>
  <si>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</si>
  <si>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</si>
  <si>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</si>
  <si>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</si>
  <si>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</si>
  <si>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</si>
  <si>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</si>
  <si>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</si>
  <si>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</si>
  <si>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</si>
  <si>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</si>
  <si>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</si>
  <si>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</si>
  <si>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</si>
  <si>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</si>
  <si>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</si>
  <si>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</si>
  <si>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</si>
  <si>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</si>
  <si>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</si>
  <si>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</si>
  <si>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</si>
  <si>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</si>
  <si>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</si>
  <si>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</si>
  <si>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</si>
  <si>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</si>
  <si>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</si>
  <si>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</si>
  <si>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</si>
  <si>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</si>
  <si>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</si>
  <si>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</si>
  <si>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</si>
  <si>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</si>
  <si>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</si>
  <si>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</si>
  <si>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</si>
  <si>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</si>
  <si>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</si>
  <si>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</si>
  <si>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</si>
  <si>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</si>
  <si>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</si>
  <si>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</si>
  <si>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</si>
  <si>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</si>
  <si>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</si>
  <si>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</si>
  <si>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</si>
  <si>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</si>
  <si>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</si>
  <si>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</si>
  <si>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</si>
  <si>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</si>
  <si>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</si>
  <si>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</si>
  <si>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</si>
  <si>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</si>
  <si>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</si>
  <si>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</si>
  <si>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</si>
  <si>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</si>
  <si>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</si>
  <si>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</si>
  <si>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</si>
  <si>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</si>
  <si>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</si>
  <si>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</si>
  <si>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</si>
  <si>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</si>
  <si>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</si>
  <si>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</si>
  <si>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</si>
  <si>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</si>
  <si>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</si>
  <si>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</si>
  <si>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</si>
  <si>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</si>
  <si>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</si>
  <si>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</si>
  <si>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</si>
  <si>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</si>
  <si>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</si>
  <si>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</si>
  <si>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</si>
  <si>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</si>
  <si>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</si>
  <si>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</si>
  <si>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</si>
  <si>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</si>
  <si>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</si>
  <si>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</si>
  <si>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</si>
  <si>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</si>
  <si>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</si>
  <si>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</si>
  <si>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</si>
  <si>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</si>
  <si>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</si>
  <si>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</si>
  <si>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</si>
  <si>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</si>
  <si>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</si>
  <si>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</si>
  <si>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</si>
  <si>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</si>
  <si>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</si>
  <si>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</si>
  <si>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</si>
  <si>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</si>
  <si>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</si>
  <si>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</si>
  <si>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</si>
  <si>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</si>
  <si>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</si>
  <si>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</si>
  <si>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</si>
  <si>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</si>
  <si>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</si>
  <si>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</si>
  <si>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</si>
  <si>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</si>
  <si>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</si>
  <si>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</si>
  <si>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</si>
  <si>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</si>
  <si>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</si>
  <si>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</si>
  <si>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</si>
  <si>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</si>
  <si>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</si>
  <si>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</si>
  <si>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</si>
  <si>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</si>
  <si>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</si>
  <si>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</si>
  <si>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</si>
  <si>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</si>
  <si>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</si>
  <si>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</si>
  <si>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</si>
  <si>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</si>
  <si>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</si>
  <si>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</si>
  <si>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</si>
  <si>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</si>
  <si>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</si>
  <si>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</si>
  <si>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</si>
  <si>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</si>
  <si>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</si>
  <si>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</si>
  <si>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</si>
  <si>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</si>
  <si>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</si>
  <si>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</si>
  <si>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</si>
  <si>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</si>
  <si>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</si>
  <si>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</si>
  <si>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</si>
  <si>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</si>
  <si>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</si>
  <si>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</si>
  <si>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</si>
  <si>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</si>
  <si>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</si>
  <si>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</si>
  <si>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</si>
  <si>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</si>
  <si>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</si>
  <si>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</si>
  <si>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</si>
  <si>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</si>
  <si>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</si>
  <si>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</si>
  <si>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</si>
  <si>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</si>
  <si>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</si>
  <si>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</si>
  <si>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</si>
  <si>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</si>
  <si>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</si>
  <si>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</si>
  <si>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</si>
  <si>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</si>
  <si>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</si>
  <si>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</si>
  <si>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</si>
  <si>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</si>
  <si>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</si>
  <si>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</si>
  <si>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</si>
  <si>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</si>
  <si>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</si>
  <si>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</si>
  <si>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</si>
  <si>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</si>
  <si>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</si>
  <si>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</si>
  <si>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</si>
  <si>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</si>
  <si>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</si>
  <si>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</si>
  <si>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</si>
  <si>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</si>
  <si>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</si>
  <si>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</si>
  <si>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</si>
  <si>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</si>
  <si>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</si>
  <si>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</si>
  <si>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</si>
  <si>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</si>
  <si>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</si>
  <si>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</si>
  <si>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</si>
  <si>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</si>
  <si>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</si>
  <si>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</si>
  <si>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</si>
  <si>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</si>
  <si>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</si>
  <si>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</si>
  <si>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</si>
  <si>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</si>
  <si>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</si>
  <si>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</si>
  <si>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</si>
  <si>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</si>
  <si>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</si>
  <si>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</si>
  <si>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</si>
  <si>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</si>
  <si>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</si>
  <si>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</si>
  <si>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</si>
  <si>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</si>
  <si>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</si>
  <si>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</si>
  <si>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</si>
  <si>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</si>
  <si>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</si>
  <si>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</si>
  <si>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</si>
  <si>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</si>
  <si>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</si>
  <si>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</si>
  <si>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</si>
  <si>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</si>
  <si>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</si>
  <si>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</si>
  <si>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</si>
  <si>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</si>
  <si>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</si>
  <si>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</si>
  <si>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</si>
  <si>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</si>
  <si>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</si>
  <si>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</si>
  <si>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</si>
  <si>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</si>
  <si>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</si>
  <si>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</si>
  <si>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</si>
  <si>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</si>
  <si>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</si>
  <si>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</si>
  <si>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</si>
  <si>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</si>
  <si>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</si>
  <si>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</si>
  <si>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</si>
  <si>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</si>
  <si>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</si>
  <si>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</si>
  <si>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</si>
  <si>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</si>
  <si>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</si>
  <si>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</si>
  <si>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</si>
  <si>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</si>
  <si>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</si>
  <si>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</si>
  <si>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</si>
  <si>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</si>
  <si>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</si>
  <si>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</si>
  <si>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</si>
  <si>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</si>
  <si>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</si>
  <si>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</si>
  <si>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</si>
  <si>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</si>
  <si>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</si>
  <si>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</si>
  <si>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</si>
  <si>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</si>
  <si>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</si>
  <si>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</si>
  <si>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</si>
  <si>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</si>
  <si>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</si>
  <si>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</si>
  <si>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</si>
  <si>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</si>
  <si>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</si>
  <si>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</si>
  <si>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</si>
  <si>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</si>
  <si>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</si>
  <si>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</si>
  <si>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</si>
  <si>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</si>
  <si>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</si>
  <si>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</si>
  <si>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</si>
  <si>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</si>
  <si>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</si>
  <si>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</si>
  <si>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</si>
  <si>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</si>
  <si>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</si>
  <si>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</si>
  <si>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</si>
  <si>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</si>
  <si>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</si>
  <si>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</si>
  <si>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</si>
  <si>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</si>
  <si>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</si>
  <si>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</si>
  <si>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</si>
  <si>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</si>
  <si>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</si>
  <si>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</si>
  <si>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</si>
  <si>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</si>
  <si>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</si>
  <si>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</si>
  <si>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</si>
  <si>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</si>
  <si>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</si>
  <si>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</si>
  <si>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</si>
  <si>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</si>
  <si>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</si>
  <si>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</si>
  <si>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</si>
  <si>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</si>
  <si>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</si>
  <si>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</si>
  <si>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</si>
  <si>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</si>
  <si>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</si>
  <si>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</si>
  <si>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</si>
  <si>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</si>
  <si>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</si>
  <si>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</si>
  <si>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</si>
  <si>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</si>
  <si>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</si>
  <si>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</si>
  <si>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</si>
  <si>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</si>
  <si>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</si>
  <si>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</si>
  <si>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</si>
  <si>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</si>
  <si>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</si>
  <si>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</si>
  <si>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</si>
  <si>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</si>
  <si>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</si>
  <si>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</si>
  <si>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</si>
  <si>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</si>
  <si>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</si>
  <si>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</si>
  <si>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</si>
  <si>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</si>
  <si>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</si>
  <si>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</si>
  <si>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</si>
  <si>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</si>
  <si>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</si>
  <si>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</si>
  <si>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</si>
  <si>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</si>
  <si>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</si>
  <si>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</si>
  <si>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</si>
  <si>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</si>
  <si>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</si>
  <si>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</si>
  <si>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</si>
  <si>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</si>
  <si>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</si>
  <si>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</si>
  <si>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</si>
  <si>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</si>
  <si>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</si>
  <si>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</si>
  <si>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</si>
  <si>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</si>
  <si>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</si>
  <si>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</si>
  <si>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</si>
  <si>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</si>
  <si>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</si>
  <si>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</si>
  <si>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
  </si>
  <si>
    <t xml:space="preserve">                                               -  </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</si>
  <si>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</si>
  <si>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</si>
  <si>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</si>
  <si>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Table  9 (Capital), C46</t>
  </si>
  <si>
    <t>წმინდა საინვესტიციო ფასიანი ქაღალდები</t>
  </si>
  <si>
    <t>Table  9 (Capital), C15</t>
  </si>
  <si>
    <t xml:space="preserve">მათ შორის გადავადებული ვალდებულება წარმოშობილი არამატერიალური აქტივებიდან </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</si>
  <si>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</si>
  <si>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</si>
  <si>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Table  9 (Capital), C44</t>
  </si>
  <si>
    <t>Table  9 (Capital), C33</t>
  </si>
  <si>
    <t>Table  9 (Capital), C7</t>
  </si>
  <si>
    <t>Table  9 (Capital), C11</t>
  </si>
  <si>
    <t>Table  9 (Capital), C9</t>
  </si>
  <si>
    <t>Table  9 (Capital), C13</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</si>
  <si>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</si>
  <si>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</si>
  <si>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</si>
  <si>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</si>
  <si>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</si>
  <si>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იულია კოპიტოვა</t>
  </si>
  <si>
    <t>მერაბ კაკულია</t>
  </si>
  <si>
    <t>დამოუკიდებელი წევრი</t>
  </si>
  <si>
    <t>გოჩა მაცაბერიძე</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</si>
  <si>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</si>
  <si>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</si>
  <si>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</si>
  <si>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</si>
  <si>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</si>
  <si>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</si>
  <si>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ვალერიან გაბუნია</t>
  </si>
  <si>
    <t>საცალო ბიზნესის დირექტორი</t>
  </si>
  <si>
    <t>ვლადიმერ რობაქიძე</t>
  </si>
  <si>
    <t>კორპორატიული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</si>
  <si>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</si>
  <si>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</si>
  <si>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</si>
  <si>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</si>
  <si>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</si>
  <si>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X</t>
  </si>
  <si>
    <t>სს "ვითიბი ბანკი ჯორჯია"</t>
  </si>
  <si>
    <t>ს. სტეპანოვი</t>
  </si>
  <si>
    <t>ა. კონცელიძე</t>
  </si>
  <si>
    <t>www.vtb.ge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</si>
</sst>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 numFmtId="195" formatCode="0.0000%"/>
    <numFmt numFmtId="196" formatCode="_-* #,##0_-;\-* #,##0_-;_-* &quot;-&quot;??_-;_-@_-"/>
  </numFmts>
  <fonts count="13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sz val="10"/>
      <color theme="1"/>
      <name val="Arial"/>
      <family val="2"/>
    </font>
    <font>
      <i/>
      <sz val="10"/>
      <color theme="1"/>
      <name val="Arial"/>
      <family val="2"/>
    </font>
    <font>
      <b/>
      <sz val="10"/>
      <color theme="1"/>
      <name val="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9"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4"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9"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3" fontId="2" fillId="75" borderId="104"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3" fontId="2" fillId="72" borderId="104" applyFont="0">
      <alignment horizontal="right" vertical="center"/>
      <protection locked="0"/>
    </xf>
    <xf numFmtId="0" fontId="67"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9"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3" fillId="70" borderId="105" applyFont="0" applyBorder="0">
      <alignment horizontal="center" wrapText="1"/>
    </xf>
    <xf numFmtId="168" fontId="55" fillId="0" borderId="102">
      <alignment horizontal="left" vertical="center"/>
    </xf>
    <xf numFmtId="0" fontId="55" fillId="0" borderId="102">
      <alignment horizontal="left" vertical="center"/>
    </xf>
    <xf numFmtId="0" fontId="55" fillId="0" borderId="102">
      <alignment horizontal="left" vertical="center"/>
    </xf>
    <xf numFmtId="0" fontId="2" fillId="69" borderId="104" applyNumberFormat="0" applyFont="0" applyBorder="0" applyProtection="0">
      <alignment horizontal="center" vertical="center"/>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9"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9"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07">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5" xfId="0" applyFont="1" applyBorder="1" applyAlignment="1">
      <alignment horizontal="center"/>
    </xf>
    <xf numFmtId="0" fontId="23" fillId="36" borderId="61"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1"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9"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9"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6" xfId="0" applyNumberFormat="1" applyFont="1" applyFill="1" applyBorder="1" applyAlignment="1" applyProtection="1">
      <alignment vertical="center"/>
      <protection locked="0"/>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19"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97" xfId="20" applyBorder="1"/>
    <xf numFmtId="0" fontId="4" fillId="0" borderId="7" xfId="0" applyFont="1" applyFill="1" applyBorder="1" applyAlignment="1">
      <alignment vertical="center"/>
    </xf>
    <xf numFmtId="0" fontId="4" fillId="0" borderId="104" xfId="0" applyFont="1" applyFill="1" applyBorder="1" applyAlignment="1">
      <alignment vertical="center"/>
    </xf>
    <xf numFmtId="0" fontId="6" fillId="0" borderId="104"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01" xfId="0" applyFont="1" applyFill="1" applyBorder="1" applyAlignment="1">
      <alignment vertical="center"/>
    </xf>
    <xf numFmtId="0" fontId="4" fillId="0" borderId="1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4" xfId="0" applyFont="1" applyFill="1" applyBorder="1" applyAlignment="1">
      <alignment horizontal="center" vertical="center"/>
    </xf>
    <xf numFmtId="169" fontId="27" fillId="37" borderId="34" xfId="20" applyBorder="1"/>
    <xf numFmtId="169" fontId="27" fillId="37" borderId="116" xfId="20" applyBorder="1"/>
    <xf numFmtId="169" fontId="27" fillId="37" borderId="106" xfId="20" applyBorder="1"/>
    <xf numFmtId="169" fontId="27"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2"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0" xfId="0" applyFont="1"/>
    <xf numFmtId="0" fontId="4" fillId="0" borderId="0" xfId="0" applyFont="1" applyFill="1"/>
    <xf numFmtId="0" fontId="4" fillId="0" borderId="104" xfId="0" applyFont="1" applyFill="1" applyBorder="1" applyAlignment="1">
      <alignment horizontal="center" vertical="center" wrapText="1"/>
    </xf>
    <xf numFmtId="0" fontId="107" fillId="0" borderId="91" xfId="0" applyFont="1" applyFill="1" applyBorder="1" applyAlignment="1">
      <alignment horizontal="right" vertical="center"/>
    </xf>
    <xf numFmtId="0" fontId="4" fillId="0" borderId="119" xfId="0" applyFont="1" applyFill="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Fill="1" applyBorder="1" applyAlignment="1">
      <alignment horizontal="center" vertical="center"/>
    </xf>
    <xf numFmtId="0" fontId="6"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1" xfId="0" applyBorder="1"/>
    <xf numFmtId="0" fontId="0" fillId="0" borderId="121" xfId="0" applyBorder="1" applyAlignment="1">
      <alignment horizontal="center"/>
    </xf>
    <xf numFmtId="0" fontId="4" fillId="0" borderId="103" xfId="0" applyFont="1" applyBorder="1" applyAlignment="1">
      <alignment vertical="center" wrapText="1"/>
    </xf>
    <xf numFmtId="0" fontId="14" fillId="0" borderId="103"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4"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Fill="1" applyBorder="1" applyAlignment="1">
      <alignment horizontal="right" vertical="center" wrapText="1"/>
    </xf>
    <xf numFmtId="0" fontId="4" fillId="0" borderId="104" xfId="0" applyFont="1" applyFill="1" applyBorder="1" applyAlignment="1">
      <alignment horizontal="left" vertical="center" wrapText="1"/>
    </xf>
    <xf numFmtId="0" fontId="110" fillId="0" borderId="121" xfId="0" applyFont="1" applyFill="1" applyBorder="1" applyAlignment="1">
      <alignment horizontal="right" vertical="center" wrapText="1"/>
    </xf>
    <xf numFmtId="0" fontId="110" fillId="0" borderId="104" xfId="0" applyFont="1" applyFill="1" applyBorder="1" applyAlignment="1">
      <alignment horizontal="left" vertical="center" wrapText="1"/>
    </xf>
    <xf numFmtId="0" fontId="6" fillId="0" borderId="12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1" xfId="0" applyFont="1" applyBorder="1" applyAlignment="1">
      <alignment horizontal="center" vertical="center" wrapText="1"/>
    </xf>
    <xf numFmtId="3" fontId="22" fillId="36" borderId="104" xfId="0" applyNumberFormat="1" applyFont="1" applyFill="1" applyBorder="1" applyAlignment="1">
      <alignment vertical="center" wrapText="1"/>
    </xf>
    <xf numFmtId="3" fontId="22" fillId="36" borderId="119" xfId="0" applyNumberFormat="1" applyFont="1" applyFill="1" applyBorder="1" applyAlignment="1">
      <alignment vertical="center" wrapText="1"/>
    </xf>
    <xf numFmtId="14" fontId="7" fillId="3" borderId="104" xfId="8" quotePrefix="1" applyNumberFormat="1" applyFont="1" applyFill="1" applyBorder="1" applyAlignment="1" applyProtection="1">
      <alignment horizontal="left" vertical="center" wrapText="1" indent="2"/>
      <protection locked="0"/>
    </xf>
    <xf numFmtId="3" fontId="22" fillId="0" borderId="104" xfId="0" applyNumberFormat="1" applyFont="1" applyBorder="1" applyAlignment="1">
      <alignment vertical="center" wrapText="1"/>
    </xf>
    <xf numFmtId="14" fontId="7" fillId="3" borderId="104" xfId="8" quotePrefix="1" applyNumberFormat="1" applyFont="1" applyFill="1" applyBorder="1" applyAlignment="1" applyProtection="1">
      <alignment horizontal="left" vertical="center" wrapText="1" indent="3"/>
      <protection locked="0"/>
    </xf>
    <xf numFmtId="3" fontId="22" fillId="0" borderId="104" xfId="0" applyNumberFormat="1" applyFont="1" applyFill="1" applyBorder="1" applyAlignment="1">
      <alignment vertical="center" wrapText="1"/>
    </xf>
    <xf numFmtId="0" fontId="11" fillId="0" borderId="104" xfId="17" applyFill="1" applyBorder="1" applyAlignment="1" applyProtection="1"/>
    <xf numFmtId="49" fontId="110" fillId="0" borderId="121" xfId="0" applyNumberFormat="1" applyFont="1" applyFill="1" applyBorder="1" applyAlignment="1">
      <alignment horizontal="right" vertical="center" wrapText="1"/>
    </xf>
    <xf numFmtId="0" fontId="7" fillId="3" borderId="104" xfId="20960" applyFont="1" applyFill="1" applyBorder="1" applyAlignment="1" applyProtection="1"/>
    <xf numFmtId="0" fontId="104" fillId="0" borderId="104" xfId="20960" applyFont="1" applyFill="1" applyBorder="1" applyAlignment="1" applyProtection="1">
      <alignment horizontal="center" vertical="center"/>
    </xf>
    <xf numFmtId="0" fontId="4" fillId="0" borderId="104" xfId="0" applyFont="1" applyBorder="1"/>
    <xf numFmtId="0" fontId="11" fillId="0" borderId="104" xfId="17" applyFill="1" applyBorder="1" applyAlignment="1" applyProtection="1">
      <alignment horizontal="left" vertical="center" wrapText="1"/>
    </xf>
    <xf numFmtId="49" fontId="110" fillId="0" borderId="104" xfId="0" applyNumberFormat="1" applyFont="1" applyFill="1" applyBorder="1" applyAlignment="1">
      <alignment horizontal="right" vertical="center" wrapText="1"/>
    </xf>
    <xf numFmtId="0" fontId="11" fillId="0" borderId="104" xfId="17" applyFill="1" applyBorder="1" applyAlignment="1" applyProtection="1">
      <alignment horizontal="left" vertical="center"/>
    </xf>
    <xf numFmtId="0" fontId="11" fillId="0" borderId="104" xfId="17" applyBorder="1" applyAlignment="1" applyProtection="1"/>
    <xf numFmtId="0" fontId="4" fillId="0" borderId="104" xfId="0" applyFont="1" applyFill="1" applyBorder="1"/>
    <xf numFmtId="0" fontId="21" fillId="0" borderId="121" xfId="0" applyFont="1" applyFill="1" applyBorder="1" applyAlignment="1">
      <alignment horizontal="center" vertical="center" wrapText="1"/>
    </xf>
    <xf numFmtId="0" fontId="113" fillId="79" borderId="105" xfId="21412" applyFont="1" applyFill="1" applyBorder="1" applyAlignment="1" applyProtection="1">
      <alignment vertical="center" wrapText="1"/>
      <protection locked="0"/>
    </xf>
    <xf numFmtId="0" fontId="114" fillId="70" borderId="99" xfId="21412" applyFont="1" applyFill="1" applyBorder="1" applyAlignment="1" applyProtection="1">
      <alignment horizontal="center" vertical="center"/>
      <protection locked="0"/>
    </xf>
    <xf numFmtId="0" fontId="113"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vertical="center"/>
      <protection locked="0"/>
    </xf>
    <xf numFmtId="0" fontId="115" fillId="70" borderId="99" xfId="21412" applyFont="1" applyFill="1" applyBorder="1" applyAlignment="1" applyProtection="1">
      <alignment horizontal="center" vertical="center"/>
      <protection locked="0"/>
    </xf>
    <xf numFmtId="0" fontId="115" fillId="3" borderId="99" xfId="21412" applyFont="1" applyFill="1" applyBorder="1" applyAlignment="1" applyProtection="1">
      <alignment horizontal="center" vertical="center"/>
      <protection locked="0"/>
    </xf>
    <xf numFmtId="0" fontId="115" fillId="0" borderId="99" xfId="21412" applyFont="1" applyFill="1" applyBorder="1" applyAlignment="1" applyProtection="1">
      <alignment horizontal="center" vertical="center"/>
      <protection locked="0"/>
    </xf>
    <xf numFmtId="0" fontId="116"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5" fillId="70" borderId="104" xfId="21412" applyFont="1" applyFill="1" applyBorder="1" applyAlignment="1" applyProtection="1">
      <alignment horizontal="center" vertical="center"/>
      <protection locked="0"/>
    </xf>
    <xf numFmtId="0" fontId="37" fillId="70" borderId="104" xfId="21412" applyFont="1" applyFill="1" applyBorder="1" applyAlignment="1" applyProtection="1">
      <alignment horizontal="center" vertical="center"/>
      <protection locked="0"/>
    </xf>
    <xf numFmtId="0" fontId="63" fillId="79" borderId="103" xfId="21412" applyFont="1" applyFill="1" applyBorder="1" applyAlignment="1" applyProtection="1">
      <alignment vertical="center"/>
      <protection locked="0"/>
    </xf>
    <xf numFmtId="0" fontId="114" fillId="0" borderId="103" xfId="21412" applyFont="1" applyFill="1" applyBorder="1" applyAlignment="1" applyProtection="1">
      <alignment horizontal="left" vertical="center" wrapText="1"/>
      <protection locked="0"/>
    </xf>
    <xf numFmtId="164" fontId="114" fillId="0" borderId="104" xfId="948" applyNumberFormat="1" applyFont="1" applyFill="1" applyBorder="1" applyAlignment="1" applyProtection="1">
      <alignment horizontal="right" vertical="center"/>
      <protection locked="0"/>
    </xf>
    <xf numFmtId="0" fontId="113" fillId="80" borderId="103" xfId="21412" applyFont="1" applyFill="1" applyBorder="1" applyAlignment="1" applyProtection="1">
      <alignment vertical="top" wrapText="1"/>
      <protection locked="0"/>
    </xf>
    <xf numFmtId="164" fontId="114" fillId="80" borderId="104" xfId="948" applyNumberFormat="1" applyFont="1" applyFill="1" applyBorder="1" applyAlignment="1" applyProtection="1">
      <alignment horizontal="right" vertical="center"/>
    </xf>
    <xf numFmtId="164" fontId="63" fillId="79" borderId="103" xfId="948" applyNumberFormat="1" applyFont="1" applyFill="1" applyBorder="1" applyAlignment="1" applyProtection="1">
      <alignment horizontal="right" vertical="center"/>
      <protection locked="0"/>
    </xf>
    <xf numFmtId="0" fontId="114" fillId="70" borderId="103" xfId="21412" applyFont="1" applyFill="1" applyBorder="1" applyAlignment="1" applyProtection="1">
      <alignment vertical="center" wrapText="1"/>
      <protection locked="0"/>
    </xf>
    <xf numFmtId="0" fontId="114" fillId="70" borderId="103" xfId="21412" applyFont="1" applyFill="1" applyBorder="1" applyAlignment="1" applyProtection="1">
      <alignment horizontal="left" vertical="center" wrapText="1"/>
      <protection locked="0"/>
    </xf>
    <xf numFmtId="0" fontId="114" fillId="0" borderId="103" xfId="21412" applyFont="1" applyFill="1" applyBorder="1" applyAlignment="1" applyProtection="1">
      <alignment vertical="center" wrapText="1"/>
      <protection locked="0"/>
    </xf>
    <xf numFmtId="0" fontId="114" fillId="3" borderId="103" xfId="21412" applyFont="1" applyFill="1" applyBorder="1" applyAlignment="1" applyProtection="1">
      <alignment horizontal="left" vertical="center" wrapText="1"/>
      <protection locked="0"/>
    </xf>
    <xf numFmtId="0" fontId="113" fillId="80" borderId="103" xfId="21412" applyFont="1" applyFill="1" applyBorder="1" applyAlignment="1" applyProtection="1">
      <alignment vertical="center" wrapText="1"/>
      <protection locked="0"/>
    </xf>
    <xf numFmtId="164" fontId="113" fillId="79" borderId="103" xfId="948" applyNumberFormat="1" applyFont="1" applyFill="1" applyBorder="1" applyAlignment="1" applyProtection="1">
      <alignment horizontal="right" vertical="center"/>
      <protection locked="0"/>
    </xf>
    <xf numFmtId="164" fontId="114" fillId="3" borderId="104" xfId="948" applyNumberFormat="1" applyFont="1" applyFill="1" applyBorder="1" applyAlignment="1" applyProtection="1">
      <alignment horizontal="right" vertical="center"/>
      <protection locked="0"/>
    </xf>
    <xf numFmtId="1" fontId="4" fillId="0" borderId="119" xfId="0" applyNumberFormat="1" applyFont="1" applyFill="1" applyBorder="1" applyAlignment="1">
      <alignment horizontal="right" vertical="center" wrapText="1"/>
    </xf>
    <xf numFmtId="1" fontId="6" fillId="36" borderId="119" xfId="0" applyNumberFormat="1" applyFont="1" applyFill="1" applyBorder="1" applyAlignment="1">
      <alignment horizontal="right" vertical="center" wrapText="1"/>
    </xf>
    <xf numFmtId="1" fontId="110" fillId="0" borderId="119" xfId="0" applyNumberFormat="1" applyFont="1" applyFill="1" applyBorder="1" applyAlignment="1">
      <alignment horizontal="right" vertical="center" wrapText="1"/>
    </xf>
    <xf numFmtId="1" fontId="6" fillId="36" borderId="119"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104" xfId="20961" applyNumberFormat="1" applyFont="1" applyFill="1" applyBorder="1" applyAlignment="1">
      <alignment horizontal="left" vertical="center" wrapText="1"/>
    </xf>
    <xf numFmtId="10" fontId="4" fillId="0"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left" vertical="center" wrapText="1"/>
    </xf>
    <xf numFmtId="10" fontId="110" fillId="0" borderId="104" xfId="20961" applyNumberFormat="1" applyFont="1" applyFill="1" applyBorder="1" applyAlignment="1">
      <alignment horizontal="left" vertical="center" wrapText="1"/>
    </xf>
    <xf numFmtId="10" fontId="6" fillId="36"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30" xfId="0" applyFont="1" applyBorder="1" applyAlignment="1">
      <alignment horizontal="center" wrapText="1"/>
    </xf>
    <xf numFmtId="0" fontId="9" fillId="0" borderId="121" xfId="0" applyFont="1" applyBorder="1" applyAlignment="1">
      <alignment horizontal="right" vertical="center" wrapText="1"/>
    </xf>
    <xf numFmtId="0" fontId="9" fillId="0" borderId="121" xfId="0" applyFont="1" applyFill="1" applyBorder="1" applyAlignment="1">
      <alignment horizontal="right" vertical="center" wrapText="1"/>
    </xf>
    <xf numFmtId="0" fontId="7" fillId="0" borderId="104" xfId="0" applyFont="1" applyFill="1" applyBorder="1" applyAlignment="1">
      <alignment vertical="center" wrapText="1"/>
    </xf>
    <xf numFmtId="0" fontId="4" fillId="0" borderId="104" xfId="0" applyFont="1" applyBorder="1" applyAlignment="1">
      <alignment vertical="center" wrapText="1"/>
    </xf>
    <xf numFmtId="0" fontId="4" fillId="0" borderId="104" xfId="0" applyFont="1" applyFill="1" applyBorder="1" applyAlignment="1">
      <alignment horizontal="left" vertical="center" wrapText="1" indent="2"/>
    </xf>
    <xf numFmtId="0" fontId="4" fillId="0" borderId="104" xfId="0" applyFont="1" applyFill="1" applyBorder="1" applyAlignment="1">
      <alignment vertical="center" wrapText="1"/>
    </xf>
    <xf numFmtId="3" fontId="22" fillId="36" borderId="105" xfId="0" applyNumberFormat="1" applyFont="1" applyFill="1" applyBorder="1" applyAlignment="1">
      <alignment vertical="center" wrapText="1"/>
    </xf>
    <xf numFmtId="3" fontId="22" fillId="36" borderId="24" xfId="0" applyNumberFormat="1" applyFont="1" applyFill="1" applyBorder="1" applyAlignment="1">
      <alignment vertical="center" wrapText="1"/>
    </xf>
    <xf numFmtId="3" fontId="22" fillId="0" borderId="105"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3" fontId="22" fillId="36" borderId="28" xfId="0" applyNumberFormat="1" applyFont="1" applyFill="1" applyBorder="1" applyAlignment="1">
      <alignment vertical="center" wrapText="1"/>
    </xf>
    <xf numFmtId="3" fontId="22"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applyAlignment="1"/>
    <xf numFmtId="0" fontId="4" fillId="0" borderId="27" xfId="0" applyFont="1" applyBorder="1" applyAlignment="1"/>
    <xf numFmtId="0" fontId="9" fillId="0" borderId="119" xfId="0" applyFont="1" applyBorder="1" applyAlignment="1"/>
    <xf numFmtId="0" fontId="10" fillId="0" borderId="21"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1"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6" fillId="0" borderId="104" xfId="0" applyFont="1" applyFill="1" applyBorder="1" applyAlignment="1">
      <alignment horizontal="left" vertical="center" wrapText="1"/>
    </xf>
    <xf numFmtId="193" fontId="7" fillId="0" borderId="104" xfId="0" applyNumberFormat="1" applyFont="1" applyFill="1" applyBorder="1" applyAlignment="1" applyProtection="1">
      <alignment vertical="center" wrapText="1"/>
      <protection locked="0"/>
    </xf>
    <xf numFmtId="193" fontId="7" fillId="0" borderId="104" xfId="0" applyNumberFormat="1" applyFont="1" applyFill="1" applyBorder="1" applyAlignment="1" applyProtection="1">
      <alignment horizontal="right" vertical="center" wrapText="1"/>
      <protection locked="0"/>
    </xf>
    <xf numFmtId="0" fontId="7" fillId="0" borderId="104" xfId="0" applyFont="1" applyBorder="1" applyAlignment="1">
      <alignment vertical="center" wrapText="1"/>
    </xf>
    <xf numFmtId="0" fontId="9" fillId="2" borderId="121" xfId="0" applyFont="1" applyFill="1" applyBorder="1" applyAlignment="1">
      <alignment horizontal="right" vertical="center"/>
    </xf>
    <xf numFmtId="0" fontId="9" fillId="2" borderId="104" xfId="0" applyFont="1" applyFill="1" applyBorder="1" applyAlignment="1">
      <alignment vertical="center"/>
    </xf>
    <xf numFmtId="193" fontId="9" fillId="2" borderId="104" xfId="0" applyNumberFormat="1" applyFont="1" applyFill="1" applyBorder="1" applyAlignment="1" applyProtection="1">
      <alignment vertical="center"/>
      <protection locked="0"/>
    </xf>
    <xf numFmtId="0" fontId="15" fillId="0" borderId="121"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4" xfId="0" applyFont="1" applyFill="1" applyBorder="1" applyAlignment="1">
      <alignment horizontal="center"/>
    </xf>
    <xf numFmtId="0" fontId="4" fillId="0" borderId="104" xfId="0" applyFont="1" applyBorder="1" applyAlignment="1">
      <alignment horizontal="center"/>
    </xf>
    <xf numFmtId="0" fontId="4" fillId="3" borderId="68"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7" xfId="0" applyFont="1" applyFill="1" applyBorder="1" applyAlignment="1">
      <alignment horizontal="center" vertical="center" wrapText="1"/>
    </xf>
    <xf numFmtId="0" fontId="4" fillId="0" borderId="121" xfId="0" applyFont="1" applyBorder="1"/>
    <xf numFmtId="0" fontId="4" fillId="0" borderId="104" xfId="0" applyFont="1" applyBorder="1" applyAlignment="1">
      <alignment wrapText="1"/>
    </xf>
    <xf numFmtId="164" fontId="4" fillId="0" borderId="104" xfId="7" applyNumberFormat="1" applyFont="1" applyBorder="1"/>
    <xf numFmtId="164" fontId="4" fillId="0" borderId="119" xfId="7" applyNumberFormat="1" applyFont="1" applyBorder="1"/>
    <xf numFmtId="0" fontId="14" fillId="0" borderId="104" xfId="0" applyFont="1" applyBorder="1" applyAlignment="1">
      <alignment horizontal="left" wrapText="1" indent="2"/>
    </xf>
    <xf numFmtId="169" fontId="27" fillId="37" borderId="104" xfId="20" applyBorder="1"/>
    <xf numFmtId="164" fontId="4" fillId="0" borderId="104" xfId="7" applyNumberFormat="1" applyFont="1" applyBorder="1" applyAlignment="1">
      <alignment vertical="center"/>
    </xf>
    <xf numFmtId="0" fontId="6" fillId="0" borderId="121" xfId="0" applyFont="1" applyBorder="1"/>
    <xf numFmtId="0" fontId="6" fillId="0" borderId="104" xfId="0" applyFont="1" applyBorder="1" applyAlignment="1">
      <alignment wrapText="1"/>
    </xf>
    <xf numFmtId="164" fontId="6" fillId="0" borderId="119" xfId="7" applyNumberFormat="1" applyFont="1" applyBorder="1"/>
    <xf numFmtId="0" fontId="3" fillId="3" borderId="68"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7" xfId="7" applyNumberFormat="1" applyFont="1" applyFill="1" applyBorder="1"/>
    <xf numFmtId="164" fontId="4" fillId="0" borderId="104" xfId="7" applyNumberFormat="1" applyFont="1" applyFill="1" applyBorder="1"/>
    <xf numFmtId="164" fontId="4" fillId="0" borderId="104" xfId="7" applyNumberFormat="1" applyFont="1" applyFill="1" applyBorder="1" applyAlignment="1">
      <alignment vertical="center"/>
    </xf>
    <xf numFmtId="0" fontId="14" fillId="0" borderId="104"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7" xfId="0" applyFont="1" applyFill="1" applyBorder="1"/>
    <xf numFmtId="0" fontId="6" fillId="0" borderId="25" xfId="0" applyFont="1" applyBorder="1"/>
    <xf numFmtId="0" fontId="6" fillId="0" borderId="26" xfId="0" applyFont="1" applyBorder="1" applyAlignment="1">
      <alignment wrapText="1"/>
    </xf>
    <xf numFmtId="169" fontId="27"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99" xfId="0" applyFont="1" applyFill="1" applyBorder="1" applyAlignment="1">
      <alignment vertical="center"/>
    </xf>
    <xf numFmtId="0" fontId="9" fillId="0" borderId="104" xfId="0" applyFont="1" applyFill="1" applyBorder="1" applyAlignment="1">
      <alignment horizontal="left" vertical="center" wrapText="1"/>
    </xf>
    <xf numFmtId="0" fontId="6" fillId="3" borderId="0" xfId="0" applyFont="1" applyFill="1" applyBorder="1" applyAlignment="1">
      <alignment horizontal="center"/>
    </xf>
    <xf numFmtId="0" fontId="107" fillId="0" borderId="91" xfId="0" applyFont="1" applyFill="1" applyBorder="1" applyAlignment="1">
      <alignment horizontal="left" vertical="center"/>
    </xf>
    <xf numFmtId="0" fontId="107" fillId="0" borderId="89" xfId="0" applyFont="1" applyFill="1" applyBorder="1" applyAlignment="1">
      <alignment vertical="center" wrapText="1"/>
    </xf>
    <xf numFmtId="0" fontId="107" fillId="0" borderId="89"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protection locked="0"/>
    </xf>
    <xf numFmtId="0" fontId="122" fillId="3" borderId="104" xfId="13" applyFont="1" applyFill="1" applyBorder="1" applyAlignment="1" applyProtection="1">
      <alignment horizontal="left" vertical="center" wrapText="1"/>
      <protection locked="0"/>
    </xf>
    <xf numFmtId="0" fontId="121" fillId="0" borderId="104" xfId="0" applyFont="1" applyBorder="1"/>
    <xf numFmtId="0" fontId="122" fillId="0" borderId="104" xfId="13" applyFont="1" applyFill="1" applyBorder="1" applyAlignment="1" applyProtection="1">
      <alignment horizontal="left" vertical="center" wrapText="1"/>
      <protection locked="0"/>
    </xf>
    <xf numFmtId="49" fontId="122" fillId="0" borderId="104" xfId="5" applyNumberFormat="1" applyFont="1" applyFill="1" applyBorder="1" applyAlignment="1" applyProtection="1">
      <alignment horizontal="right" vertical="center"/>
      <protection locked="0"/>
    </xf>
    <xf numFmtId="49" fontId="123" fillId="0" borderId="104"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4" xfId="0" applyFont="1" applyBorder="1" applyAlignment="1">
      <alignment horizontal="center" vertical="center"/>
    </xf>
    <xf numFmtId="0" fontId="118"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wrapText="1"/>
      <protection locked="0"/>
    </xf>
    <xf numFmtId="0" fontId="118" fillId="0" borderId="104" xfId="0" applyFont="1" applyBorder="1"/>
    <xf numFmtId="0" fontId="118" fillId="0" borderId="104" xfId="0" applyFont="1" applyFill="1" applyBorder="1"/>
    <xf numFmtId="49" fontId="122" fillId="0" borderId="104" xfId="5" applyNumberFormat="1" applyFont="1" applyFill="1" applyBorder="1" applyAlignment="1" applyProtection="1">
      <alignment horizontal="right" vertical="center" wrapText="1"/>
      <protection locked="0"/>
    </xf>
    <xf numFmtId="49" fontId="123" fillId="0" borderId="104" xfId="5" applyNumberFormat="1" applyFont="1" applyFill="1" applyBorder="1" applyAlignment="1" applyProtection="1">
      <alignment horizontal="right" vertical="center" wrapText="1"/>
      <protection locked="0"/>
    </xf>
    <xf numFmtId="0" fontId="121" fillId="0" borderId="0" xfId="0" applyFont="1"/>
    <xf numFmtId="0" fontId="118" fillId="0" borderId="104" xfId="0" applyFont="1" applyBorder="1" applyAlignment="1">
      <alignment wrapText="1"/>
    </xf>
    <xf numFmtId="0" fontId="118" fillId="0" borderId="104" xfId="0" applyFont="1" applyBorder="1" applyAlignment="1">
      <alignment horizontal="left" indent="8"/>
    </xf>
    <xf numFmtId="0" fontId="118" fillId="0" borderId="0" xfId="0" applyFont="1" applyFill="1"/>
    <xf numFmtId="0" fontId="117" fillId="0" borderId="104" xfId="0" applyNumberFormat="1" applyFont="1" applyFill="1" applyBorder="1" applyAlignment="1">
      <alignment horizontal="left" vertical="center" wrapText="1"/>
    </xf>
    <xf numFmtId="0" fontId="118" fillId="0" borderId="0" xfId="0" applyFont="1" applyBorder="1"/>
    <xf numFmtId="0" fontId="121" fillId="0" borderId="104"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4" xfId="0" applyFont="1" applyFill="1" applyBorder="1" applyAlignment="1">
      <alignment horizontal="center" vertical="center" wrapText="1"/>
    </xf>
    <xf numFmtId="0" fontId="120" fillId="0" borderId="104" xfId="0" applyFont="1" applyFill="1" applyBorder="1" applyAlignment="1">
      <alignment horizontal="left" indent="1"/>
    </xf>
    <xf numFmtId="0" fontId="120" fillId="0" borderId="104" xfId="0" applyFont="1" applyFill="1" applyBorder="1" applyAlignment="1">
      <alignment horizontal="left" wrapText="1" indent="1"/>
    </xf>
    <xf numFmtId="0" fontId="117" fillId="0" borderId="104" xfId="0" applyFont="1" applyFill="1" applyBorder="1" applyAlignment="1">
      <alignment horizontal="left" indent="1"/>
    </xf>
    <xf numFmtId="0" fontId="117" fillId="0" borderId="104" xfId="0" applyNumberFormat="1" applyFont="1" applyFill="1" applyBorder="1" applyAlignment="1">
      <alignment horizontal="left" indent="1"/>
    </xf>
    <xf numFmtId="0" fontId="117" fillId="0" borderId="104" xfId="0" applyFont="1" applyFill="1" applyBorder="1" applyAlignment="1">
      <alignment horizontal="left" wrapText="1" indent="2"/>
    </xf>
    <xf numFmtId="0" fontId="120" fillId="0" borderId="104" xfId="0" applyFont="1" applyFill="1" applyBorder="1" applyAlignment="1">
      <alignment horizontal="left" vertical="center" indent="1"/>
    </xf>
    <xf numFmtId="0" fontId="118" fillId="81" borderId="104" xfId="0" applyFont="1" applyFill="1" applyBorder="1"/>
    <xf numFmtId="0" fontId="118" fillId="0" borderId="104" xfId="0" applyFont="1" applyFill="1" applyBorder="1" applyAlignment="1">
      <alignment horizontal="left" wrapText="1"/>
    </xf>
    <xf numFmtId="0" fontId="118" fillId="0" borderId="104" xfId="0" applyFont="1" applyFill="1" applyBorder="1" applyAlignment="1">
      <alignment horizontal="left" wrapText="1" indent="2"/>
    </xf>
    <xf numFmtId="0" fontId="121" fillId="0" borderId="7" xfId="0" applyFont="1" applyBorder="1"/>
    <xf numFmtId="0" fontId="121" fillId="81" borderId="104"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4" xfId="0" applyNumberFormat="1" applyFont="1" applyBorder="1" applyAlignment="1">
      <alignment horizontal="center" vertical="center" wrapText="1"/>
    </xf>
    <xf numFmtId="0" fontId="118" fillId="0" borderId="104" xfId="0" applyFont="1" applyBorder="1" applyAlignment="1">
      <alignment horizontal="center"/>
    </xf>
    <xf numFmtId="0" fontId="118" fillId="0" borderId="104" xfId="0" applyFont="1" applyBorder="1" applyAlignment="1">
      <alignment horizontal="left" indent="1"/>
    </xf>
    <xf numFmtId="0" fontId="118" fillId="0" borderId="7" xfId="0" applyFont="1" applyBorder="1"/>
    <xf numFmtId="0" fontId="118" fillId="0" borderId="104" xfId="0" applyFont="1" applyBorder="1" applyAlignment="1">
      <alignment horizontal="left" indent="2"/>
    </xf>
    <xf numFmtId="49" fontId="118" fillId="0" borderId="104" xfId="0" applyNumberFormat="1" applyFont="1" applyBorder="1" applyAlignment="1">
      <alignment horizontal="left" indent="3"/>
    </xf>
    <xf numFmtId="49" fontId="118" fillId="0" borderId="104" xfId="0" applyNumberFormat="1" applyFont="1" applyFill="1" applyBorder="1" applyAlignment="1">
      <alignment horizontal="left" indent="3"/>
    </xf>
    <xf numFmtId="49" fontId="118" fillId="0" borderId="104" xfId="0" applyNumberFormat="1" applyFont="1" applyBorder="1" applyAlignment="1">
      <alignment horizontal="left" indent="1"/>
    </xf>
    <xf numFmtId="49" fontId="118" fillId="0" borderId="104" xfId="0" applyNumberFormat="1" applyFont="1" applyFill="1" applyBorder="1" applyAlignment="1">
      <alignment horizontal="left" indent="1"/>
    </xf>
    <xf numFmtId="0" fontId="118" fillId="0" borderId="104" xfId="0" applyNumberFormat="1" applyFont="1" applyBorder="1" applyAlignment="1">
      <alignment horizontal="left" indent="1"/>
    </xf>
    <xf numFmtId="49" fontId="118" fillId="0" borderId="104" xfId="0" applyNumberFormat="1" applyFont="1" applyBorder="1" applyAlignment="1">
      <alignment horizontal="left" wrapText="1" indent="2"/>
    </xf>
    <xf numFmtId="49" fontId="118" fillId="0" borderId="104" xfId="0" applyNumberFormat="1" applyFont="1" applyFill="1" applyBorder="1" applyAlignment="1">
      <alignment horizontal="left" vertical="top" wrapText="1" indent="2"/>
    </xf>
    <xf numFmtId="49" fontId="118" fillId="0" borderId="104" xfId="0" applyNumberFormat="1" applyFont="1" applyFill="1" applyBorder="1" applyAlignment="1">
      <alignment horizontal="left" wrapText="1" indent="3"/>
    </xf>
    <xf numFmtId="49" fontId="118" fillId="0" borderId="104" xfId="0" applyNumberFormat="1" applyFont="1" applyFill="1" applyBorder="1" applyAlignment="1">
      <alignment horizontal="left" wrapText="1" indent="2"/>
    </xf>
    <xf numFmtId="0" fontId="118" fillId="0" borderId="104" xfId="0" applyNumberFormat="1" applyFont="1" applyFill="1" applyBorder="1" applyAlignment="1">
      <alignment horizontal="left" wrapText="1" indent="1"/>
    </xf>
    <xf numFmtId="0" fontId="120" fillId="0" borderId="135" xfId="0" applyNumberFormat="1" applyFont="1" applyFill="1" applyBorder="1" applyAlignment="1">
      <alignment horizontal="left" vertical="center" wrapText="1"/>
    </xf>
    <xf numFmtId="0" fontId="118" fillId="0" borderId="9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4"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4" xfId="0" applyFont="1" applyFill="1" applyBorder="1" applyAlignment="1">
      <alignment horizontal="left" indent="1"/>
    </xf>
    <xf numFmtId="49" fontId="107" fillId="0" borderId="104" xfId="0" applyNumberFormat="1" applyFont="1" applyFill="1" applyBorder="1" applyAlignment="1">
      <alignment horizontal="right" vertical="center"/>
    </xf>
    <xf numFmtId="0"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vertical="center" wrapText="1"/>
    </xf>
    <xf numFmtId="0" fontId="12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vertical="center"/>
    </xf>
    <xf numFmtId="0" fontId="127" fillId="0" borderId="104" xfId="0" applyNumberFormat="1" applyFont="1" applyFill="1" applyBorder="1" applyAlignment="1">
      <alignment vertical="center" wrapText="1"/>
    </xf>
    <xf numFmtId="2"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horizontal="right" vertical="center"/>
    </xf>
    <xf numFmtId="0" fontId="128" fillId="0" borderId="0" xfId="0" applyFont="1" applyFill="1" applyBorder="1" applyAlignment="1"/>
    <xf numFmtId="0" fontId="107" fillId="0" borderId="104" xfId="12672" applyFont="1" applyFill="1" applyBorder="1" applyAlignment="1">
      <alignment horizontal="left" vertical="center" wrapText="1"/>
    </xf>
    <xf numFmtId="0" fontId="107" fillId="0" borderId="99" xfId="0" applyNumberFormat="1" applyFont="1" applyFill="1" applyBorder="1" applyAlignment="1">
      <alignment horizontal="left" vertical="top" wrapText="1"/>
    </xf>
    <xf numFmtId="0" fontId="129" fillId="0" borderId="104" xfId="0" applyFont="1" applyBorder="1"/>
    <xf numFmtId="0" fontId="127" fillId="0" borderId="104" xfId="0" applyFont="1" applyBorder="1" applyAlignment="1">
      <alignment horizontal="left" vertical="top" wrapText="1"/>
    </xf>
    <xf numFmtId="0" fontId="127" fillId="0" borderId="104" xfId="0" applyFont="1" applyBorder="1"/>
    <xf numFmtId="0" fontId="127" fillId="0" borderId="104" xfId="0" applyFont="1" applyBorder="1" applyAlignment="1">
      <alignment horizontal="left" wrapText="1" indent="2"/>
    </xf>
    <xf numFmtId="0" fontId="107" fillId="0" borderId="104" xfId="12672" applyFont="1" applyFill="1" applyBorder="1" applyAlignment="1">
      <alignment horizontal="left" vertical="center" wrapText="1" indent="2"/>
    </xf>
    <xf numFmtId="0" fontId="127" fillId="0" borderId="104" xfId="0" applyFont="1" applyBorder="1" applyAlignment="1">
      <alignment horizontal="left" vertical="top" wrapText="1" indent="2"/>
    </xf>
    <xf numFmtId="0" fontId="129" fillId="0" borderId="7" xfId="0" applyFont="1" applyBorder="1"/>
    <xf numFmtId="0" fontId="127" fillId="0" borderId="104" xfId="0" applyFont="1" applyFill="1" applyBorder="1" applyAlignment="1">
      <alignment horizontal="left" wrapText="1" indent="2"/>
    </xf>
    <xf numFmtId="0" fontId="127" fillId="0" borderId="104" xfId="0" applyFont="1" applyBorder="1" applyAlignment="1">
      <alignment horizontal="left" indent="1"/>
    </xf>
    <xf numFmtId="0" fontId="127" fillId="0" borderId="104" xfId="0" applyFont="1" applyBorder="1" applyAlignment="1">
      <alignment horizontal="left" indent="2"/>
    </xf>
    <xf numFmtId="49" fontId="127" fillId="0" borderId="104" xfId="0" applyNumberFormat="1" applyFont="1" applyFill="1" applyBorder="1" applyAlignment="1">
      <alignment horizontal="left" indent="3"/>
    </xf>
    <xf numFmtId="49" fontId="127" fillId="0" borderId="104" xfId="0" applyNumberFormat="1" applyFont="1" applyFill="1" applyBorder="1" applyAlignment="1">
      <alignment horizontal="left" vertical="center" indent="1"/>
    </xf>
    <xf numFmtId="0" fontId="107" fillId="0" borderId="104" xfId="0" applyFont="1" applyFill="1" applyBorder="1" applyAlignment="1">
      <alignment vertical="center" wrapText="1"/>
    </xf>
    <xf numFmtId="49" fontId="127" fillId="0" borderId="104" xfId="0" applyNumberFormat="1" applyFont="1" applyFill="1" applyBorder="1" applyAlignment="1">
      <alignment horizontal="left" vertical="top" wrapText="1" indent="2"/>
    </xf>
    <xf numFmtId="49" fontId="127" fillId="0" borderId="104" xfId="0" applyNumberFormat="1" applyFont="1" applyFill="1" applyBorder="1" applyAlignment="1">
      <alignment horizontal="left" vertical="top" wrapText="1"/>
    </xf>
    <xf numFmtId="49" fontId="127" fillId="0" borderId="104" xfId="0" applyNumberFormat="1" applyFont="1" applyFill="1" applyBorder="1" applyAlignment="1">
      <alignment horizontal="left" wrapText="1" indent="3"/>
    </xf>
    <xf numFmtId="49" fontId="127" fillId="0" borderId="104" xfId="0" applyNumberFormat="1" applyFont="1" applyFill="1" applyBorder="1" applyAlignment="1">
      <alignment horizontal="left" wrapText="1" indent="2"/>
    </xf>
    <xf numFmtId="49" fontId="127" fillId="0" borderId="104" xfId="0" applyNumberFormat="1" applyFont="1" applyFill="1" applyBorder="1" applyAlignment="1">
      <alignment vertical="top" wrapText="1"/>
    </xf>
    <xf numFmtId="0" fontId="11" fillId="0" borderId="104" xfId="17" applyFill="1" applyBorder="1" applyAlignment="1" applyProtection="1">
      <alignment wrapText="1"/>
    </xf>
    <xf numFmtId="49" fontId="127" fillId="0" borderId="104" xfId="0" applyNumberFormat="1" applyFont="1" applyFill="1" applyBorder="1" applyAlignment="1">
      <alignment horizontal="left" vertical="center" wrapText="1" indent="3"/>
    </xf>
    <xf numFmtId="49" fontId="118" fillId="0" borderId="104" xfId="0" applyNumberFormat="1" applyFont="1" applyFill="1" applyBorder="1" applyAlignment="1">
      <alignment horizontal="left" wrapText="1" indent="1"/>
    </xf>
    <xf numFmtId="0" fontId="127" fillId="0" borderId="104" xfId="0" applyFont="1" applyBorder="1" applyAlignment="1">
      <alignment horizontal="left" vertical="center" wrapText="1" indent="2"/>
    </xf>
    <xf numFmtId="0" fontId="107" fillId="0" borderId="104"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4" xfId="0" applyNumberFormat="1" applyFont="1" applyFill="1" applyBorder="1" applyAlignment="1">
      <alignment horizontal="right" vertical="center"/>
    </xf>
    <xf numFmtId="0" fontId="107" fillId="0" borderId="104" xfId="0" applyFont="1" applyFill="1" applyBorder="1" applyAlignment="1">
      <alignment horizontal="left" vertical="center" wrapText="1"/>
    </xf>
    <xf numFmtId="0" fontId="121" fillId="0" borderId="10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3"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4" xfId="13" applyFont="1" applyFill="1" applyBorder="1" applyAlignment="1" applyProtection="1">
      <alignment horizontal="left" vertical="center" wrapText="1"/>
      <protection locked="0"/>
    </xf>
    <xf numFmtId="0" fontId="118" fillId="0" borderId="104"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4" xfId="0" applyNumberFormat="1" applyFont="1" applyFill="1" applyBorder="1" applyAlignment="1">
      <alignment horizontal="center" vertical="center" wrapText="1"/>
    </xf>
    <xf numFmtId="0" fontId="107" fillId="0" borderId="104" xfId="0" applyFont="1" applyFill="1" applyBorder="1" applyAlignment="1">
      <alignment horizontal="left" vertical="center" wrapText="1"/>
    </xf>
    <xf numFmtId="0" fontId="24" fillId="0" borderId="121" xfId="0" applyFont="1" applyBorder="1" applyAlignment="1">
      <alignment horizontal="center"/>
    </xf>
    <xf numFmtId="0" fontId="117" fillId="0" borderId="104" xfId="0" applyNumberFormat="1" applyFont="1" applyFill="1" applyBorder="1" applyAlignment="1">
      <alignment vertical="center" wrapText="1"/>
    </xf>
    <xf numFmtId="0" fontId="117" fillId="0" borderId="104" xfId="0" applyFont="1" applyFill="1" applyBorder="1" applyAlignment="1">
      <alignment vertical="center" wrapText="1"/>
    </xf>
    <xf numFmtId="0" fontId="117" fillId="0" borderId="104" xfId="0" applyNumberFormat="1" applyFont="1" applyFill="1" applyBorder="1" applyAlignment="1">
      <alignment horizontal="left" vertical="center" wrapText="1" indent="1"/>
    </xf>
    <xf numFmtId="0" fontId="117" fillId="0" borderId="104" xfId="0" applyNumberFormat="1" applyFont="1" applyFill="1" applyBorder="1" applyAlignment="1">
      <alignment horizontal="left" vertical="center" indent="1"/>
    </xf>
    <xf numFmtId="0" fontId="126" fillId="0" borderId="104" xfId="0" applyFont="1" applyBorder="1" applyAlignment="1">
      <alignment horizontal="left" indent="2"/>
    </xf>
    <xf numFmtId="0" fontId="132" fillId="0" borderId="139" xfId="0" applyNumberFormat="1" applyFont="1" applyFill="1" applyBorder="1" applyAlignment="1">
      <alignment vertical="center" wrapText="1" readingOrder="1"/>
    </xf>
    <xf numFmtId="0" fontId="132" fillId="0" borderId="140" xfId="0" applyNumberFormat="1" applyFont="1" applyFill="1" applyBorder="1" applyAlignment="1">
      <alignment vertical="center" wrapText="1" readingOrder="1"/>
    </xf>
    <xf numFmtId="0" fontId="132" fillId="0" borderId="140" xfId="0" applyNumberFormat="1" applyFont="1" applyFill="1" applyBorder="1" applyAlignment="1">
      <alignment horizontal="left" vertical="center" wrapText="1" indent="1" readingOrder="1"/>
    </xf>
    <xf numFmtId="0" fontId="126" fillId="0" borderId="99" xfId="0" applyFont="1" applyBorder="1" applyAlignment="1">
      <alignment horizontal="left" indent="2"/>
    </xf>
    <xf numFmtId="0" fontId="132" fillId="0" borderId="141" xfId="0" applyNumberFormat="1" applyFont="1" applyFill="1" applyBorder="1" applyAlignment="1">
      <alignment vertical="center" wrapText="1" readingOrder="1"/>
    </xf>
    <xf numFmtId="0" fontId="126" fillId="0" borderId="104" xfId="0" applyFont="1" applyFill="1" applyBorder="1" applyAlignment="1">
      <alignment horizontal="left" indent="2"/>
    </xf>
    <xf numFmtId="0" fontId="133" fillId="0" borderId="104" xfId="0" applyNumberFormat="1" applyFont="1" applyFill="1" applyBorder="1" applyAlignment="1">
      <alignment vertical="center" wrapText="1" readingOrder="1"/>
    </xf>
    <xf numFmtId="0" fontId="126" fillId="0" borderId="104" xfId="0" applyFont="1" applyBorder="1" applyAlignment="1">
      <alignment horizontal="left" vertical="center" wrapText="1"/>
    </xf>
    <xf numFmtId="0" fontId="117" fillId="0" borderId="104" xfId="0" applyFont="1" applyFill="1" applyBorder="1" applyAlignment="1">
      <alignment horizontal="left" vertical="center" wrapText="1"/>
    </xf>
    <xf numFmtId="0" fontId="0" fillId="0" borderId="7" xfId="0" applyBorder="1"/>
    <xf numFmtId="0" fontId="132" fillId="0" borderId="140" xfId="0" applyNumberFormat="1" applyFont="1" applyFill="1" applyBorder="1" applyAlignment="1">
      <alignment horizontal="left" vertical="center" wrapText="1" readingOrder="1"/>
    </xf>
    <xf numFmtId="0" fontId="126" fillId="0" borderId="104" xfId="0" applyFont="1" applyBorder="1" applyAlignment="1">
      <alignment horizontal="left" indent="3"/>
    </xf>
    <xf numFmtId="164" fontId="27" fillId="37" borderId="0" xfId="7" applyNumberFormat="1" applyFont="1" applyFill="1" applyBorder="1"/>
    <xf numFmtId="164" fontId="4" fillId="0" borderId="57" xfId="7" applyNumberFormat="1" applyFont="1" applyFill="1" applyBorder="1" applyAlignment="1">
      <alignment vertical="center"/>
    </xf>
    <xf numFmtId="164" fontId="4" fillId="0" borderId="69" xfId="7" applyNumberFormat="1" applyFont="1" applyFill="1" applyBorder="1" applyAlignment="1">
      <alignment vertical="center"/>
    </xf>
    <xf numFmtId="164" fontId="4" fillId="3" borderId="102"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5"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0" xfId="7" applyNumberFormat="1" applyFont="1" applyFill="1" applyBorder="1" applyAlignment="1">
      <alignment vertical="center"/>
    </xf>
    <xf numFmtId="164" fontId="4" fillId="0" borderId="113" xfId="7" applyNumberFormat="1" applyFont="1" applyFill="1" applyBorder="1" applyAlignment="1">
      <alignment vertical="center"/>
    </xf>
    <xf numFmtId="10" fontId="4" fillId="0" borderId="98" xfId="20961" applyNumberFormat="1" applyFont="1" applyFill="1" applyBorder="1" applyAlignment="1">
      <alignment vertical="center"/>
    </xf>
    <xf numFmtId="10" fontId="4" fillId="0" borderId="115" xfId="20961" applyNumberFormat="1" applyFont="1" applyFill="1" applyBorder="1" applyAlignment="1">
      <alignment vertical="center"/>
    </xf>
    <xf numFmtId="164" fontId="121" fillId="0" borderId="104" xfId="7" applyNumberFormat="1" applyFont="1" applyBorder="1"/>
    <xf numFmtId="164" fontId="118" fillId="0" borderId="104" xfId="7" applyNumberFormat="1" applyFont="1" applyBorder="1"/>
    <xf numFmtId="164" fontId="121" fillId="0" borderId="7" xfId="7" applyNumberFormat="1" applyFont="1" applyBorder="1"/>
    <xf numFmtId="164" fontId="118" fillId="0" borderId="104" xfId="7" applyNumberFormat="1" applyFont="1" applyBorder="1" applyAlignment="1">
      <alignment horizontal="left" indent="1"/>
    </xf>
    <xf numFmtId="164" fontId="118" fillId="0" borderId="104" xfId="7" applyNumberFormat="1" applyFont="1" applyBorder="1" applyAlignment="1">
      <alignment horizontal="left" indent="2"/>
    </xf>
    <xf numFmtId="164" fontId="118" fillId="0" borderId="104" xfId="7" applyNumberFormat="1" applyFont="1" applyFill="1" applyBorder="1" applyAlignment="1">
      <alignment horizontal="left" indent="3"/>
    </xf>
    <xf numFmtId="164" fontId="118" fillId="0" borderId="104" xfId="7" applyNumberFormat="1" applyFont="1" applyFill="1" applyBorder="1" applyAlignment="1">
      <alignment horizontal="left" indent="1"/>
    </xf>
    <xf numFmtId="164" fontId="118" fillId="83" borderId="104" xfId="7" applyNumberFormat="1" applyFont="1" applyFill="1" applyBorder="1"/>
    <xf numFmtId="164" fontId="118" fillId="0" borderId="104" xfId="7" applyNumberFormat="1" applyFont="1" applyFill="1" applyBorder="1" applyAlignment="1">
      <alignment horizontal="left" vertical="top" wrapText="1" indent="2"/>
    </xf>
    <xf numFmtId="164" fontId="118" fillId="0" borderId="104" xfId="7" applyNumberFormat="1" applyFont="1" applyFill="1" applyBorder="1"/>
    <xf numFmtId="164" fontId="118" fillId="0" borderId="104" xfId="7" applyNumberFormat="1" applyFont="1" applyFill="1" applyBorder="1" applyAlignment="1">
      <alignment horizontal="left" wrapText="1" indent="3"/>
    </xf>
    <xf numFmtId="164" fontId="118" fillId="0" borderId="104" xfId="7" applyNumberFormat="1" applyFont="1" applyFill="1" applyBorder="1" applyAlignment="1">
      <alignment horizontal="left" wrapText="1" indent="2"/>
    </xf>
    <xf numFmtId="164" fontId="118" fillId="0" borderId="104" xfId="7" applyNumberFormat="1" applyFont="1" applyFill="1" applyBorder="1" applyAlignment="1">
      <alignment horizontal="left" wrapText="1" indent="1"/>
    </xf>
    <xf numFmtId="164" fontId="117" fillId="0" borderId="104" xfId="7" applyNumberFormat="1" applyFont="1" applyFill="1" applyBorder="1" applyAlignment="1">
      <alignment horizontal="left" vertical="center" wrapText="1"/>
    </xf>
    <xf numFmtId="164" fontId="118" fillId="0" borderId="104" xfId="7" applyNumberFormat="1" applyFont="1" applyBorder="1" applyAlignment="1">
      <alignment wrapText="1"/>
    </xf>
    <xf numFmtId="164" fontId="118" fillId="0" borderId="104" xfId="7" applyNumberFormat="1" applyFont="1" applyBorder="1" applyAlignment="1">
      <alignment horizontal="center" vertical="center" wrapText="1"/>
    </xf>
    <xf numFmtId="164" fontId="120" fillId="0" borderId="104" xfId="7" applyNumberFormat="1" applyFont="1" applyFill="1" applyBorder="1" applyAlignment="1">
      <alignment horizontal="left" vertical="center" wrapText="1"/>
    </xf>
    <xf numFmtId="164" fontId="118" fillId="0" borderId="104" xfId="7" applyNumberFormat="1" applyFont="1" applyFill="1" applyBorder="1" applyAlignment="1">
      <alignment wrapText="1"/>
    </xf>
    <xf numFmtId="164" fontId="126" fillId="0" borderId="104" xfId="7" applyNumberFormat="1" applyFont="1" applyBorder="1"/>
    <xf numFmtId="164" fontId="126" fillId="0" borderId="99" xfId="7" applyNumberFormat="1" applyFont="1" applyBorder="1"/>
    <xf numFmtId="9" fontId="126" fillId="0" borderId="104" xfId="20961" applyFont="1" applyBorder="1"/>
    <xf numFmtId="9" fontId="126" fillId="0" borderId="99" xfId="20961" applyFont="1" applyBorder="1"/>
    <xf numFmtId="0" fontId="4" fillId="0" borderId="66" xfId="0" applyFont="1" applyFill="1" applyBorder="1" applyAlignment="1">
      <alignment horizontal="center" vertical="center" wrapText="1"/>
    </xf>
    <xf numFmtId="164" fontId="7" fillId="0" borderId="0" xfId="7" applyNumberFormat="1" applyFont="1"/>
    <xf numFmtId="164" fontId="118" fillId="84" borderId="104" xfId="7" applyNumberFormat="1" applyFont="1" applyFill="1" applyBorder="1"/>
    <xf numFmtId="166" fontId="117" fillId="0" borderId="104" xfId="21413" applyFont="1" applyFill="1" applyBorder="1"/>
    <xf numFmtId="0" fontId="121" fillId="0" borderId="0" xfId="0" applyFont="1" applyFill="1"/>
    <xf numFmtId="164" fontId="121" fillId="0" borderId="104" xfId="7" applyNumberFormat="1" applyFont="1" applyFill="1" applyBorder="1"/>
    <xf numFmtId="195" fontId="114" fillId="80" borderId="104" xfId="20961" applyNumberFormat="1" applyFont="1" applyFill="1" applyBorder="1" applyAlignment="1" applyProtection="1">
      <alignment horizontal="right" vertical="center"/>
    </xf>
    <xf numFmtId="164" fontId="63" fillId="79" borderId="103" xfId="7" applyNumberFormat="1" applyFont="1" applyFill="1" applyBorder="1" applyAlignment="1">
      <alignment horizontal="right" vertical="center"/>
    </xf>
    <xf numFmtId="164" fontId="114" fillId="3" borderId="104" xfId="7" applyNumberFormat="1" applyFont="1" applyFill="1" applyBorder="1" applyAlignment="1" applyProtection="1">
      <alignment horizontal="right" vertical="center"/>
      <protection locked="0"/>
    </xf>
    <xf numFmtId="193" fontId="2" fillId="36" borderId="104" xfId="5" applyNumberFormat="1" applyFont="1" applyFill="1" applyBorder="1" applyProtection="1">
      <protection locked="0"/>
    </xf>
    <xf numFmtId="0" fontId="2" fillId="3" borderId="104" xfId="5" applyFont="1" applyFill="1" applyBorder="1" applyProtection="1">
      <protection locked="0"/>
    </xf>
    <xf numFmtId="193" fontId="2" fillId="36" borderId="104" xfId="1" applyNumberFormat="1" applyFont="1" applyFill="1" applyBorder="1" applyProtection="1">
      <protection locked="0"/>
    </xf>
    <xf numFmtId="193" fontId="2" fillId="3" borderId="104" xfId="5" applyNumberFormat="1" applyFont="1" applyFill="1" applyBorder="1" applyProtection="1">
      <protection locked="0"/>
    </xf>
    <xf numFmtId="3" fontId="2" fillId="36" borderId="119" xfId="5" applyNumberFormat="1" applyFont="1" applyFill="1" applyBorder="1" applyProtection="1">
      <protection locked="0"/>
    </xf>
    <xf numFmtId="165" fontId="2" fillId="3" borderId="104" xfId="8" applyNumberFormat="1" applyFont="1" applyFill="1" applyBorder="1" applyAlignment="1" applyProtection="1">
      <alignment horizontal="right" wrapText="1"/>
      <protection locked="0"/>
    </xf>
    <xf numFmtId="165" fontId="2" fillId="4" borderId="104" xfId="8" applyNumberFormat="1" applyFont="1" applyFill="1" applyBorder="1" applyAlignment="1" applyProtection="1">
      <alignment horizontal="right" wrapText="1"/>
      <protection locked="0"/>
    </xf>
    <xf numFmtId="193" fontId="2" fillId="0" borderId="104" xfId="1" applyNumberFormat="1" applyFont="1" applyFill="1" applyBorder="1" applyProtection="1">
      <protection locked="0"/>
    </xf>
    <xf numFmtId="193" fontId="63" fillId="36" borderId="26" xfId="16" applyNumberFormat="1" applyFont="1" applyFill="1" applyBorder="1" applyAlignment="1" applyProtection="1">
      <protection locked="0"/>
    </xf>
    <xf numFmtId="3" fontId="63" fillId="36" borderId="26" xfId="16" applyNumberFormat="1" applyFont="1" applyFill="1" applyBorder="1" applyAlignment="1" applyProtection="1">
      <protection locked="0"/>
    </xf>
    <xf numFmtId="193" fontId="63" fillId="36" borderId="26" xfId="1" applyNumberFormat="1" applyFont="1" applyFill="1" applyBorder="1" applyAlignment="1" applyProtection="1">
      <protection locked="0"/>
    </xf>
    <xf numFmtId="193" fontId="2" fillId="3" borderId="26" xfId="5" applyNumberFormat="1" applyFont="1" applyFill="1" applyBorder="1" applyProtection="1">
      <protection locked="0"/>
    </xf>
    <xf numFmtId="164" fontId="63" fillId="36" borderId="27" xfId="1" applyNumberFormat="1" applyFont="1" applyFill="1" applyBorder="1" applyAlignment="1" applyProtection="1">
      <protection locked="0"/>
    </xf>
    <xf numFmtId="193" fontId="4" fillId="0" borderId="104" xfId="0" applyNumberFormat="1" applyFont="1" applyBorder="1"/>
    <xf numFmtId="193" fontId="4" fillId="0" borderId="104" xfId="0" applyNumberFormat="1" applyFont="1" applyFill="1" applyBorder="1"/>
    <xf numFmtId="193" fontId="4" fillId="0" borderId="105" xfId="0" applyNumberFormat="1" applyFont="1" applyBorder="1"/>
    <xf numFmtId="9" fontId="4" fillId="0" borderId="119" xfId="20961" applyFont="1" applyBorder="1"/>
    <xf numFmtId="193" fontId="134" fillId="0" borderId="121" xfId="0" applyNumberFormat="1" applyFont="1" applyBorder="1" applyAlignment="1"/>
    <xf numFmtId="193" fontId="134" fillId="0" borderId="104" xfId="0" applyNumberFormat="1" applyFont="1" applyBorder="1" applyAlignment="1"/>
    <xf numFmtId="193" fontId="134" fillId="0" borderId="119" xfId="0" applyNumberFormat="1" applyFont="1" applyBorder="1" applyAlignment="1"/>
    <xf numFmtId="193" fontId="134" fillId="0" borderId="24" xfId="0" applyNumberFormat="1" applyFont="1" applyBorder="1" applyAlignment="1"/>
    <xf numFmtId="0" fontId="24" fillId="0" borderId="142" xfId="0" applyFont="1" applyBorder="1" applyAlignment="1">
      <alignment wrapText="1"/>
    </xf>
    <xf numFmtId="193" fontId="24" fillId="0" borderId="143" xfId="0" applyNumberFormat="1" applyFont="1" applyBorder="1" applyAlignment="1">
      <alignment vertical="center"/>
    </xf>
    <xf numFmtId="167" fontId="134" fillId="0" borderId="144" xfId="0" applyNumberFormat="1" applyFont="1" applyBorder="1" applyAlignment="1">
      <alignment horizontal="center"/>
    </xf>
    <xf numFmtId="167" fontId="134" fillId="0" borderId="65" xfId="0" applyNumberFormat="1" applyFont="1" applyBorder="1" applyAlignment="1">
      <alignment horizontal="center"/>
    </xf>
    <xf numFmtId="0" fontId="24" fillId="0" borderId="12" xfId="0" applyFont="1" applyBorder="1" applyAlignment="1">
      <alignment horizontal="right" wrapText="1"/>
    </xf>
    <xf numFmtId="167" fontId="64" fillId="77" borderId="65" xfId="0" applyNumberFormat="1" applyFont="1" applyFill="1" applyBorder="1" applyAlignment="1">
      <alignment horizontal="center"/>
    </xf>
    <xf numFmtId="167" fontId="135" fillId="0" borderId="65" xfId="0" applyNumberFormat="1" applyFont="1" applyBorder="1" applyAlignment="1">
      <alignment horizontal="center"/>
    </xf>
    <xf numFmtId="193" fontId="23" fillId="36" borderId="14" xfId="0" applyNumberFormat="1" applyFont="1" applyFill="1" applyBorder="1" applyAlignment="1">
      <alignment vertical="center"/>
    </xf>
    <xf numFmtId="167" fontId="134" fillId="0" borderId="67" xfId="0" applyNumberFormat="1" applyFont="1" applyBorder="1" applyAlignment="1">
      <alignment horizontal="center"/>
    </xf>
    <xf numFmtId="167" fontId="136" fillId="36" borderId="60" xfId="0" applyNumberFormat="1" applyFont="1" applyFill="1" applyBorder="1" applyAlignment="1">
      <alignment horizontal="center"/>
    </xf>
    <xf numFmtId="167" fontId="134" fillId="0" borderId="64" xfId="0" applyNumberFormat="1" applyFont="1" applyBorder="1" applyAlignment="1">
      <alignment horizontal="center"/>
    </xf>
    <xf numFmtId="193" fontId="24" fillId="0" borderId="145" xfId="0" applyNumberFormat="1" applyFont="1" applyBorder="1" applyAlignment="1">
      <alignment vertical="center"/>
    </xf>
    <xf numFmtId="0" fontId="18" fillId="0" borderId="12" xfId="0" applyFont="1" applyBorder="1" applyAlignment="1">
      <alignment horizontal="center" wrapText="1"/>
    </xf>
    <xf numFmtId="0" fontId="24" fillId="0" borderId="112" xfId="0" applyFont="1" applyBorder="1" applyAlignment="1">
      <alignment horizontal="center"/>
    </xf>
    <xf numFmtId="193" fontId="136" fillId="36" borderId="62" xfId="0" applyNumberFormat="1" applyFont="1" applyFill="1" applyBorder="1" applyAlignment="1">
      <alignment vertical="center"/>
    </xf>
    <xf numFmtId="167" fontId="136" fillId="36" borderId="63" xfId="0" applyNumberFormat="1" applyFont="1" applyFill="1" applyBorder="1" applyAlignment="1">
      <alignment horizontal="center"/>
    </xf>
    <xf numFmtId="194" fontId="4" fillId="0" borderId="119" xfId="7" applyNumberFormat="1" applyFont="1" applyFill="1" applyBorder="1" applyAlignment="1">
      <alignment horizontal="right" vertical="center" wrapText="1"/>
    </xf>
    <xf numFmtId="193" fontId="2" fillId="36" borderId="119" xfId="2" applyNumberFormat="1" applyFont="1" applyFill="1" applyBorder="1" applyAlignment="1" applyProtection="1">
      <alignment vertical="top" wrapText="1"/>
    </xf>
    <xf numFmtId="193" fontId="2" fillId="3" borderId="119" xfId="2" applyNumberFormat="1" applyFont="1" applyFill="1" applyBorder="1" applyAlignment="1" applyProtection="1">
      <alignment vertical="top" wrapText="1"/>
      <protection locked="0"/>
    </xf>
    <xf numFmtId="193" fontId="2" fillId="36" borderId="27" xfId="2" applyNumberFormat="1" applyFont="1" applyFill="1" applyBorder="1" applyAlignment="1" applyProtection="1">
      <alignment vertical="top" wrapText="1"/>
    </xf>
    <xf numFmtId="193" fontId="2" fillId="36" borderId="119" xfId="2" applyNumberFormat="1" applyFont="1" applyFill="1" applyBorder="1" applyAlignment="1" applyProtection="1">
      <alignment vertical="top"/>
    </xf>
    <xf numFmtId="193" fontId="2" fillId="3" borderId="119" xfId="2" applyNumberFormat="1" applyFont="1" applyFill="1" applyBorder="1" applyAlignment="1" applyProtection="1">
      <alignment vertical="top"/>
      <protection locked="0"/>
    </xf>
    <xf numFmtId="193" fontId="2" fillId="36" borderId="119" xfId="2" applyNumberFormat="1" applyFont="1" applyFill="1" applyBorder="1" applyAlignment="1" applyProtection="1">
      <alignment vertical="top" wrapText="1"/>
      <protection locked="0"/>
    </xf>
    <xf numFmtId="193" fontId="134" fillId="36" borderId="21" xfId="0" applyNumberFormat="1" applyFont="1" applyFill="1" applyBorder="1" applyAlignment="1">
      <alignment horizontal="center" vertical="center"/>
    </xf>
    <xf numFmtId="193" fontId="134" fillId="0" borderId="119" xfId="0" applyNumberFormat="1" applyFont="1" applyBorder="1" applyAlignment="1">
      <alignment wrapText="1"/>
    </xf>
    <xf numFmtId="193" fontId="134" fillId="36" borderId="119" xfId="0" applyNumberFormat="1" applyFont="1" applyFill="1" applyBorder="1" applyAlignment="1">
      <alignment horizontal="center" vertical="center" wrapText="1"/>
    </xf>
    <xf numFmtId="193" fontId="134" fillId="36" borderId="27" xfId="0" applyNumberFormat="1" applyFont="1" applyFill="1" applyBorder="1" applyAlignment="1">
      <alignment horizontal="center" vertical="center" wrapText="1"/>
    </xf>
    <xf numFmtId="193" fontId="134" fillId="0" borderId="104" xfId="0" applyNumberFormat="1" applyFont="1" applyFill="1" applyBorder="1" applyAlignment="1">
      <alignment horizontal="center" vertical="center"/>
    </xf>
    <xf numFmtId="193" fontId="134" fillId="0" borderId="119" xfId="0" applyNumberFormat="1" applyFont="1" applyFill="1" applyBorder="1" applyAlignment="1">
      <alignment horizontal="center" vertical="center"/>
    </xf>
    <xf numFmtId="193" fontId="135" fillId="0" borderId="104" xfId="0" applyNumberFormat="1" applyFont="1" applyFill="1" applyBorder="1" applyAlignment="1">
      <alignment horizontal="center" vertical="center"/>
    </xf>
    <xf numFmtId="0" fontId="9" fillId="0" borderId="121" xfId="0" applyFont="1" applyBorder="1" applyAlignment="1">
      <alignment vertical="center"/>
    </xf>
    <xf numFmtId="0" fontId="13" fillId="0" borderId="105" xfId="0" applyFont="1" applyBorder="1" applyAlignment="1">
      <alignment wrapText="1"/>
    </xf>
    <xf numFmtId="0" fontId="10" fillId="0" borderId="105" xfId="0" applyFont="1" applyBorder="1" applyAlignment="1">
      <alignment horizontal="center" vertical="center" wrapText="1"/>
    </xf>
    <xf numFmtId="0" fontId="9" fillId="0" borderId="105" xfId="0" applyFont="1" applyBorder="1" applyAlignment="1">
      <alignment wrapText="1"/>
    </xf>
    <xf numFmtId="10" fontId="4" fillId="0" borderId="24" xfId="20961" applyNumberFormat="1" applyFont="1" applyBorder="1" applyAlignment="1"/>
    <xf numFmtId="10" fontId="4" fillId="0" borderId="119" xfId="20961" applyNumberFormat="1" applyFont="1" applyBorder="1" applyAlignment="1"/>
    <xf numFmtId="193" fontId="2" fillId="0" borderId="104" xfId="0" applyNumberFormat="1" applyFont="1" applyFill="1" applyBorder="1" applyAlignment="1" applyProtection="1">
      <alignment horizontal="right"/>
    </xf>
    <xf numFmtId="193" fontId="2" fillId="36" borderId="104" xfId="0" applyNumberFormat="1" applyFont="1" applyFill="1" applyBorder="1" applyAlignment="1" applyProtection="1">
      <alignment horizontal="right"/>
    </xf>
    <xf numFmtId="193" fontId="2" fillId="36" borderId="119" xfId="0" applyNumberFormat="1" applyFont="1" applyFill="1" applyBorder="1" applyAlignment="1" applyProtection="1">
      <alignment horizontal="right"/>
    </xf>
    <xf numFmtId="193" fontId="19" fillId="0" borderId="104" xfId="0" applyNumberFormat="1" applyFont="1" applyFill="1" applyBorder="1" applyAlignment="1" applyProtection="1">
      <alignment horizontal="right"/>
      <protection locked="0"/>
    </xf>
    <xf numFmtId="193" fontId="9" fillId="36" borderId="104" xfId="7" applyNumberFormat="1" applyFont="1" applyFill="1" applyBorder="1" applyAlignment="1" applyProtection="1">
      <alignment horizontal="right"/>
    </xf>
    <xf numFmtId="193" fontId="9" fillId="36" borderId="119" xfId="7" applyNumberFormat="1" applyFont="1" applyFill="1" applyBorder="1" applyAlignment="1" applyProtection="1">
      <alignment horizontal="right"/>
    </xf>
    <xf numFmtId="193" fontId="19" fillId="36" borderId="104" xfId="0" applyNumberFormat="1" applyFont="1" applyFill="1" applyBorder="1" applyAlignment="1">
      <alignment horizontal="right"/>
    </xf>
    <xf numFmtId="193" fontId="9" fillId="0" borderId="104" xfId="7" applyNumberFormat="1" applyFont="1" applyFill="1" applyBorder="1" applyAlignment="1" applyProtection="1">
      <alignment horizontal="right"/>
    </xf>
    <xf numFmtId="193" fontId="9" fillId="0" borderId="119" xfId="7" applyNumberFormat="1" applyFont="1" applyFill="1" applyBorder="1" applyAlignment="1" applyProtection="1">
      <alignment horizontal="right"/>
    </xf>
    <xf numFmtId="193" fontId="20" fillId="0" borderId="104" xfId="0" applyNumberFormat="1" applyFont="1" applyFill="1" applyBorder="1" applyAlignment="1">
      <alignment horizontal="center"/>
    </xf>
    <xf numFmtId="193" fontId="20" fillId="0" borderId="119" xfId="0" applyNumberFormat="1" applyFont="1" applyFill="1" applyBorder="1" applyAlignment="1">
      <alignment horizontal="center"/>
    </xf>
    <xf numFmtId="193" fontId="19" fillId="36" borderId="104" xfId="0" applyNumberFormat="1" applyFont="1" applyFill="1" applyBorder="1" applyAlignment="1" applyProtection="1">
      <alignment horizontal="right"/>
    </xf>
    <xf numFmtId="193" fontId="19" fillId="0" borderId="119" xfId="0" applyNumberFormat="1" applyFont="1" applyFill="1" applyBorder="1" applyAlignment="1" applyProtection="1">
      <alignment horizontal="right"/>
      <protection locked="0"/>
    </xf>
    <xf numFmtId="193" fontId="19" fillId="0" borderId="104" xfId="0" applyNumberFormat="1" applyFont="1" applyFill="1" applyBorder="1" applyAlignment="1" applyProtection="1">
      <alignment horizontal="right" indent="1"/>
      <protection locked="0"/>
    </xf>
    <xf numFmtId="193" fontId="9" fillId="36" borderId="104" xfId="7" applyNumberFormat="1" applyFont="1" applyFill="1" applyBorder="1" applyAlignment="1" applyProtection="1"/>
    <xf numFmtId="193" fontId="19" fillId="0" borderId="104" xfId="0" applyNumberFormat="1" applyFont="1" applyFill="1" applyBorder="1" applyAlignment="1" applyProtection="1">
      <protection locked="0"/>
    </xf>
    <xf numFmtId="193" fontId="9" fillId="36" borderId="119" xfId="7" applyNumberFormat="1" applyFont="1" applyFill="1" applyBorder="1" applyAlignment="1" applyProtection="1"/>
    <xf numFmtId="193" fontId="19" fillId="0" borderId="104" xfId="0" applyNumberFormat="1" applyFont="1" applyFill="1" applyBorder="1" applyAlignment="1" applyProtection="1">
      <alignment horizontal="right" vertical="center"/>
      <protection locked="0"/>
    </xf>
    <xf numFmtId="193" fontId="9" fillId="0" borderId="103" xfId="0" applyNumberFormat="1" applyFont="1" applyFill="1" applyBorder="1" applyAlignment="1" applyProtection="1">
      <alignment horizontal="right"/>
    </xf>
    <xf numFmtId="193" fontId="9" fillId="0" borderId="104" xfId="0" applyNumberFormat="1" applyFont="1" applyFill="1" applyBorder="1" applyAlignment="1" applyProtection="1">
      <alignment horizontal="right"/>
    </xf>
    <xf numFmtId="193" fontId="9" fillId="36" borderId="119" xfId="0" applyNumberFormat="1" applyFont="1" applyFill="1" applyBorder="1" applyAlignment="1" applyProtection="1">
      <alignment horizontal="right"/>
    </xf>
    <xf numFmtId="193" fontId="9" fillId="0" borderId="104" xfId="7" applyNumberFormat="1" applyFont="1" applyFill="1" applyBorder="1" applyAlignment="1" applyProtection="1">
      <alignment horizontal="right"/>
      <protection locked="0"/>
    </xf>
    <xf numFmtId="193" fontId="9" fillId="0" borderId="103" xfId="0" applyNumberFormat="1" applyFont="1" applyFill="1" applyBorder="1" applyAlignment="1" applyProtection="1">
      <alignment horizontal="right"/>
      <protection locked="0"/>
    </xf>
    <xf numFmtId="193" fontId="9" fillId="0" borderId="104" xfId="0" applyNumberFormat="1" applyFont="1" applyFill="1" applyBorder="1" applyAlignment="1" applyProtection="1">
      <alignment horizontal="right"/>
      <protection locked="0"/>
    </xf>
    <xf numFmtId="193" fontId="9" fillId="0" borderId="119" xfId="0" applyNumberFormat="1" applyFont="1" applyFill="1" applyBorder="1" applyAlignment="1" applyProtection="1">
      <alignment horizontal="right"/>
    </xf>
    <xf numFmtId="169" fontId="7" fillId="37" borderId="0" xfId="20" applyFont="1" applyBorder="1"/>
    <xf numFmtId="10" fontId="7" fillId="0" borderId="104" xfId="20961" applyNumberFormat="1" applyFont="1" applyBorder="1" applyAlignment="1" applyProtection="1">
      <alignment vertical="center" wrapText="1"/>
      <protection locked="0"/>
    </xf>
    <xf numFmtId="10" fontId="7" fillId="2" borderId="104" xfId="20961" applyNumberFormat="1" applyFont="1" applyFill="1" applyBorder="1" applyAlignment="1" applyProtection="1">
      <alignment vertical="center"/>
      <protection locked="0"/>
    </xf>
    <xf numFmtId="193" fontId="7" fillId="2" borderId="104" xfId="0" applyNumberFormat="1" applyFont="1" applyFill="1" applyBorder="1" applyAlignment="1" applyProtection="1">
      <alignment vertical="center"/>
      <protection locked="0"/>
    </xf>
    <xf numFmtId="193" fontId="7" fillId="2" borderId="99" xfId="0" applyNumberFormat="1" applyFont="1" applyFill="1" applyBorder="1" applyAlignment="1" applyProtection="1">
      <alignment vertical="center"/>
      <protection locked="0"/>
    </xf>
    <xf numFmtId="10" fontId="7" fillId="2" borderId="26" xfId="20961" applyNumberFormat="1" applyFont="1" applyFill="1" applyBorder="1" applyAlignment="1" applyProtection="1">
      <alignment vertical="center"/>
      <protection locked="0"/>
    </xf>
    <xf numFmtId="0" fontId="103" fillId="0" borderId="104" xfId="0" applyFont="1" applyBorder="1"/>
    <xf numFmtId="164" fontId="118" fillId="82" borderId="104" xfId="7" applyNumberFormat="1" applyFont="1" applyFill="1" applyBorder="1"/>
    <xf numFmtId="164" fontId="121" fillId="84" borderId="104" xfId="7" applyNumberFormat="1" applyFont="1" applyFill="1" applyBorder="1"/>
    <xf numFmtId="196" fontId="118" fillId="0" borderId="0" xfId="0" applyNumberFormat="1" applyFont="1"/>
    <xf numFmtId="196" fontId="118" fillId="0" borderId="104" xfId="0" applyNumberFormat="1" applyFont="1" applyBorder="1" applyAlignment="1">
      <alignment horizontal="center" vertical="center"/>
    </xf>
    <xf numFmtId="196" fontId="118" fillId="0" borderId="104" xfId="0" applyNumberFormat="1" applyFont="1" applyBorder="1" applyAlignment="1">
      <alignment horizontal="center" vertical="center" wrapText="1"/>
    </xf>
    <xf numFmtId="196" fontId="117" fillId="0" borderId="104" xfId="21413" applyNumberFormat="1" applyFont="1" applyFill="1" applyBorder="1"/>
    <xf numFmtId="196" fontId="118" fillId="0" borderId="0" xfId="0" applyNumberFormat="1" applyFont="1" applyBorder="1"/>
    <xf numFmtId="164" fontId="126" fillId="0" borderId="104" xfId="0" applyNumberFormat="1" applyFont="1" applyBorder="1"/>
    <xf numFmtId="0" fontId="105" fillId="0" borderId="71" xfId="0" applyFont="1" applyBorder="1" applyAlignment="1">
      <alignment horizontal="left" vertical="center" wrapText="1"/>
    </xf>
    <xf numFmtId="0" fontId="105"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3" fillId="0" borderId="104" xfId="0" applyFont="1" applyBorder="1" applyAlignment="1">
      <alignment wrapText="1"/>
    </xf>
    <xf numFmtId="0" fontId="4" fillId="0" borderId="119" xfId="0" applyFont="1" applyBorder="1" applyAlignment="1"/>
    <xf numFmtId="0" fontId="10" fillId="0" borderId="105" xfId="0" applyFont="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xf>
    <xf numFmtId="0" fontId="4" fillId="0" borderId="24" xfId="0" applyFont="1" applyFill="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102" fillId="3" borderId="72" xfId="13" applyFont="1" applyFill="1" applyBorder="1" applyAlignment="1" applyProtection="1">
      <alignment horizontal="center" vertical="center" wrapText="1"/>
      <protection locked="0"/>
    </xf>
    <xf numFmtId="0" fontId="102"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96"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0" fillId="0" borderId="126" xfId="0" applyNumberFormat="1" applyFont="1" applyFill="1" applyBorder="1" applyAlignment="1">
      <alignment horizontal="left" vertical="center" wrapText="1"/>
    </xf>
    <xf numFmtId="0" fontId="120" fillId="0" borderId="127"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0"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1" fillId="0" borderId="100" xfId="0" applyFont="1" applyFill="1" applyBorder="1" applyAlignment="1">
      <alignment horizontal="center" vertical="center" wrapText="1"/>
    </xf>
    <xf numFmtId="0" fontId="121" fillId="0" borderId="118" xfId="0" applyFont="1" applyFill="1" applyBorder="1" applyAlignment="1">
      <alignment horizontal="center" vertical="center" wrapText="1"/>
    </xf>
    <xf numFmtId="0" fontId="121" fillId="0" borderId="128"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1"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9"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4" xfId="0" applyFont="1" applyBorder="1" applyAlignment="1">
      <alignment horizontal="center" vertical="center" wrapText="1"/>
    </xf>
    <xf numFmtId="0" fontId="125" fillId="0" borderId="104" xfId="0" applyFont="1" applyFill="1" applyBorder="1" applyAlignment="1">
      <alignment horizontal="center" vertical="center"/>
    </xf>
    <xf numFmtId="0" fontId="125" fillId="0" borderId="100" xfId="0" applyFont="1" applyFill="1" applyBorder="1" applyAlignment="1">
      <alignment horizontal="center" vertical="center"/>
    </xf>
    <xf numFmtId="0" fontId="125" fillId="0" borderId="128"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4"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0" xfId="0" applyNumberFormat="1" applyFont="1" applyFill="1" applyBorder="1" applyAlignment="1">
      <alignment horizontal="left" vertical="top" wrapText="1"/>
    </xf>
    <xf numFmtId="0" fontId="120" fillId="0" borderId="128"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135"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0" xfId="0" applyFont="1" applyFill="1" applyBorder="1" applyAlignment="1">
      <alignment horizontal="center" vertical="center"/>
    </xf>
    <xf numFmtId="0" fontId="118" fillId="0" borderId="118" xfId="0" applyFont="1" applyFill="1" applyBorder="1" applyAlignment="1">
      <alignment horizontal="center" vertical="center"/>
    </xf>
    <xf numFmtId="0" fontId="118" fillId="0" borderId="128" xfId="0" applyFont="1" applyFill="1" applyBorder="1" applyAlignment="1">
      <alignment horizontal="center" vertical="center"/>
    </xf>
    <xf numFmtId="0" fontId="118" fillId="0" borderId="100" xfId="0" applyFont="1" applyFill="1" applyBorder="1" applyAlignment="1">
      <alignment horizontal="center" vertical="center" wrapText="1"/>
    </xf>
    <xf numFmtId="0" fontId="118" fillId="0" borderId="118"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100" xfId="0" applyFont="1" applyBorder="1" applyAlignment="1">
      <alignment horizontal="center" vertical="top" wrapText="1"/>
    </xf>
    <xf numFmtId="0" fontId="118" fillId="0" borderId="118" xfId="0" applyFont="1" applyBorder="1" applyAlignment="1">
      <alignment horizontal="center" vertical="top" wrapText="1"/>
    </xf>
    <xf numFmtId="0" fontId="118" fillId="0" borderId="128" xfId="0" applyFont="1" applyBorder="1" applyAlignment="1">
      <alignment horizontal="center" vertical="top" wrapText="1"/>
    </xf>
    <xf numFmtId="0" fontId="118" fillId="0" borderId="100"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103" xfId="0" applyFont="1" applyFill="1" applyBorder="1" applyAlignment="1">
      <alignment horizontal="center" vertical="top" wrapText="1"/>
    </xf>
    <xf numFmtId="0" fontId="118" fillId="0" borderId="99" xfId="0" applyFont="1" applyBorder="1" applyAlignment="1">
      <alignment horizontal="center" vertical="top" wrapText="1"/>
    </xf>
    <xf numFmtId="0" fontId="118" fillId="0" borderId="7" xfId="0" applyFont="1" applyBorder="1" applyAlignment="1">
      <alignment horizontal="center" vertical="top" wrapText="1"/>
    </xf>
    <xf numFmtId="0" fontId="120" fillId="0" borderId="137" xfId="0" applyNumberFormat="1" applyFont="1" applyFill="1" applyBorder="1" applyAlignment="1">
      <alignment horizontal="left" vertical="top" wrapText="1"/>
    </xf>
    <xf numFmtId="0" fontId="120" fillId="0" borderId="138" xfId="0" applyNumberFormat="1" applyFont="1" applyFill="1" applyBorder="1" applyAlignment="1">
      <alignment horizontal="left" vertical="top" wrapText="1"/>
    </xf>
    <xf numFmtId="0" fontId="131" fillId="0" borderId="104" xfId="0" applyFont="1" applyBorder="1" applyAlignment="1">
      <alignment horizontal="center" vertical="center"/>
    </xf>
    <xf numFmtId="0" fontId="126" fillId="0" borderId="104" xfId="0" applyFont="1" applyBorder="1" applyAlignment="1">
      <alignment horizontal="center" vertical="center" wrapText="1"/>
    </xf>
    <xf numFmtId="0" fontId="126" fillId="0" borderId="104" xfId="0" applyFont="1" applyFill="1" applyBorder="1" applyAlignment="1">
      <alignment horizontal="center" vertical="center" wrapText="1"/>
    </xf>
    <xf numFmtId="0" fontId="126" fillId="0" borderId="99" xfId="0" applyFont="1" applyBorder="1" applyAlignment="1">
      <alignment horizontal="center" vertical="center" wrapText="1"/>
    </xf>
    <xf numFmtId="49" fontId="107" fillId="0" borderId="99" xfId="0" applyNumberFormat="1" applyFont="1" applyFill="1" applyBorder="1" applyAlignment="1">
      <alignment horizontal="center" vertical="center"/>
    </xf>
    <xf numFmtId="49" fontId="107" fillId="0" borderId="136"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6" fillId="76" borderId="104" xfId="0" applyFont="1" applyFill="1" applyBorder="1" applyAlignment="1">
      <alignment horizontal="center" vertical="center" wrapText="1"/>
    </xf>
    <xf numFmtId="0" fontId="107" fillId="0" borderId="104" xfId="0" applyFont="1" applyFill="1" applyBorder="1" applyAlignment="1">
      <alignment horizontal="left" vertical="center" wrapText="1"/>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6" fillId="76" borderId="105" xfId="0" applyFont="1" applyFill="1" applyBorder="1" applyAlignment="1">
      <alignment horizontal="center" vertical="center" wrapText="1"/>
    </xf>
    <xf numFmtId="0" fontId="106" fillId="76" borderId="103" xfId="0" applyFont="1" applyFill="1" applyBorder="1" applyAlignment="1">
      <alignment horizontal="center" vertical="center" wrapText="1"/>
    </xf>
    <xf numFmtId="0" fontId="107" fillId="0" borderId="105" xfId="0" applyFont="1" applyFill="1" applyBorder="1" applyAlignment="1">
      <alignment horizontal="left" vertical="center" wrapText="1"/>
    </xf>
    <xf numFmtId="0" fontId="107" fillId="0" borderId="103" xfId="0"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7" fillId="0" borderId="103" xfId="0" applyNumberFormat="1" applyFont="1" applyFill="1" applyBorder="1" applyAlignment="1">
      <alignment horizontal="left" vertical="center" wrapText="1"/>
    </xf>
    <xf numFmtId="0" fontId="107" fillId="0" borderId="105" xfId="0"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7" fillId="0" borderId="105" xfId="13" applyFont="1" applyFill="1" applyBorder="1" applyAlignment="1" applyProtection="1">
      <alignment horizontal="left" vertical="top" wrapText="1"/>
      <protection locked="0"/>
    </xf>
    <xf numFmtId="0" fontId="107" fillId="0" borderId="103" xfId="13" applyFont="1" applyFill="1" applyBorder="1" applyAlignment="1" applyProtection="1">
      <alignment horizontal="left" vertical="top" wrapText="1"/>
      <protection locked="0"/>
    </xf>
    <xf numFmtId="0" fontId="107" fillId="0" borderId="99" xfId="12672" applyFont="1" applyFill="1" applyBorder="1" applyAlignment="1">
      <alignment horizontal="left" vertical="center" wrapText="1"/>
    </xf>
    <xf numFmtId="0" fontId="107" fillId="0" borderId="136"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4" xfId="0" applyFont="1" applyFill="1" applyBorder="1" applyAlignment="1">
      <alignment horizontal="center" vertical="center"/>
    </xf>
    <xf numFmtId="0" fontId="107" fillId="3" borderId="105" xfId="13" applyFont="1" applyFill="1" applyBorder="1" applyAlignment="1" applyProtection="1">
      <alignment horizontal="left" vertical="top" wrapText="1"/>
      <protection locked="0"/>
    </xf>
    <xf numFmtId="0" fontId="107" fillId="3" borderId="103" xfId="13" applyFont="1" applyFill="1" applyBorder="1" applyAlignment="1" applyProtection="1">
      <alignment horizontal="left" vertical="top" wrapText="1"/>
      <protection locked="0"/>
    </xf>
    <xf numFmtId="0" fontId="106" fillId="0" borderId="90" xfId="0" applyFont="1" applyFill="1" applyBorder="1" applyAlignment="1">
      <alignment horizontal="center" vertical="center"/>
    </xf>
    <xf numFmtId="0" fontId="106" fillId="76" borderId="87"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8" xfId="0" applyFont="1" applyFill="1" applyBorder="1" applyAlignment="1">
      <alignment horizontal="center" vertical="center" wrapText="1"/>
    </xf>
    <xf numFmtId="0" fontId="107" fillId="78" borderId="105" xfId="0" applyFont="1" applyFill="1" applyBorder="1" applyAlignment="1">
      <alignment vertical="center" wrapText="1"/>
    </xf>
    <xf numFmtId="0" fontId="107" fillId="78" borderId="103" xfId="0" applyFont="1" applyFill="1" applyBorder="1" applyAlignment="1">
      <alignment vertical="center" wrapText="1"/>
    </xf>
    <xf numFmtId="0" fontId="107" fillId="0" borderId="105" xfId="0" applyFont="1" applyFill="1" applyBorder="1" applyAlignment="1">
      <alignment vertical="center" wrapText="1"/>
    </xf>
    <xf numFmtId="0" fontId="107" fillId="0" borderId="103" xfId="0" applyFont="1" applyFill="1" applyBorder="1" applyAlignment="1">
      <alignment vertical="center" wrapText="1"/>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6" fillId="76" borderId="94" xfId="0" applyFont="1" applyFill="1" applyBorder="1" applyAlignment="1">
      <alignment horizontal="center" vertical="center"/>
    </xf>
    <xf numFmtId="0" fontId="107" fillId="3" borderId="105" xfId="0" applyFont="1" applyFill="1" applyBorder="1" applyAlignment="1">
      <alignment horizontal="left" vertical="center" wrapText="1"/>
    </xf>
    <xf numFmtId="0" fontId="107" fillId="3" borderId="103" xfId="0" applyFont="1" applyFill="1" applyBorder="1" applyAlignment="1">
      <alignment horizontal="left" vertical="center" wrapText="1"/>
    </xf>
    <xf numFmtId="0" fontId="107" fillId="0" borderId="82"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5" xfId="0" applyFont="1" applyFill="1" applyBorder="1" applyAlignment="1">
      <alignment vertical="center" wrapText="1"/>
    </xf>
    <xf numFmtId="0" fontId="107" fillId="3" borderId="103" xfId="0" applyFont="1" applyFill="1" applyBorder="1" applyAlignment="1">
      <alignment vertical="center" wrapText="1"/>
    </xf>
    <xf numFmtId="0" fontId="107" fillId="0" borderId="82" xfId="0" applyFont="1" applyFill="1" applyBorder="1" applyAlignment="1">
      <alignment vertical="center" wrapText="1"/>
    </xf>
    <xf numFmtId="0" fontId="107" fillId="0" borderId="83" xfId="0" applyFont="1" applyFill="1" applyBorder="1" applyAlignment="1">
      <alignment vertical="center" wrapText="1"/>
    </xf>
    <xf numFmtId="0" fontId="107" fillId="3" borderId="82" xfId="0" applyFont="1" applyFill="1" applyBorder="1" applyAlignment="1">
      <alignment horizontal="left" vertical="center" wrapText="1"/>
    </xf>
    <xf numFmtId="0" fontId="107" fillId="3" borderId="83"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105" xfId="0" applyFont="1" applyFill="1" applyBorder="1" applyAlignment="1">
      <alignment horizontal="left"/>
    </xf>
    <xf numFmtId="0" fontId="107" fillId="0" borderId="103" xfId="0" applyFont="1" applyFill="1" applyBorder="1" applyAlignment="1">
      <alignment horizontal="left"/>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1-BVT-QQ-20210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sheetName val="1. key ratios "/>
      <sheetName val="2.RC"/>
      <sheetName val="3.PL"/>
      <sheetName val="4. Off-Balance"/>
      <sheetName val="5. RWA "/>
      <sheetName val="6. Administrators-shareholders"/>
      <sheetName val="7. LI1 "/>
      <sheetName val="8. LI2"/>
      <sheetName val="9.Capital"/>
      <sheetName val="9.1. Capital Requirements"/>
      <sheetName val="10. CC2"/>
      <sheetName val="11. CRWA "/>
      <sheetName val="12. CRM"/>
      <sheetName val="13. CRME "/>
      <sheetName val="14. LCR"/>
      <sheetName val="15. CCR "/>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s>
    <sheetDataSet>
      <sheetData sheetId="0"/>
      <sheetData sheetId="1"/>
      <sheetData sheetId="2"/>
      <sheetData sheetId="3"/>
      <sheetData sheetId="4"/>
      <sheetData sheetId="5">
        <row r="13">
          <cell r="C13">
            <v>1945990533.6706529</v>
          </cell>
        </row>
      </sheetData>
      <sheetData sheetId="6"/>
      <sheetData sheetId="7">
        <row r="21">
          <cell r="E21">
            <v>2103735671.2472064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D35"/>
  <sheetViews>
    <sheetView zoomScale="60" zoomScaleNormal="60" workbookViewId="0">
      <pane xSplit="1" ySplit="7" topLeftCell="B8" activePane="bottomRight" state="frozen"/>
      <selection pane="topRight" activeCell="B1" sqref="B1"/>
      <selection pane="bottomLeft" activeCell="A8" sqref="A8"/>
      <selection pane="bottomRight" activeCell="D3" sqref="D3"/>
    </sheetView>
  </sheetViews>
  <sheetFormatPr defaultRowHeight="14.4"/>
  <cols>
    <col min="1" max="1" width="10.33203125" style="2" customWidth="1"/>
    <col min="2" max="2" width="153" bestFit="1" customWidth="1"/>
    <col min="3" max="3" width="39.44140625" customWidth="1"/>
    <col min="7" max="7" width="25" customWidth="1"/>
  </cols>
  <sheetData>
    <row r="1" spans="1:4">
      <c r="A1" s="10"/>
      <c r="B1" s="169" t="s">
        <v>254</v>
      </c>
      <c r="C1" s="91"/>
    </row>
    <row r="2" spans="1:4" s="166" customFormat="1">
      <c r="A2" s="222">
        <v>1</v>
      </c>
      <c r="B2" s="167" t="s">
        <v>255</v>
      </c>
      <c r="C2" s="728" t="s">
        <v>1049</v>
      </c>
      <c r="D2" s="166" t="str">
        <f>C2</f>
        <v>სს "ვითიბი ბანკი ჯორჯია"</v>
      </c>
    </row>
    <row r="3" spans="1:4" s="166" customFormat="1">
      <c r="A3" s="222">
        <v>2</v>
      </c>
      <c r="B3" s="168" t="s">
        <v>256</v>
      </c>
      <c r="C3" s="728" t="s">
        <v>1050</v>
      </c>
    </row>
    <row r="4" spans="1:4" s="166" customFormat="1">
      <c r="A4" s="222">
        <v>3</v>
      </c>
      <c r="B4" s="168" t="s">
        <v>257</v>
      </c>
      <c r="C4" s="728" t="s">
        <v>1051</v>
      </c>
    </row>
    <row r="5" spans="1:4" s="166" customFormat="1">
      <c r="A5" s="223">
        <v>4</v>
      </c>
      <c r="B5" s="171" t="s">
        <v>258</v>
      </c>
      <c r="C5" s="728" t="s">
        <v>1052</v>
      </c>
    </row>
    <row r="6" spans="1:4" s="170" customFormat="1" ht="65.25" customHeight="1">
      <c r="A6" s="737" t="s">
        <v>488</v>
      </c>
      <c r="B6" s="738"/>
      <c r="C6" s="738"/>
    </row>
    <row r="7" spans="1:4">
      <c r="A7" s="327" t="s">
        <v>404</v>
      </c>
      <c r="B7" s="328" t="s">
        <v>259</v>
      </c>
    </row>
    <row r="8" spans="1:4">
      <c r="A8" s="329">
        <v>1</v>
      </c>
      <c r="B8" s="325" t="s">
        <v>223</v>
      </c>
    </row>
    <row r="9" spans="1:4">
      <c r="A9" s="329">
        <v>2</v>
      </c>
      <c r="B9" s="325" t="s">
        <v>260</v>
      </c>
    </row>
    <row r="10" spans="1:4">
      <c r="A10" s="329">
        <v>3</v>
      </c>
      <c r="B10" s="325" t="s">
        <v>261</v>
      </c>
    </row>
    <row r="11" spans="1:4">
      <c r="A11" s="329">
        <v>4</v>
      </c>
      <c r="B11" s="325" t="s">
        <v>262</v>
      </c>
      <c r="C11" s="165"/>
    </row>
    <row r="12" spans="1:4">
      <c r="A12" s="329">
        <v>5</v>
      </c>
      <c r="B12" s="325" t="s">
        <v>187</v>
      </c>
    </row>
    <row r="13" spans="1:4">
      <c r="A13" s="329">
        <v>6</v>
      </c>
      <c r="B13" s="330" t="s">
        <v>149</v>
      </c>
    </row>
    <row r="14" spans="1:4">
      <c r="A14" s="329">
        <v>7</v>
      </c>
      <c r="B14" s="325" t="s">
        <v>263</v>
      </c>
    </row>
    <row r="15" spans="1:4">
      <c r="A15" s="329">
        <v>8</v>
      </c>
      <c r="B15" s="325" t="s">
        <v>266</v>
      </c>
    </row>
    <row r="16" spans="1:4">
      <c r="A16" s="329">
        <v>9</v>
      </c>
      <c r="B16" s="325" t="s">
        <v>88</v>
      </c>
    </row>
    <row r="17" spans="1:2">
      <c r="A17" s="331" t="s">
        <v>545</v>
      </c>
      <c r="B17" s="325" t="s">
        <v>525</v>
      </c>
    </row>
    <row r="18" spans="1:2">
      <c r="A18" s="329">
        <v>10</v>
      </c>
      <c r="B18" s="325" t="s">
        <v>269</v>
      </c>
    </row>
    <row r="19" spans="1:2">
      <c r="A19" s="329">
        <v>11</v>
      </c>
      <c r="B19" s="330" t="s">
        <v>250</v>
      </c>
    </row>
    <row r="20" spans="1:2">
      <c r="A20" s="329">
        <v>12</v>
      </c>
      <c r="B20" s="330" t="s">
        <v>247</v>
      </c>
    </row>
    <row r="21" spans="1:2">
      <c r="A21" s="329">
        <v>13</v>
      </c>
      <c r="B21" s="332" t="s">
        <v>459</v>
      </c>
    </row>
    <row r="22" spans="1:2">
      <c r="A22" s="329">
        <v>14</v>
      </c>
      <c r="B22" s="333" t="s">
        <v>518</v>
      </c>
    </row>
    <row r="23" spans="1:2">
      <c r="A23" s="334">
        <v>15</v>
      </c>
      <c r="B23" s="330" t="s">
        <v>77</v>
      </c>
    </row>
    <row r="24" spans="1:2">
      <c r="A24" s="334">
        <v>15.1</v>
      </c>
      <c r="B24" s="325" t="s">
        <v>554</v>
      </c>
    </row>
    <row r="25" spans="1:2">
      <c r="A25" s="334">
        <v>16</v>
      </c>
      <c r="B25" s="325" t="s">
        <v>621</v>
      </c>
    </row>
    <row r="26" spans="1:2">
      <c r="A26" s="334">
        <v>17</v>
      </c>
      <c r="B26" s="325" t="s">
        <v>933</v>
      </c>
    </row>
    <row r="27" spans="1:2">
      <c r="A27" s="334">
        <v>18</v>
      </c>
      <c r="B27" s="325" t="s">
        <v>951</v>
      </c>
    </row>
    <row r="28" spans="1:2">
      <c r="A28" s="334">
        <v>19</v>
      </c>
      <c r="B28" s="325" t="s">
        <v>952</v>
      </c>
    </row>
    <row r="29" spans="1:2">
      <c r="A29" s="334">
        <v>20</v>
      </c>
      <c r="B29" s="333" t="s">
        <v>720</v>
      </c>
    </row>
    <row r="30" spans="1:2">
      <c r="A30" s="334">
        <v>21</v>
      </c>
      <c r="B30" s="325" t="s">
        <v>738</v>
      </c>
    </row>
    <row r="31" spans="1:2">
      <c r="A31" s="334">
        <v>22</v>
      </c>
      <c r="B31" s="551" t="s">
        <v>755</v>
      </c>
    </row>
    <row r="32" spans="1:2" ht="27">
      <c r="A32" s="334">
        <v>23</v>
      </c>
      <c r="B32" s="551" t="s">
        <v>934</v>
      </c>
    </row>
    <row r="33" spans="1:2">
      <c r="A33" s="334">
        <v>24</v>
      </c>
      <c r="B33" s="325" t="s">
        <v>935</v>
      </c>
    </row>
    <row r="34" spans="1:2">
      <c r="A34" s="334">
        <v>25</v>
      </c>
      <c r="B34" s="325" t="s">
        <v>936</v>
      </c>
    </row>
    <row r="35" spans="1:2">
      <c r="A35" s="329">
        <v>26</v>
      </c>
      <c r="B35" s="333" t="s">
        <v>1003</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80" zoomScaleNormal="80" workbookViewId="0">
      <pane xSplit="1" ySplit="5" topLeftCell="B6" activePane="bottomRight" state="frozen"/>
      <selection activeCell="B3" sqref="B3"/>
      <selection pane="topRight" activeCell="B3" sqref="B3"/>
      <selection pane="bottomLeft" activeCell="B3" sqref="B3"/>
      <selection pane="bottomRight" activeCell="B3" sqref="B3"/>
    </sheetView>
  </sheetViews>
  <sheetFormatPr defaultRowHeight="14.4"/>
  <cols>
    <col min="1" max="1" width="9.5546875" style="5" bestFit="1" customWidth="1"/>
    <col min="2" max="2" width="132.44140625" style="2" customWidth="1"/>
    <col min="3" max="3" width="18.44140625" style="2" customWidth="1"/>
  </cols>
  <sheetData>
    <row r="1" spans="1:6">
      <c r="A1" s="18" t="s">
        <v>188</v>
      </c>
      <c r="B1" s="17" t="str">
        <f>Info!C2</f>
        <v>სს "ვითიბი ბანკი ჯორჯია"</v>
      </c>
      <c r="D1" s="2"/>
      <c r="E1" s="2"/>
      <c r="F1" s="2"/>
    </row>
    <row r="2" spans="1:6" s="22" customFormat="1" ht="15.75" customHeight="1">
      <c r="A2" s="22" t="s">
        <v>189</v>
      </c>
      <c r="B2" s="408">
        <f>'1. key ratios'!B2</f>
        <v>44469</v>
      </c>
    </row>
    <row r="3" spans="1:6" s="22" customFormat="1" ht="15.75" customHeight="1"/>
    <row r="4" spans="1:6" ht="15" thickBot="1">
      <c r="A4" s="5" t="s">
        <v>413</v>
      </c>
      <c r="B4" s="60" t="s">
        <v>88</v>
      </c>
    </row>
    <row r="5" spans="1:6">
      <c r="A5" s="130" t="s">
        <v>26</v>
      </c>
      <c r="B5" s="131"/>
      <c r="C5" s="132" t="s">
        <v>27</v>
      </c>
    </row>
    <row r="6" spans="1:6">
      <c r="A6" s="133">
        <v>1</v>
      </c>
      <c r="B6" s="81" t="s">
        <v>28</v>
      </c>
      <c r="C6" s="681">
        <f>SUM(C7:C11)</f>
        <v>238756533</v>
      </c>
    </row>
    <row r="7" spans="1:6">
      <c r="A7" s="133">
        <v>2</v>
      </c>
      <c r="B7" s="78" t="s">
        <v>29</v>
      </c>
      <c r="C7" s="682">
        <v>209008277</v>
      </c>
    </row>
    <row r="8" spans="1:6">
      <c r="A8" s="133">
        <v>3</v>
      </c>
      <c r="B8" s="72" t="s">
        <v>30</v>
      </c>
      <c r="C8" s="682"/>
    </row>
    <row r="9" spans="1:6">
      <c r="A9" s="133">
        <v>4</v>
      </c>
      <c r="B9" s="72" t="s">
        <v>31</v>
      </c>
      <c r="C9" s="682">
        <v>9460532</v>
      </c>
    </row>
    <row r="10" spans="1:6">
      <c r="A10" s="133">
        <v>5</v>
      </c>
      <c r="B10" s="72" t="s">
        <v>32</v>
      </c>
      <c r="C10" s="682"/>
    </row>
    <row r="11" spans="1:6">
      <c r="A11" s="133">
        <v>6</v>
      </c>
      <c r="B11" s="79" t="s">
        <v>33</v>
      </c>
      <c r="C11" s="682">
        <v>20287723.999999996</v>
      </c>
    </row>
    <row r="12" spans="1:6" s="4" customFormat="1">
      <c r="A12" s="133">
        <v>7</v>
      </c>
      <c r="B12" s="81" t="s">
        <v>34</v>
      </c>
      <c r="C12" s="678">
        <f>SUM(C13:C27)</f>
        <v>29035111.25</v>
      </c>
    </row>
    <row r="13" spans="1:6" s="4" customFormat="1">
      <c r="A13" s="133">
        <v>8</v>
      </c>
      <c r="B13" s="80" t="s">
        <v>35</v>
      </c>
      <c r="C13" s="679">
        <v>9460532</v>
      </c>
    </row>
    <row r="14" spans="1:6" s="4" customFormat="1" ht="27.6">
      <c r="A14" s="133">
        <v>9</v>
      </c>
      <c r="B14" s="73" t="s">
        <v>36</v>
      </c>
      <c r="C14" s="679"/>
    </row>
    <row r="15" spans="1:6" s="4" customFormat="1">
      <c r="A15" s="133">
        <v>10</v>
      </c>
      <c r="B15" s="74" t="s">
        <v>37</v>
      </c>
      <c r="C15" s="679">
        <v>19574579.25</v>
      </c>
    </row>
    <row r="16" spans="1:6" s="4" customFormat="1">
      <c r="A16" s="133">
        <v>11</v>
      </c>
      <c r="B16" s="75" t="s">
        <v>38</v>
      </c>
      <c r="C16" s="679"/>
    </row>
    <row r="17" spans="1:3" s="4" customFormat="1">
      <c r="A17" s="133">
        <v>12</v>
      </c>
      <c r="B17" s="74" t="s">
        <v>39</v>
      </c>
      <c r="C17" s="679"/>
    </row>
    <row r="18" spans="1:3" s="4" customFormat="1">
      <c r="A18" s="133">
        <v>13</v>
      </c>
      <c r="B18" s="74" t="s">
        <v>40</v>
      </c>
      <c r="C18" s="679"/>
    </row>
    <row r="19" spans="1:3" s="4" customFormat="1">
      <c r="A19" s="133">
        <v>14</v>
      </c>
      <c r="B19" s="74" t="s">
        <v>41</v>
      </c>
      <c r="C19" s="679"/>
    </row>
    <row r="20" spans="1:3" s="4" customFormat="1" ht="27.6">
      <c r="A20" s="133">
        <v>15</v>
      </c>
      <c r="B20" s="74" t="s">
        <v>42</v>
      </c>
      <c r="C20" s="679"/>
    </row>
    <row r="21" spans="1:3" s="4" customFormat="1" ht="27.6">
      <c r="A21" s="133">
        <v>16</v>
      </c>
      <c r="B21" s="73" t="s">
        <v>43</v>
      </c>
      <c r="C21" s="679"/>
    </row>
    <row r="22" spans="1:3" s="4" customFormat="1">
      <c r="A22" s="133">
        <v>17</v>
      </c>
      <c r="B22" s="134" t="s">
        <v>44</v>
      </c>
      <c r="C22" s="679"/>
    </row>
    <row r="23" spans="1:3" s="4" customFormat="1" ht="27.6">
      <c r="A23" s="133">
        <v>18</v>
      </c>
      <c r="B23" s="73" t="s">
        <v>45</v>
      </c>
      <c r="C23" s="679"/>
    </row>
    <row r="24" spans="1:3" s="4" customFormat="1" ht="27.6">
      <c r="A24" s="133">
        <v>19</v>
      </c>
      <c r="B24" s="73" t="s">
        <v>46</v>
      </c>
      <c r="C24" s="679"/>
    </row>
    <row r="25" spans="1:3" s="4" customFormat="1" ht="27.6">
      <c r="A25" s="133">
        <v>20</v>
      </c>
      <c r="B25" s="76" t="s">
        <v>47</v>
      </c>
      <c r="C25" s="679"/>
    </row>
    <row r="26" spans="1:3" s="4" customFormat="1">
      <c r="A26" s="133">
        <v>21</v>
      </c>
      <c r="B26" s="76" t="s">
        <v>48</v>
      </c>
      <c r="C26" s="679"/>
    </row>
    <row r="27" spans="1:3" s="4" customFormat="1" ht="27.6">
      <c r="A27" s="133">
        <v>22</v>
      </c>
      <c r="B27" s="76" t="s">
        <v>49</v>
      </c>
      <c r="C27" s="679"/>
    </row>
    <row r="28" spans="1:3" s="4" customFormat="1">
      <c r="A28" s="133">
        <v>23</v>
      </c>
      <c r="B28" s="82" t="s">
        <v>23</v>
      </c>
      <c r="C28" s="678">
        <f>C6-C12</f>
        <v>209721421.75</v>
      </c>
    </row>
    <row r="29" spans="1:3" s="4" customFormat="1">
      <c r="A29" s="135"/>
      <c r="B29" s="77"/>
      <c r="C29" s="679"/>
    </row>
    <row r="30" spans="1:3" s="4" customFormat="1">
      <c r="A30" s="135">
        <v>24</v>
      </c>
      <c r="B30" s="82" t="s">
        <v>50</v>
      </c>
      <c r="C30" s="678">
        <f>C31+C34</f>
        <v>12877199.999999998</v>
      </c>
    </row>
    <row r="31" spans="1:3" s="4" customFormat="1">
      <c r="A31" s="135">
        <v>25</v>
      </c>
      <c r="B31" s="72" t="s">
        <v>51</v>
      </c>
      <c r="C31" s="683">
        <f>C32+C33</f>
        <v>12877199.999999998</v>
      </c>
    </row>
    <row r="32" spans="1:3" s="4" customFormat="1">
      <c r="A32" s="135">
        <v>26</v>
      </c>
      <c r="B32" s="163" t="s">
        <v>52</v>
      </c>
      <c r="C32" s="679"/>
    </row>
    <row r="33" spans="1:3" s="4" customFormat="1">
      <c r="A33" s="135">
        <v>27</v>
      </c>
      <c r="B33" s="163" t="s">
        <v>53</v>
      </c>
      <c r="C33" s="679">
        <v>12877199.999999998</v>
      </c>
    </row>
    <row r="34" spans="1:3" s="4" customFormat="1">
      <c r="A34" s="135">
        <v>28</v>
      </c>
      <c r="B34" s="72" t="s">
        <v>54</v>
      </c>
      <c r="C34" s="679"/>
    </row>
    <row r="35" spans="1:3" s="4" customFormat="1">
      <c r="A35" s="135">
        <v>29</v>
      </c>
      <c r="B35" s="82" t="s">
        <v>55</v>
      </c>
      <c r="C35" s="678">
        <f>SUM(C36:C40)</f>
        <v>0</v>
      </c>
    </row>
    <row r="36" spans="1:3" s="4" customFormat="1">
      <c r="A36" s="135">
        <v>30</v>
      </c>
      <c r="B36" s="73" t="s">
        <v>56</v>
      </c>
      <c r="C36" s="679"/>
    </row>
    <row r="37" spans="1:3" s="4" customFormat="1">
      <c r="A37" s="135">
        <v>31</v>
      </c>
      <c r="B37" s="74" t="s">
        <v>57</v>
      </c>
      <c r="C37" s="679"/>
    </row>
    <row r="38" spans="1:3" s="4" customFormat="1" ht="27.6">
      <c r="A38" s="135">
        <v>32</v>
      </c>
      <c r="B38" s="73" t="s">
        <v>58</v>
      </c>
      <c r="C38" s="679"/>
    </row>
    <row r="39" spans="1:3" s="4" customFormat="1" ht="27.6">
      <c r="A39" s="135">
        <v>33</v>
      </c>
      <c r="B39" s="73" t="s">
        <v>46</v>
      </c>
      <c r="C39" s="679"/>
    </row>
    <row r="40" spans="1:3" s="4" customFormat="1" ht="27.6">
      <c r="A40" s="135">
        <v>34</v>
      </c>
      <c r="B40" s="76" t="s">
        <v>59</v>
      </c>
      <c r="C40" s="679"/>
    </row>
    <row r="41" spans="1:3" s="4" customFormat="1">
      <c r="A41" s="135">
        <v>35</v>
      </c>
      <c r="B41" s="82" t="s">
        <v>24</v>
      </c>
      <c r="C41" s="678">
        <f>C30-C35</f>
        <v>12877199.999999998</v>
      </c>
    </row>
    <row r="42" spans="1:3" s="4" customFormat="1">
      <c r="A42" s="135"/>
      <c r="B42" s="77"/>
      <c r="C42" s="679"/>
    </row>
    <row r="43" spans="1:3" s="4" customFormat="1">
      <c r="A43" s="135">
        <v>36</v>
      </c>
      <c r="B43" s="83" t="s">
        <v>60</v>
      </c>
      <c r="C43" s="678">
        <f>SUM(C44:C46)</f>
        <v>99694995.575837418</v>
      </c>
    </row>
    <row r="44" spans="1:3" s="4" customFormat="1">
      <c r="A44" s="135">
        <v>37</v>
      </c>
      <c r="B44" s="72" t="s">
        <v>61</v>
      </c>
      <c r="C44" s="679">
        <v>77811734.379999995</v>
      </c>
    </row>
    <row r="45" spans="1:3" s="4" customFormat="1">
      <c r="A45" s="135">
        <v>38</v>
      </c>
      <c r="B45" s="72" t="s">
        <v>62</v>
      </c>
      <c r="C45" s="679"/>
    </row>
    <row r="46" spans="1:3" s="4" customFormat="1">
      <c r="A46" s="135">
        <v>39</v>
      </c>
      <c r="B46" s="72" t="s">
        <v>63</v>
      </c>
      <c r="C46" s="679">
        <v>21883261.195837427</v>
      </c>
    </row>
    <row r="47" spans="1:3" s="4" customFormat="1">
      <c r="A47" s="135">
        <v>40</v>
      </c>
      <c r="B47" s="83" t="s">
        <v>64</v>
      </c>
      <c r="C47" s="678">
        <f>SUM(C48:C51)</f>
        <v>0</v>
      </c>
    </row>
    <row r="48" spans="1:3" s="4" customFormat="1">
      <c r="A48" s="135">
        <v>41</v>
      </c>
      <c r="B48" s="73" t="s">
        <v>65</v>
      </c>
      <c r="C48" s="679"/>
    </row>
    <row r="49" spans="1:3" s="4" customFormat="1">
      <c r="A49" s="135">
        <v>42</v>
      </c>
      <c r="B49" s="74" t="s">
        <v>66</v>
      </c>
      <c r="C49" s="679"/>
    </row>
    <row r="50" spans="1:3" s="4" customFormat="1" ht="27.6">
      <c r="A50" s="135">
        <v>43</v>
      </c>
      <c r="B50" s="73" t="s">
        <v>67</v>
      </c>
      <c r="C50" s="679"/>
    </row>
    <row r="51" spans="1:3" s="4" customFormat="1" ht="27.6">
      <c r="A51" s="135">
        <v>44</v>
      </c>
      <c r="B51" s="73" t="s">
        <v>46</v>
      </c>
      <c r="C51" s="679"/>
    </row>
    <row r="52" spans="1:3" s="4" customFormat="1" ht="15" thickBot="1">
      <c r="A52" s="136">
        <v>45</v>
      </c>
      <c r="B52" s="137" t="s">
        <v>25</v>
      </c>
      <c r="C52" s="680">
        <f>C43-C47</f>
        <v>99694995.575837418</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F23"/>
  <sheetViews>
    <sheetView workbookViewId="0">
      <selection activeCell="B3" sqref="B3"/>
    </sheetView>
  </sheetViews>
  <sheetFormatPr defaultColWidth="9.109375" defaultRowHeight="13.8"/>
  <cols>
    <col min="1" max="1" width="10.88671875" style="279" bestFit="1" customWidth="1"/>
    <col min="2" max="2" width="59" style="279" customWidth="1"/>
    <col min="3" max="3" width="16.6640625" style="279" bestFit="1" customWidth="1"/>
    <col min="4" max="4" width="22.109375" style="279" customWidth="1"/>
    <col min="5" max="16384" width="9.109375" style="279"/>
  </cols>
  <sheetData>
    <row r="1" spans="1:4">
      <c r="A1" s="18" t="s">
        <v>188</v>
      </c>
      <c r="B1" s="17" t="str">
        <f>Info!C2</f>
        <v>სს "ვითიბი ბანკი ჯორჯია"</v>
      </c>
    </row>
    <row r="2" spans="1:4" s="22" customFormat="1" ht="15.75" customHeight="1">
      <c r="A2" s="22" t="s">
        <v>189</v>
      </c>
      <c r="B2" s="408">
        <f>'1. key ratios'!B2</f>
        <v>44469</v>
      </c>
    </row>
    <row r="3" spans="1:4" s="22" customFormat="1" ht="15.75" customHeight="1"/>
    <row r="4" spans="1:4" ht="14.4" thickBot="1">
      <c r="A4" s="280" t="s">
        <v>524</v>
      </c>
      <c r="B4" s="312" t="s">
        <v>525</v>
      </c>
    </row>
    <row r="5" spans="1:4" s="313" customFormat="1">
      <c r="A5" s="757" t="s">
        <v>526</v>
      </c>
      <c r="B5" s="758"/>
      <c r="C5" s="302" t="s">
        <v>527</v>
      </c>
      <c r="D5" s="303" t="s">
        <v>528</v>
      </c>
    </row>
    <row r="6" spans="1:4" s="314" customFormat="1">
      <c r="A6" s="304">
        <v>1</v>
      </c>
      <c r="B6" s="305" t="s">
        <v>529</v>
      </c>
      <c r="C6" s="305"/>
      <c r="D6" s="306"/>
    </row>
    <row r="7" spans="1:4" s="314" customFormat="1">
      <c r="A7" s="307" t="s">
        <v>530</v>
      </c>
      <c r="B7" s="308" t="s">
        <v>531</v>
      </c>
      <c r="C7" s="366">
        <v>4.4999999999999998E-2</v>
      </c>
      <c r="D7" s="361">
        <f>C7*'5. RWA'!$C$13</f>
        <v>87569574.015179381</v>
      </c>
    </row>
    <row r="8" spans="1:4" s="314" customFormat="1">
      <c r="A8" s="307" t="s">
        <v>532</v>
      </c>
      <c r="B8" s="308" t="s">
        <v>533</v>
      </c>
      <c r="C8" s="367">
        <v>0.06</v>
      </c>
      <c r="D8" s="361">
        <f>C8*'5. RWA'!$C$13</f>
        <v>116759432.02023917</v>
      </c>
    </row>
    <row r="9" spans="1:4" s="314" customFormat="1">
      <c r="A9" s="307" t="s">
        <v>534</v>
      </c>
      <c r="B9" s="308" t="s">
        <v>535</v>
      </c>
      <c r="C9" s="367">
        <v>0.08</v>
      </c>
      <c r="D9" s="361">
        <f>C9*'5. RWA'!$C$13</f>
        <v>155679242.69365224</v>
      </c>
    </row>
    <row r="10" spans="1:4" s="314" customFormat="1">
      <c r="A10" s="304" t="s">
        <v>536</v>
      </c>
      <c r="B10" s="305" t="s">
        <v>537</v>
      </c>
      <c r="C10" s="368"/>
      <c r="D10" s="362"/>
    </row>
    <row r="11" spans="1:4" s="315" customFormat="1">
      <c r="A11" s="309" t="s">
        <v>538</v>
      </c>
      <c r="B11" s="310" t="s">
        <v>600</v>
      </c>
      <c r="C11" s="369">
        <v>0</v>
      </c>
      <c r="D11" s="363">
        <f>C11*'5. RWA'!$C$13</f>
        <v>0</v>
      </c>
    </row>
    <row r="12" spans="1:4" s="315" customFormat="1">
      <c r="A12" s="309" t="s">
        <v>539</v>
      </c>
      <c r="B12" s="310" t="s">
        <v>540</v>
      </c>
      <c r="C12" s="369">
        <v>0</v>
      </c>
      <c r="D12" s="363">
        <f>C12*'5. RWA'!$C$13</f>
        <v>0</v>
      </c>
    </row>
    <row r="13" spans="1:4" s="315" customFormat="1">
      <c r="A13" s="309" t="s">
        <v>541</v>
      </c>
      <c r="B13" s="310" t="s">
        <v>542</v>
      </c>
      <c r="C13" s="369"/>
      <c r="D13" s="363">
        <f>C13*'5. RWA'!$C$13</f>
        <v>0</v>
      </c>
    </row>
    <row r="14" spans="1:4" s="314" customFormat="1">
      <c r="A14" s="304" t="s">
        <v>543</v>
      </c>
      <c r="B14" s="305" t="s">
        <v>598</v>
      </c>
      <c r="C14" s="370"/>
      <c r="D14" s="362"/>
    </row>
    <row r="15" spans="1:4" s="314" customFormat="1">
      <c r="A15" s="326" t="s">
        <v>546</v>
      </c>
      <c r="B15" s="310" t="s">
        <v>599</v>
      </c>
      <c r="C15" s="369">
        <v>2.0964683000000001E-2</v>
      </c>
      <c r="D15" s="677">
        <f>C15*'[4]5. RWA '!$C$13</f>
        <v>40797074.659406066</v>
      </c>
    </row>
    <row r="16" spans="1:4" s="314" customFormat="1">
      <c r="A16" s="326" t="s">
        <v>547</v>
      </c>
      <c r="B16" s="310" t="s">
        <v>549</v>
      </c>
      <c r="C16" s="369">
        <v>2.797258E-2</v>
      </c>
      <c r="D16" s="677">
        <f>C16*'[4]5. RWA '!$C$13</f>
        <v>54434375.882345028</v>
      </c>
    </row>
    <row r="17" spans="1:6" s="314" customFormat="1">
      <c r="A17" s="326" t="s">
        <v>548</v>
      </c>
      <c r="B17" s="310" t="s">
        <v>596</v>
      </c>
      <c r="C17" s="369">
        <v>6.4768245000000002E-2</v>
      </c>
      <c r="D17" s="677">
        <f>C17*'[4]5. RWA '!$C$13</f>
        <v>126038391.6524616</v>
      </c>
    </row>
    <row r="18" spans="1:6" s="313" customFormat="1">
      <c r="A18" s="759" t="s">
        <v>597</v>
      </c>
      <c r="B18" s="760"/>
      <c r="C18" s="371" t="s">
        <v>527</v>
      </c>
      <c r="D18" s="364" t="s">
        <v>528</v>
      </c>
    </row>
    <row r="19" spans="1:6" s="314" customFormat="1">
      <c r="A19" s="311">
        <v>4</v>
      </c>
      <c r="B19" s="310" t="s">
        <v>23</v>
      </c>
      <c r="C19" s="369">
        <f>C7+C11+C12+C13+C15</f>
        <v>6.5964682999999996E-2</v>
      </c>
      <c r="D19" s="361">
        <f>C19*'5. RWA'!$C$13</f>
        <v>128366648.67458543</v>
      </c>
    </row>
    <row r="20" spans="1:6" s="314" customFormat="1">
      <c r="A20" s="311">
        <v>5</v>
      </c>
      <c r="B20" s="310" t="s">
        <v>89</v>
      </c>
      <c r="C20" s="369">
        <f>C8+C11+C12+C13+C16</f>
        <v>8.7972579999999995E-2</v>
      </c>
      <c r="D20" s="361">
        <f>C20*'5. RWA'!$C$13</f>
        <v>171193807.9025842</v>
      </c>
    </row>
    <row r="21" spans="1:6" s="314" customFormat="1" ht="14.4" thickBot="1">
      <c r="A21" s="316" t="s">
        <v>544</v>
      </c>
      <c r="B21" s="317" t="s">
        <v>88</v>
      </c>
      <c r="C21" s="372">
        <f>C9+C11+C12+C13+C17</f>
        <v>0.14476824500000002</v>
      </c>
      <c r="D21" s="365">
        <f>C21*'5. RWA'!$C$13</f>
        <v>281717634.34611386</v>
      </c>
    </row>
    <row r="22" spans="1:6">
      <c r="F22" s="280"/>
    </row>
    <row r="23" spans="1:6" ht="69">
      <c r="B23" s="24"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sheetPr>
  <dimension ref="A1:F52"/>
  <sheetViews>
    <sheetView zoomScale="70" zoomScaleNormal="70" workbookViewId="0">
      <pane xSplit="1" ySplit="5" topLeftCell="B45" activePane="bottomRight" state="frozen"/>
      <selection activeCell="B3" sqref="B3"/>
      <selection pane="topRight" activeCell="B3" sqref="B3"/>
      <selection pane="bottomLeft" activeCell="B3" sqref="B3"/>
      <selection pane="bottomRight" activeCell="B3" sqref="B3"/>
    </sheetView>
  </sheetViews>
  <sheetFormatPr defaultRowHeight="14.4"/>
  <cols>
    <col min="1" max="1" width="10.6640625" style="68" customWidth="1"/>
    <col min="2" max="2" width="91.88671875" style="68" customWidth="1"/>
    <col min="3" max="3" width="53.109375" style="68" customWidth="1"/>
    <col min="4" max="4" width="32.33203125" style="68" customWidth="1"/>
    <col min="5" max="5" width="9.44140625" customWidth="1"/>
  </cols>
  <sheetData>
    <row r="1" spans="1:6">
      <c r="A1" s="18" t="s">
        <v>188</v>
      </c>
      <c r="B1" s="20" t="str">
        <f>Info!C2</f>
        <v>სს "ვითიბი ბანკი ჯორჯია"</v>
      </c>
      <c r="E1" s="2"/>
      <c r="F1" s="2"/>
    </row>
    <row r="2" spans="1:6" s="22" customFormat="1" ht="15.75" customHeight="1">
      <c r="A2" s="22" t="s">
        <v>189</v>
      </c>
      <c r="B2" s="408">
        <f>'1. key ratios'!B2</f>
        <v>44469</v>
      </c>
    </row>
    <row r="3" spans="1:6" s="22" customFormat="1" ht="15.75" customHeight="1">
      <c r="A3" s="27"/>
    </row>
    <row r="4" spans="1:6" s="22" customFormat="1" ht="15.75" customHeight="1" thickBot="1">
      <c r="A4" s="22" t="s">
        <v>414</v>
      </c>
      <c r="B4" s="186" t="s">
        <v>269</v>
      </c>
      <c r="D4" s="188" t="s">
        <v>93</v>
      </c>
    </row>
    <row r="5" spans="1:6" ht="41.4">
      <c r="A5" s="140" t="s">
        <v>26</v>
      </c>
      <c r="B5" s="141" t="s">
        <v>231</v>
      </c>
      <c r="C5" s="631" t="s">
        <v>236</v>
      </c>
      <c r="D5" s="187" t="s">
        <v>270</v>
      </c>
    </row>
    <row r="6" spans="1:6">
      <c r="A6" s="575">
        <v>1</v>
      </c>
      <c r="B6" s="661" t="s">
        <v>154</v>
      </c>
      <c r="C6" s="662">
        <v>59081686</v>
      </c>
      <c r="D6" s="663"/>
      <c r="E6" s="8"/>
    </row>
    <row r="7" spans="1:6">
      <c r="A7" s="575">
        <v>2</v>
      </c>
      <c r="B7" s="84" t="s">
        <v>155</v>
      </c>
      <c r="C7" s="233">
        <v>277252976</v>
      </c>
      <c r="D7" s="664"/>
      <c r="E7" s="8"/>
    </row>
    <row r="8" spans="1:6">
      <c r="A8" s="575">
        <v>3</v>
      </c>
      <c r="B8" s="84" t="s">
        <v>156</v>
      </c>
      <c r="C8" s="233">
        <v>51623330</v>
      </c>
      <c r="D8" s="664"/>
      <c r="E8" s="8"/>
    </row>
    <row r="9" spans="1:6">
      <c r="A9" s="575">
        <v>4</v>
      </c>
      <c r="B9" s="84" t="s">
        <v>185</v>
      </c>
      <c r="C9" s="233"/>
      <c r="D9" s="664"/>
      <c r="E9" s="8"/>
    </row>
    <row r="10" spans="1:6">
      <c r="A10" s="575">
        <v>5.0999999999999996</v>
      </c>
      <c r="B10" s="84" t="s">
        <v>157</v>
      </c>
      <c r="C10" s="233">
        <v>169552733</v>
      </c>
      <c r="D10" s="664"/>
      <c r="E10" s="8"/>
    </row>
    <row r="11" spans="1:6">
      <c r="A11" s="575">
        <v>5.2</v>
      </c>
      <c r="B11" s="84" t="s">
        <v>1009</v>
      </c>
      <c r="C11" s="233">
        <v>-672000</v>
      </c>
      <c r="D11" s="664"/>
      <c r="E11" s="9"/>
    </row>
    <row r="12" spans="1:6">
      <c r="A12" s="575" t="s">
        <v>1010</v>
      </c>
      <c r="B12" s="665" t="s">
        <v>1011</v>
      </c>
      <c r="C12" s="233">
        <v>672000</v>
      </c>
      <c r="D12" s="666" t="s">
        <v>1012</v>
      </c>
      <c r="E12" s="9"/>
    </row>
    <row r="13" spans="1:6">
      <c r="A13" s="575">
        <v>5</v>
      </c>
      <c r="B13" s="84" t="s">
        <v>1013</v>
      </c>
      <c r="C13" s="233">
        <v>168880733</v>
      </c>
      <c r="D13" s="664"/>
      <c r="E13" s="9"/>
    </row>
    <row r="14" spans="1:6">
      <c r="A14" s="575">
        <v>6.1</v>
      </c>
      <c r="B14" s="84" t="s">
        <v>158</v>
      </c>
      <c r="C14" s="234">
        <v>1526859123.5939064</v>
      </c>
      <c r="D14" s="667"/>
      <c r="E14" s="9"/>
    </row>
    <row r="15" spans="1:6">
      <c r="A15" s="575">
        <v>6.2</v>
      </c>
      <c r="B15" s="85" t="s">
        <v>159</v>
      </c>
      <c r="C15" s="234">
        <v>-112232379.49669988</v>
      </c>
      <c r="D15" s="667"/>
      <c r="E15" s="8"/>
    </row>
    <row r="16" spans="1:6">
      <c r="A16" s="575" t="s">
        <v>485</v>
      </c>
      <c r="B16" s="86" t="s">
        <v>486</v>
      </c>
      <c r="C16" s="234">
        <v>21211261.195837427</v>
      </c>
      <c r="D16" s="666" t="s">
        <v>1012</v>
      </c>
      <c r="E16" s="8"/>
    </row>
    <row r="17" spans="1:5">
      <c r="A17" s="575" t="s">
        <v>485</v>
      </c>
      <c r="B17" s="86" t="s">
        <v>609</v>
      </c>
      <c r="C17" s="234">
        <v>15791836</v>
      </c>
      <c r="D17" s="664"/>
      <c r="E17" s="8"/>
    </row>
    <row r="18" spans="1:5">
      <c r="A18" s="575">
        <v>6</v>
      </c>
      <c r="B18" s="84" t="s">
        <v>160</v>
      </c>
      <c r="C18" s="668">
        <v>1414626744.0972066</v>
      </c>
      <c r="D18" s="667"/>
      <c r="E18" s="8"/>
    </row>
    <row r="19" spans="1:5">
      <c r="A19" s="575">
        <v>7</v>
      </c>
      <c r="B19" s="84" t="s">
        <v>161</v>
      </c>
      <c r="C19" s="233">
        <v>24419446</v>
      </c>
      <c r="D19" s="664"/>
      <c r="E19" s="8"/>
    </row>
    <row r="20" spans="1:5">
      <c r="A20" s="575">
        <v>8</v>
      </c>
      <c r="B20" s="84" t="s">
        <v>162</v>
      </c>
      <c r="C20" s="233">
        <v>19943031.579999998</v>
      </c>
      <c r="D20" s="664"/>
      <c r="E20" s="8"/>
    </row>
    <row r="21" spans="1:5">
      <c r="A21" s="575">
        <v>9</v>
      </c>
      <c r="B21" s="84" t="s">
        <v>163</v>
      </c>
      <c r="C21" s="233">
        <v>54000</v>
      </c>
      <c r="D21" s="664"/>
      <c r="E21" s="8"/>
    </row>
    <row r="22" spans="1:5">
      <c r="A22" s="575">
        <v>9.1</v>
      </c>
      <c r="B22" s="86" t="s">
        <v>246</v>
      </c>
      <c r="C22" s="234"/>
      <c r="D22" s="664"/>
      <c r="E22" s="8"/>
    </row>
    <row r="23" spans="1:5">
      <c r="A23" s="575">
        <v>9.1999999999999993</v>
      </c>
      <c r="B23" s="86" t="s">
        <v>235</v>
      </c>
      <c r="C23" s="234"/>
      <c r="D23" s="664"/>
      <c r="E23" s="8"/>
    </row>
    <row r="24" spans="1:5">
      <c r="A24" s="575">
        <v>9.3000000000000007</v>
      </c>
      <c r="B24" s="86" t="s">
        <v>234</v>
      </c>
      <c r="C24" s="234"/>
      <c r="D24" s="664"/>
      <c r="E24" s="8"/>
    </row>
    <row r="25" spans="1:5">
      <c r="A25" s="575">
        <v>10</v>
      </c>
      <c r="B25" s="84" t="s">
        <v>164</v>
      </c>
      <c r="C25" s="233">
        <v>65983839</v>
      </c>
      <c r="D25" s="664"/>
      <c r="E25" s="7"/>
    </row>
    <row r="26" spans="1:5">
      <c r="A26" s="575">
        <v>10.1</v>
      </c>
      <c r="B26" s="86" t="s">
        <v>233</v>
      </c>
      <c r="C26" s="233">
        <v>19672252.789999999</v>
      </c>
      <c r="D26" s="666" t="s">
        <v>1014</v>
      </c>
      <c r="E26" s="8"/>
    </row>
    <row r="27" spans="1:5">
      <c r="A27" s="575">
        <v>11</v>
      </c>
      <c r="B27" s="87" t="s">
        <v>165</v>
      </c>
      <c r="C27" s="233">
        <v>41542138.359999999</v>
      </c>
      <c r="D27" s="669"/>
      <c r="E27" s="8"/>
    </row>
    <row r="28" spans="1:5">
      <c r="A28" s="575">
        <v>11.1</v>
      </c>
      <c r="B28" s="86" t="s">
        <v>1015</v>
      </c>
      <c r="C28" s="233">
        <v>-97673.54</v>
      </c>
      <c r="D28" s="666" t="s">
        <v>1014</v>
      </c>
      <c r="E28" s="8"/>
    </row>
    <row r="29" spans="1:5">
      <c r="A29" s="575">
        <v>12</v>
      </c>
      <c r="B29" s="89" t="s">
        <v>166</v>
      </c>
      <c r="C29" s="236">
        <v>2123407924.0372064</v>
      </c>
      <c r="D29" s="670"/>
      <c r="E29" s="8"/>
    </row>
    <row r="30" spans="1:5">
      <c r="A30" s="575">
        <v>13</v>
      </c>
      <c r="B30" s="84" t="s">
        <v>167</v>
      </c>
      <c r="C30" s="237">
        <v>16139227</v>
      </c>
      <c r="D30" s="671"/>
      <c r="E30" s="8"/>
    </row>
    <row r="31" spans="1:5">
      <c r="A31" s="575">
        <v>14</v>
      </c>
      <c r="B31" s="84" t="s">
        <v>168</v>
      </c>
      <c r="C31" s="237">
        <v>450305576</v>
      </c>
      <c r="D31" s="664"/>
      <c r="E31" s="8"/>
    </row>
    <row r="32" spans="1:5">
      <c r="A32" s="575">
        <v>15</v>
      </c>
      <c r="B32" s="84" t="s">
        <v>169</v>
      </c>
      <c r="C32" s="237">
        <v>206790486</v>
      </c>
      <c r="D32" s="664"/>
      <c r="E32" s="8"/>
    </row>
    <row r="33" spans="1:5">
      <c r="A33" s="575">
        <v>16</v>
      </c>
      <c r="B33" s="84" t="s">
        <v>170</v>
      </c>
      <c r="C33" s="237">
        <v>952950652</v>
      </c>
      <c r="D33" s="664"/>
      <c r="E33" s="8"/>
    </row>
    <row r="34" spans="1:5">
      <c r="A34" s="575">
        <v>17</v>
      </c>
      <c r="B34" s="84" t="s">
        <v>171</v>
      </c>
      <c r="C34" s="237">
        <v>0</v>
      </c>
      <c r="D34" s="664"/>
      <c r="E34" s="8"/>
    </row>
    <row r="35" spans="1:5">
      <c r="A35" s="575">
        <v>18</v>
      </c>
      <c r="B35" s="84" t="s">
        <v>172</v>
      </c>
      <c r="C35" s="237">
        <v>117518819.90000001</v>
      </c>
      <c r="D35" s="664"/>
      <c r="E35" s="8"/>
    </row>
    <row r="36" spans="1:5">
      <c r="A36" s="575">
        <v>19</v>
      </c>
      <c r="B36" s="84" t="s">
        <v>173</v>
      </c>
      <c r="C36" s="237">
        <v>15540060</v>
      </c>
      <c r="D36" s="664"/>
      <c r="E36" s="8"/>
    </row>
    <row r="37" spans="1:5">
      <c r="A37" s="575">
        <v>20</v>
      </c>
      <c r="B37" s="84" t="s">
        <v>95</v>
      </c>
      <c r="C37" s="237">
        <v>34717636.030000001</v>
      </c>
      <c r="D37" s="664"/>
      <c r="E37" s="7"/>
    </row>
    <row r="38" spans="1:5">
      <c r="A38" s="575">
        <v>20.100000000000001</v>
      </c>
      <c r="B38" s="88" t="s">
        <v>1016</v>
      </c>
      <c r="C38" s="672">
        <v>0</v>
      </c>
      <c r="D38" s="666" t="s">
        <v>1012</v>
      </c>
      <c r="E38" s="8"/>
    </row>
    <row r="39" spans="1:5">
      <c r="A39" s="575">
        <v>21</v>
      </c>
      <c r="B39" s="87" t="s">
        <v>174</v>
      </c>
      <c r="C39" s="235">
        <v>90688934.379999995</v>
      </c>
      <c r="D39" s="669"/>
      <c r="E39" s="8"/>
    </row>
    <row r="40" spans="1:5">
      <c r="A40" s="575">
        <v>21.1</v>
      </c>
      <c r="B40" s="88" t="s">
        <v>1017</v>
      </c>
      <c r="C40" s="237">
        <v>77811734.379999995</v>
      </c>
      <c r="D40" s="666" t="s">
        <v>1018</v>
      </c>
      <c r="E40" s="8"/>
    </row>
    <row r="41" spans="1:5" ht="27.6">
      <c r="A41" s="575">
        <v>21.2</v>
      </c>
      <c r="B41" s="673" t="s">
        <v>53</v>
      </c>
      <c r="C41" s="237">
        <v>12877199.999999998</v>
      </c>
      <c r="D41" s="666" t="s">
        <v>1019</v>
      </c>
      <c r="E41" s="8"/>
    </row>
    <row r="42" spans="1:5">
      <c r="A42" s="575">
        <v>22</v>
      </c>
      <c r="B42" s="89" t="s">
        <v>175</v>
      </c>
      <c r="C42" s="236">
        <v>1884651391.3099999</v>
      </c>
      <c r="D42" s="670"/>
      <c r="E42" s="8"/>
    </row>
    <row r="43" spans="1:5">
      <c r="A43" s="575">
        <v>23</v>
      </c>
      <c r="B43" s="87" t="s">
        <v>176</v>
      </c>
      <c r="C43" s="233">
        <v>209008277</v>
      </c>
      <c r="D43" s="666" t="s">
        <v>1020</v>
      </c>
      <c r="E43" s="8"/>
    </row>
    <row r="44" spans="1:5">
      <c r="A44" s="575">
        <v>24</v>
      </c>
      <c r="B44" s="87" t="s">
        <v>177</v>
      </c>
      <c r="C44" s="233"/>
      <c r="D44" s="664"/>
      <c r="E44" s="8"/>
    </row>
    <row r="45" spans="1:5">
      <c r="A45" s="575">
        <v>25</v>
      </c>
      <c r="B45" s="87" t="s">
        <v>232</v>
      </c>
      <c r="C45" s="233"/>
      <c r="D45" s="664"/>
      <c r="E45" s="7"/>
    </row>
    <row r="46" spans="1:5">
      <c r="A46" s="575">
        <v>26</v>
      </c>
      <c r="B46" s="87" t="s">
        <v>179</v>
      </c>
      <c r="C46" s="233"/>
      <c r="D46" s="664"/>
    </row>
    <row r="47" spans="1:5">
      <c r="A47" s="575">
        <v>27</v>
      </c>
      <c r="B47" s="87" t="s">
        <v>180</v>
      </c>
      <c r="C47" s="233">
        <v>0</v>
      </c>
      <c r="D47" s="664"/>
    </row>
    <row r="48" spans="1:5">
      <c r="A48" s="575">
        <v>28</v>
      </c>
      <c r="B48" s="87" t="s">
        <v>181</v>
      </c>
      <c r="C48" s="233">
        <v>20287723.999999996</v>
      </c>
      <c r="D48" s="666" t="s">
        <v>1021</v>
      </c>
    </row>
    <row r="49" spans="1:4">
      <c r="A49" s="575">
        <v>29</v>
      </c>
      <c r="B49" s="87" t="s">
        <v>35</v>
      </c>
      <c r="C49" s="233">
        <v>9460532</v>
      </c>
      <c r="D49" s="664"/>
    </row>
    <row r="50" spans="1:4">
      <c r="A50" s="674">
        <v>29.1</v>
      </c>
      <c r="B50" s="87" t="s">
        <v>31</v>
      </c>
      <c r="C50" s="672">
        <v>9460532</v>
      </c>
      <c r="D50" s="666" t="s">
        <v>1022</v>
      </c>
    </row>
    <row r="51" spans="1:4">
      <c r="A51" s="674">
        <v>29.2</v>
      </c>
      <c r="B51" s="87" t="s">
        <v>35</v>
      </c>
      <c r="C51" s="672">
        <v>-9460532</v>
      </c>
      <c r="D51" s="666" t="s">
        <v>1023</v>
      </c>
    </row>
    <row r="52" spans="1:4" ht="15" thickBot="1">
      <c r="A52" s="138">
        <v>30</v>
      </c>
      <c r="B52" s="139" t="s">
        <v>182</v>
      </c>
      <c r="C52" s="675">
        <v>238756533</v>
      </c>
      <c r="D52" s="67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S22"/>
  <sheetViews>
    <sheetView zoomScale="60" zoomScaleNormal="60" workbookViewId="0">
      <pane xSplit="2" ySplit="7" topLeftCell="C8" activePane="bottomRight" state="frozen"/>
      <selection activeCell="B3" sqref="B3"/>
      <selection pane="topRight" activeCell="B3" sqref="B3"/>
      <selection pane="bottomLeft" activeCell="B3" sqref="B3"/>
      <selection pane="bottomRight" activeCell="E1" sqref="E1:P1048576"/>
    </sheetView>
  </sheetViews>
  <sheetFormatPr defaultColWidth="9.109375" defaultRowHeight="13.8"/>
  <cols>
    <col min="1" max="1" width="10.5546875" style="2" bestFit="1" customWidth="1"/>
    <col min="2" max="2" width="95" style="2" customWidth="1"/>
    <col min="3" max="3" width="13.6640625" style="2" bestFit="1" customWidth="1"/>
    <col min="4" max="4" width="13.33203125" style="2" bestFit="1" customWidth="1"/>
    <col min="5" max="5" width="11.5546875" style="2" bestFit="1" customWidth="1"/>
    <col min="6" max="6" width="13.33203125" style="2" bestFit="1" customWidth="1"/>
    <col min="7" max="7" width="13.6640625" style="2" bestFit="1" customWidth="1"/>
    <col min="8" max="8" width="13.33203125" style="2" bestFit="1" customWidth="1"/>
    <col min="9" max="9" width="11.109375" style="2" bestFit="1" customWidth="1"/>
    <col min="10" max="10" width="13.33203125" style="2" bestFit="1" customWidth="1"/>
    <col min="11" max="11" width="12.33203125" style="2" bestFit="1" customWidth="1"/>
    <col min="12" max="12" width="13.33203125" style="2" bestFit="1" customWidth="1"/>
    <col min="13" max="13" width="14.6640625" style="2" bestFit="1" customWidth="1"/>
    <col min="14" max="16" width="13.33203125" style="2" bestFit="1" customWidth="1"/>
    <col min="17" max="17" width="10.5546875" style="2" bestFit="1" customWidth="1"/>
    <col min="18" max="18" width="13.33203125" style="2" bestFit="1" customWidth="1"/>
    <col min="19" max="19" width="31.5546875" style="2" bestFit="1" customWidth="1"/>
    <col min="20" max="16384" width="9.109375" style="13"/>
  </cols>
  <sheetData>
    <row r="1" spans="1:19">
      <c r="A1" s="2" t="s">
        <v>188</v>
      </c>
      <c r="B1" s="279" t="str">
        <f>Info!C2</f>
        <v>სს "ვითიბი ბანკი ჯორჯია"</v>
      </c>
    </row>
    <row r="2" spans="1:19">
      <c r="A2" s="2" t="s">
        <v>189</v>
      </c>
      <c r="B2" s="408">
        <f>'1. key ratios'!B2</f>
        <v>44469</v>
      </c>
    </row>
    <row r="4" spans="1:19" ht="28.2" thickBot="1">
      <c r="A4" s="67" t="s">
        <v>415</v>
      </c>
      <c r="B4" s="249" t="s">
        <v>456</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443</v>
      </c>
      <c r="P5" s="113" t="s">
        <v>444</v>
      </c>
      <c r="Q5" s="113" t="s">
        <v>445</v>
      </c>
      <c r="R5" s="244" t="s">
        <v>446</v>
      </c>
      <c r="S5" s="114" t="s">
        <v>447</v>
      </c>
    </row>
    <row r="6" spans="1:19" ht="46.5" customHeight="1">
      <c r="A6" s="143"/>
      <c r="B6" s="765" t="s">
        <v>448</v>
      </c>
      <c r="C6" s="763">
        <v>0</v>
      </c>
      <c r="D6" s="764"/>
      <c r="E6" s="763">
        <v>0.2</v>
      </c>
      <c r="F6" s="764"/>
      <c r="G6" s="763">
        <v>0.35</v>
      </c>
      <c r="H6" s="764"/>
      <c r="I6" s="763">
        <v>0.5</v>
      </c>
      <c r="J6" s="764"/>
      <c r="K6" s="763">
        <v>0.75</v>
      </c>
      <c r="L6" s="764"/>
      <c r="M6" s="763">
        <v>1</v>
      </c>
      <c r="N6" s="764"/>
      <c r="O6" s="763">
        <v>1.5</v>
      </c>
      <c r="P6" s="764"/>
      <c r="Q6" s="763">
        <v>2.5</v>
      </c>
      <c r="R6" s="764"/>
      <c r="S6" s="761" t="s">
        <v>251</v>
      </c>
    </row>
    <row r="7" spans="1:19">
      <c r="A7" s="143"/>
      <c r="B7" s="766"/>
      <c r="C7" s="248" t="s">
        <v>441</v>
      </c>
      <c r="D7" s="248" t="s">
        <v>442</v>
      </c>
      <c r="E7" s="248" t="s">
        <v>441</v>
      </c>
      <c r="F7" s="248" t="s">
        <v>442</v>
      </c>
      <c r="G7" s="248" t="s">
        <v>441</v>
      </c>
      <c r="H7" s="248" t="s">
        <v>442</v>
      </c>
      <c r="I7" s="248" t="s">
        <v>441</v>
      </c>
      <c r="J7" s="248" t="s">
        <v>442</v>
      </c>
      <c r="K7" s="248" t="s">
        <v>441</v>
      </c>
      <c r="L7" s="248" t="s">
        <v>442</v>
      </c>
      <c r="M7" s="248" t="s">
        <v>441</v>
      </c>
      <c r="N7" s="248" t="s">
        <v>442</v>
      </c>
      <c r="O7" s="248" t="s">
        <v>441</v>
      </c>
      <c r="P7" s="248" t="s">
        <v>442</v>
      </c>
      <c r="Q7" s="248" t="s">
        <v>441</v>
      </c>
      <c r="R7" s="248" t="s">
        <v>442</v>
      </c>
      <c r="S7" s="762"/>
    </row>
    <row r="8" spans="1:19" s="147" customFormat="1">
      <c r="A8" s="117">
        <v>1</v>
      </c>
      <c r="B8" s="162" t="s">
        <v>216</v>
      </c>
      <c r="C8" s="658">
        <v>161126997.30000001</v>
      </c>
      <c r="D8" s="658"/>
      <c r="E8" s="658">
        <v>0</v>
      </c>
      <c r="F8" s="658"/>
      <c r="G8" s="658">
        <v>0</v>
      </c>
      <c r="H8" s="658"/>
      <c r="I8" s="658">
        <v>0</v>
      </c>
      <c r="J8" s="658"/>
      <c r="K8" s="658">
        <v>0</v>
      </c>
      <c r="L8" s="658"/>
      <c r="M8" s="658">
        <v>255089240.5309</v>
      </c>
      <c r="N8" s="658"/>
      <c r="O8" s="658">
        <v>0</v>
      </c>
      <c r="P8" s="658"/>
      <c r="Q8" s="658">
        <v>0</v>
      </c>
      <c r="R8" s="658"/>
      <c r="S8" s="253">
        <f>$C$6*SUM(C8:D8)+$E$6*SUM(E8:F8)+$G$6*SUM(G8:H8)+$I$6*SUM(I8:J8)+$K$6*SUM(K8:L8)+$M$6*SUM(M8:N8)+$O$6*SUM(O8:P8)+$Q$6*SUM(Q8:R8)</f>
        <v>255089240.5309</v>
      </c>
    </row>
    <row r="9" spans="1:19" s="147" customFormat="1">
      <c r="A9" s="117">
        <v>2</v>
      </c>
      <c r="B9" s="162" t="s">
        <v>217</v>
      </c>
      <c r="C9" s="658">
        <v>0</v>
      </c>
      <c r="D9" s="658"/>
      <c r="E9" s="658">
        <v>0</v>
      </c>
      <c r="F9" s="658"/>
      <c r="G9" s="658">
        <v>0</v>
      </c>
      <c r="H9" s="658"/>
      <c r="I9" s="658">
        <v>0</v>
      </c>
      <c r="J9" s="658"/>
      <c r="K9" s="658">
        <v>0</v>
      </c>
      <c r="L9" s="658"/>
      <c r="M9" s="658">
        <v>0</v>
      </c>
      <c r="N9" s="658"/>
      <c r="O9" s="658">
        <v>0</v>
      </c>
      <c r="P9" s="658"/>
      <c r="Q9" s="658">
        <v>0</v>
      </c>
      <c r="R9" s="658"/>
      <c r="S9" s="253">
        <f t="shared" ref="S9:S21" si="0">$C$6*SUM(C9:D9)+$E$6*SUM(E9:F9)+$G$6*SUM(G9:H9)+$I$6*SUM(I9:J9)+$K$6*SUM(K9:L9)+$M$6*SUM(M9:N9)+$O$6*SUM(O9:P9)+$Q$6*SUM(Q9:R9)</f>
        <v>0</v>
      </c>
    </row>
    <row r="10" spans="1:19" s="147" customFormat="1">
      <c r="A10" s="117">
        <v>3</v>
      </c>
      <c r="B10" s="162" t="s">
        <v>218</v>
      </c>
      <c r="C10" s="658">
        <v>0</v>
      </c>
      <c r="D10" s="658"/>
      <c r="E10" s="658">
        <v>0</v>
      </c>
      <c r="F10" s="658"/>
      <c r="G10" s="658">
        <v>0</v>
      </c>
      <c r="H10" s="658"/>
      <c r="I10" s="658">
        <v>0</v>
      </c>
      <c r="J10" s="658"/>
      <c r="K10" s="658">
        <v>0</v>
      </c>
      <c r="L10" s="658"/>
      <c r="M10" s="658">
        <v>0</v>
      </c>
      <c r="N10" s="658"/>
      <c r="O10" s="658">
        <v>0</v>
      </c>
      <c r="P10" s="658"/>
      <c r="Q10" s="658">
        <v>0</v>
      </c>
      <c r="R10" s="658"/>
      <c r="S10" s="253">
        <f t="shared" si="0"/>
        <v>0</v>
      </c>
    </row>
    <row r="11" spans="1:19" s="147" customFormat="1">
      <c r="A11" s="117">
        <v>4</v>
      </c>
      <c r="B11" s="162" t="s">
        <v>219</v>
      </c>
      <c r="C11" s="658">
        <v>0</v>
      </c>
      <c r="D11" s="658"/>
      <c r="E11" s="658">
        <v>0</v>
      </c>
      <c r="F11" s="658"/>
      <c r="G11" s="658">
        <v>0</v>
      </c>
      <c r="H11" s="658"/>
      <c r="I11" s="658">
        <v>0</v>
      </c>
      <c r="J11" s="658"/>
      <c r="K11" s="658">
        <v>0</v>
      </c>
      <c r="L11" s="658"/>
      <c r="M11" s="658">
        <v>0</v>
      </c>
      <c r="N11" s="658"/>
      <c r="O11" s="658">
        <v>0</v>
      </c>
      <c r="P11" s="658"/>
      <c r="Q11" s="658">
        <v>0</v>
      </c>
      <c r="R11" s="658"/>
      <c r="S11" s="253">
        <f t="shared" si="0"/>
        <v>0</v>
      </c>
    </row>
    <row r="12" spans="1:19" s="147" customFormat="1">
      <c r="A12" s="117">
        <v>5</v>
      </c>
      <c r="B12" s="162" t="s">
        <v>220</v>
      </c>
      <c r="C12" s="658">
        <v>0</v>
      </c>
      <c r="D12" s="658"/>
      <c r="E12" s="658">
        <v>0</v>
      </c>
      <c r="F12" s="658"/>
      <c r="G12" s="658">
        <v>0</v>
      </c>
      <c r="H12" s="658"/>
      <c r="I12" s="658">
        <v>0</v>
      </c>
      <c r="J12" s="658"/>
      <c r="K12" s="658">
        <v>0</v>
      </c>
      <c r="L12" s="658"/>
      <c r="M12" s="658">
        <v>0</v>
      </c>
      <c r="N12" s="658"/>
      <c r="O12" s="658">
        <v>0</v>
      </c>
      <c r="P12" s="658"/>
      <c r="Q12" s="658">
        <v>0</v>
      </c>
      <c r="R12" s="658"/>
      <c r="S12" s="253">
        <f t="shared" si="0"/>
        <v>0</v>
      </c>
    </row>
    <row r="13" spans="1:19" s="147" customFormat="1">
      <c r="A13" s="117">
        <v>6</v>
      </c>
      <c r="B13" s="162" t="s">
        <v>221</v>
      </c>
      <c r="C13" s="658">
        <v>0</v>
      </c>
      <c r="D13" s="658"/>
      <c r="E13" s="658">
        <v>45028415.035900004</v>
      </c>
      <c r="F13" s="658"/>
      <c r="G13" s="658">
        <v>0</v>
      </c>
      <c r="H13" s="658"/>
      <c r="I13" s="658">
        <v>5545167.0990999974</v>
      </c>
      <c r="J13" s="658"/>
      <c r="K13" s="658">
        <v>0</v>
      </c>
      <c r="L13" s="658"/>
      <c r="M13" s="658">
        <v>1049747.0340999998</v>
      </c>
      <c r="N13" s="658">
        <v>3903500</v>
      </c>
      <c r="O13" s="658">
        <v>0</v>
      </c>
      <c r="P13" s="658"/>
      <c r="Q13" s="658">
        <v>0</v>
      </c>
      <c r="R13" s="658"/>
      <c r="S13" s="253">
        <f t="shared" si="0"/>
        <v>16731513.59083</v>
      </c>
    </row>
    <row r="14" spans="1:19" s="147" customFormat="1">
      <c r="A14" s="117">
        <v>7</v>
      </c>
      <c r="B14" s="162" t="s">
        <v>73</v>
      </c>
      <c r="C14" s="658">
        <v>0</v>
      </c>
      <c r="D14" s="658">
        <v>0</v>
      </c>
      <c r="E14" s="658">
        <v>0</v>
      </c>
      <c r="F14" s="658">
        <v>0</v>
      </c>
      <c r="G14" s="658">
        <v>0</v>
      </c>
      <c r="H14" s="658"/>
      <c r="I14" s="658">
        <v>0</v>
      </c>
      <c r="J14" s="658">
        <v>0</v>
      </c>
      <c r="K14" s="658">
        <v>0</v>
      </c>
      <c r="L14" s="658"/>
      <c r="M14" s="658">
        <v>748773586</v>
      </c>
      <c r="N14" s="658">
        <v>85647469.819545001</v>
      </c>
      <c r="O14" s="658">
        <v>7465745</v>
      </c>
      <c r="P14" s="658">
        <v>65230.16</v>
      </c>
      <c r="Q14" s="658">
        <v>0</v>
      </c>
      <c r="R14" s="658">
        <v>0</v>
      </c>
      <c r="S14" s="253">
        <f t="shared" si="0"/>
        <v>845717518.55954504</v>
      </c>
    </row>
    <row r="15" spans="1:19" s="147" customFormat="1">
      <c r="A15" s="117">
        <v>8</v>
      </c>
      <c r="B15" s="162" t="s">
        <v>74</v>
      </c>
      <c r="C15" s="658">
        <v>0</v>
      </c>
      <c r="D15" s="658"/>
      <c r="E15" s="658">
        <v>0</v>
      </c>
      <c r="F15" s="658"/>
      <c r="G15" s="658">
        <v>0</v>
      </c>
      <c r="H15" s="658"/>
      <c r="I15" s="658">
        <v>0</v>
      </c>
      <c r="J15" s="658"/>
      <c r="K15" s="658">
        <v>277362101.17544001</v>
      </c>
      <c r="L15" s="658">
        <v>15675704.007809998</v>
      </c>
      <c r="M15" s="658">
        <v>0</v>
      </c>
      <c r="N15" s="658">
        <v>264057.491415</v>
      </c>
      <c r="O15" s="658">
        <v>0</v>
      </c>
      <c r="P15" s="658">
        <v>4503530.5549999997</v>
      </c>
      <c r="Q15" s="658">
        <v>0</v>
      </c>
      <c r="R15" s="658"/>
      <c r="S15" s="253">
        <f t="shared" si="0"/>
        <v>226797707.21135253</v>
      </c>
    </row>
    <row r="16" spans="1:19" s="147" customFormat="1">
      <c r="A16" s="117">
        <v>9</v>
      </c>
      <c r="B16" s="162" t="s">
        <v>75</v>
      </c>
      <c r="C16" s="658">
        <v>0</v>
      </c>
      <c r="D16" s="658"/>
      <c r="E16" s="658">
        <v>0</v>
      </c>
      <c r="F16" s="658"/>
      <c r="G16" s="658">
        <v>268292843</v>
      </c>
      <c r="H16" s="658">
        <v>2072897.48285</v>
      </c>
      <c r="I16" s="658">
        <v>0</v>
      </c>
      <c r="J16" s="658"/>
      <c r="K16" s="658">
        <v>0</v>
      </c>
      <c r="L16" s="658"/>
      <c r="M16" s="658">
        <v>0</v>
      </c>
      <c r="N16" s="658"/>
      <c r="O16" s="658">
        <v>0</v>
      </c>
      <c r="P16" s="658"/>
      <c r="Q16" s="658">
        <v>0</v>
      </c>
      <c r="R16" s="658"/>
      <c r="S16" s="253">
        <f t="shared" si="0"/>
        <v>94628009.168997496</v>
      </c>
    </row>
    <row r="17" spans="1:19" s="147" customFormat="1">
      <c r="A17" s="117">
        <v>10</v>
      </c>
      <c r="B17" s="162" t="s">
        <v>69</v>
      </c>
      <c r="C17" s="658">
        <v>0</v>
      </c>
      <c r="D17" s="658"/>
      <c r="E17" s="658">
        <v>0</v>
      </c>
      <c r="F17" s="658"/>
      <c r="G17" s="658">
        <v>0</v>
      </c>
      <c r="H17" s="658"/>
      <c r="I17" s="658">
        <v>4205492</v>
      </c>
      <c r="J17" s="658"/>
      <c r="K17" s="658">
        <v>0</v>
      </c>
      <c r="L17" s="658"/>
      <c r="M17" s="658">
        <v>8305444</v>
      </c>
      <c r="N17" s="658"/>
      <c r="O17" s="658">
        <v>963285</v>
      </c>
      <c r="P17" s="658"/>
      <c r="Q17" s="658">
        <v>0</v>
      </c>
      <c r="R17" s="658"/>
      <c r="S17" s="253">
        <f t="shared" si="0"/>
        <v>11853117.5</v>
      </c>
    </row>
    <row r="18" spans="1:19" s="147" customFormat="1">
      <c r="A18" s="117">
        <v>11</v>
      </c>
      <c r="B18" s="162" t="s">
        <v>70</v>
      </c>
      <c r="C18" s="658">
        <v>0</v>
      </c>
      <c r="D18" s="658"/>
      <c r="E18" s="658">
        <v>0</v>
      </c>
      <c r="F18" s="658"/>
      <c r="G18" s="658">
        <v>0</v>
      </c>
      <c r="H18" s="658"/>
      <c r="I18" s="658">
        <v>0</v>
      </c>
      <c r="J18" s="658"/>
      <c r="K18" s="658">
        <v>0</v>
      </c>
      <c r="L18" s="658"/>
      <c r="M18" s="658">
        <v>45847846</v>
      </c>
      <c r="N18" s="658"/>
      <c r="O18" s="658">
        <v>115214438</v>
      </c>
      <c r="P18" s="658"/>
      <c r="Q18" s="658">
        <v>0</v>
      </c>
      <c r="R18" s="658"/>
      <c r="S18" s="253">
        <f t="shared" si="0"/>
        <v>218669503</v>
      </c>
    </row>
    <row r="19" spans="1:19" s="147" customFormat="1">
      <c r="A19" s="117">
        <v>12</v>
      </c>
      <c r="B19" s="162" t="s">
        <v>71</v>
      </c>
      <c r="C19" s="658">
        <v>0</v>
      </c>
      <c r="D19" s="658"/>
      <c r="E19" s="658">
        <v>0</v>
      </c>
      <c r="F19" s="658"/>
      <c r="G19" s="658">
        <v>0</v>
      </c>
      <c r="H19" s="658"/>
      <c r="I19" s="658">
        <v>0</v>
      </c>
      <c r="J19" s="658"/>
      <c r="K19" s="658">
        <v>0</v>
      </c>
      <c r="L19" s="658"/>
      <c r="M19" s="658">
        <v>0</v>
      </c>
      <c r="N19" s="658"/>
      <c r="O19" s="658">
        <v>0</v>
      </c>
      <c r="P19" s="658"/>
      <c r="Q19" s="658">
        <v>0</v>
      </c>
      <c r="R19" s="658"/>
      <c r="S19" s="253">
        <f t="shared" si="0"/>
        <v>0</v>
      </c>
    </row>
    <row r="20" spans="1:19" s="147" customFormat="1">
      <c r="A20" s="117">
        <v>13</v>
      </c>
      <c r="B20" s="162" t="s">
        <v>72</v>
      </c>
      <c r="C20" s="658">
        <v>0</v>
      </c>
      <c r="D20" s="658"/>
      <c r="E20" s="658">
        <v>0</v>
      </c>
      <c r="F20" s="658"/>
      <c r="G20" s="658">
        <v>0</v>
      </c>
      <c r="H20" s="658"/>
      <c r="I20" s="658">
        <v>0</v>
      </c>
      <c r="J20" s="658"/>
      <c r="K20" s="658">
        <v>0</v>
      </c>
      <c r="L20" s="658"/>
      <c r="M20" s="658">
        <v>0</v>
      </c>
      <c r="N20" s="658"/>
      <c r="O20" s="658">
        <v>0</v>
      </c>
      <c r="P20" s="658"/>
      <c r="Q20" s="658">
        <v>0</v>
      </c>
      <c r="R20" s="658"/>
      <c r="S20" s="253">
        <f t="shared" si="0"/>
        <v>0</v>
      </c>
    </row>
    <row r="21" spans="1:19" s="147" customFormat="1">
      <c r="A21" s="117">
        <v>14</v>
      </c>
      <c r="B21" s="162" t="s">
        <v>249</v>
      </c>
      <c r="C21" s="658">
        <v>59081686</v>
      </c>
      <c r="D21" s="658"/>
      <c r="E21" s="658">
        <v>0</v>
      </c>
      <c r="F21" s="658"/>
      <c r="G21" s="658">
        <v>0</v>
      </c>
      <c r="H21" s="658"/>
      <c r="I21" s="658">
        <v>0</v>
      </c>
      <c r="J21" s="658"/>
      <c r="K21" s="658">
        <v>0</v>
      </c>
      <c r="L21" s="658"/>
      <c r="M21" s="658">
        <v>141381576.93000001</v>
      </c>
      <c r="N21" s="658"/>
      <c r="O21" s="658">
        <v>0</v>
      </c>
      <c r="P21" s="658"/>
      <c r="Q21" s="658">
        <v>1046999.54</v>
      </c>
      <c r="R21" s="658"/>
      <c r="S21" s="253">
        <f t="shared" si="0"/>
        <v>143999075.78</v>
      </c>
    </row>
    <row r="22" spans="1:19" ht="14.4" thickBot="1">
      <c r="A22" s="101"/>
      <c r="B22" s="149" t="s">
        <v>68</v>
      </c>
      <c r="C22" s="238">
        <f>SUM(C8:C21)</f>
        <v>220208683.30000001</v>
      </c>
      <c r="D22" s="238">
        <f t="shared" ref="D22:S22" si="1">SUM(D8:D21)</f>
        <v>0</v>
      </c>
      <c r="E22" s="238">
        <f t="shared" si="1"/>
        <v>45028415.035900004</v>
      </c>
      <c r="F22" s="238">
        <f t="shared" si="1"/>
        <v>0</v>
      </c>
      <c r="G22" s="238">
        <f t="shared" si="1"/>
        <v>268292843</v>
      </c>
      <c r="H22" s="238">
        <f t="shared" si="1"/>
        <v>2072897.48285</v>
      </c>
      <c r="I22" s="238">
        <f t="shared" si="1"/>
        <v>9750659.0990999974</v>
      </c>
      <c r="J22" s="238">
        <f t="shared" si="1"/>
        <v>0</v>
      </c>
      <c r="K22" s="238">
        <f t="shared" si="1"/>
        <v>277362101.17544001</v>
      </c>
      <c r="L22" s="238">
        <f t="shared" si="1"/>
        <v>15675704.007809998</v>
      </c>
      <c r="M22" s="238">
        <f t="shared" si="1"/>
        <v>1200447440.4950001</v>
      </c>
      <c r="N22" s="238">
        <f t="shared" si="1"/>
        <v>89815027.310959995</v>
      </c>
      <c r="O22" s="238">
        <f t="shared" si="1"/>
        <v>123643468</v>
      </c>
      <c r="P22" s="238">
        <f t="shared" si="1"/>
        <v>4568760.7149999999</v>
      </c>
      <c r="Q22" s="238">
        <f t="shared" si="1"/>
        <v>1046999.54</v>
      </c>
      <c r="R22" s="238">
        <f t="shared" si="1"/>
        <v>0</v>
      </c>
      <c r="S22" s="254">
        <f t="shared" si="1"/>
        <v>1813485685.3416252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V28"/>
  <sheetViews>
    <sheetView zoomScale="60" zoomScaleNormal="60" workbookViewId="0">
      <pane xSplit="2" ySplit="6" topLeftCell="C7"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188</v>
      </c>
      <c r="B1" s="279" t="str">
        <f>Info!C2</f>
        <v>სს "ვითიბი ბანკი ჯორჯია"</v>
      </c>
    </row>
    <row r="2" spans="1:22">
      <c r="A2" s="2" t="s">
        <v>189</v>
      </c>
      <c r="B2" s="408">
        <f>'1. key ratios'!B2</f>
        <v>44469</v>
      </c>
    </row>
    <row r="4" spans="1:22" ht="28.2" thickBot="1">
      <c r="A4" s="2" t="s">
        <v>416</v>
      </c>
      <c r="B4" s="250" t="s">
        <v>457</v>
      </c>
      <c r="V4" s="188" t="s">
        <v>93</v>
      </c>
    </row>
    <row r="5" spans="1:22">
      <c r="A5" s="99"/>
      <c r="B5" s="100"/>
      <c r="C5" s="767" t="s">
        <v>198</v>
      </c>
      <c r="D5" s="768"/>
      <c r="E5" s="768"/>
      <c r="F5" s="768"/>
      <c r="G5" s="768"/>
      <c r="H5" s="768"/>
      <c r="I5" s="768"/>
      <c r="J5" s="768"/>
      <c r="K5" s="768"/>
      <c r="L5" s="769"/>
      <c r="M5" s="767" t="s">
        <v>199</v>
      </c>
      <c r="N5" s="768"/>
      <c r="O5" s="768"/>
      <c r="P5" s="768"/>
      <c r="Q5" s="768"/>
      <c r="R5" s="768"/>
      <c r="S5" s="769"/>
      <c r="T5" s="772" t="s">
        <v>455</v>
      </c>
      <c r="U5" s="772" t="s">
        <v>454</v>
      </c>
      <c r="V5" s="770" t="s">
        <v>200</v>
      </c>
    </row>
    <row r="6" spans="1:22" s="67" customFormat="1" ht="151.80000000000001">
      <c r="A6" s="115"/>
      <c r="B6" s="164"/>
      <c r="C6" s="97" t="s">
        <v>201</v>
      </c>
      <c r="D6" s="96" t="s">
        <v>202</v>
      </c>
      <c r="E6" s="93" t="s">
        <v>203</v>
      </c>
      <c r="F6" s="251" t="s">
        <v>449</v>
      </c>
      <c r="G6" s="96" t="s">
        <v>204</v>
      </c>
      <c r="H6" s="96" t="s">
        <v>205</v>
      </c>
      <c r="I6" s="96" t="s">
        <v>206</v>
      </c>
      <c r="J6" s="96" t="s">
        <v>248</v>
      </c>
      <c r="K6" s="96" t="s">
        <v>207</v>
      </c>
      <c r="L6" s="98" t="s">
        <v>208</v>
      </c>
      <c r="M6" s="97" t="s">
        <v>209</v>
      </c>
      <c r="N6" s="96" t="s">
        <v>210</v>
      </c>
      <c r="O6" s="96" t="s">
        <v>211</v>
      </c>
      <c r="P6" s="96" t="s">
        <v>212</v>
      </c>
      <c r="Q6" s="96" t="s">
        <v>213</v>
      </c>
      <c r="R6" s="96" t="s">
        <v>214</v>
      </c>
      <c r="S6" s="98" t="s">
        <v>215</v>
      </c>
      <c r="T6" s="773"/>
      <c r="U6" s="773"/>
      <c r="V6" s="771"/>
    </row>
    <row r="7" spans="1:22" s="147" customFormat="1">
      <c r="A7" s="148">
        <v>1</v>
      </c>
      <c r="B7" s="146" t="s">
        <v>216</v>
      </c>
      <c r="C7" s="657"/>
      <c r="D7" s="658">
        <v>0</v>
      </c>
      <c r="E7" s="658"/>
      <c r="F7" s="658"/>
      <c r="G7" s="658"/>
      <c r="H7" s="658"/>
      <c r="I7" s="658"/>
      <c r="J7" s="658">
        <v>0</v>
      </c>
      <c r="K7" s="658"/>
      <c r="L7" s="659"/>
      <c r="M7" s="657"/>
      <c r="N7" s="658"/>
      <c r="O7" s="658"/>
      <c r="P7" s="658"/>
      <c r="Q7" s="658"/>
      <c r="R7" s="658"/>
      <c r="S7" s="659"/>
      <c r="T7" s="660">
        <v>0</v>
      </c>
      <c r="U7" s="660"/>
      <c r="V7" s="239">
        <f>SUM(C7:S7)</f>
        <v>0</v>
      </c>
    </row>
    <row r="8" spans="1:22" s="147" customFormat="1">
      <c r="A8" s="148">
        <v>2</v>
      </c>
      <c r="B8" s="146" t="s">
        <v>217</v>
      </c>
      <c r="C8" s="657"/>
      <c r="D8" s="658">
        <v>0</v>
      </c>
      <c r="E8" s="658"/>
      <c r="F8" s="658"/>
      <c r="G8" s="658"/>
      <c r="H8" s="658"/>
      <c r="I8" s="658"/>
      <c r="J8" s="658">
        <v>0</v>
      </c>
      <c r="K8" s="658"/>
      <c r="L8" s="659"/>
      <c r="M8" s="657"/>
      <c r="N8" s="658"/>
      <c r="O8" s="658"/>
      <c r="P8" s="658"/>
      <c r="Q8" s="658"/>
      <c r="R8" s="658"/>
      <c r="S8" s="659"/>
      <c r="T8" s="660">
        <v>0</v>
      </c>
      <c r="U8" s="660"/>
      <c r="V8" s="239">
        <f t="shared" ref="V8:V20" si="0">SUM(C8:S8)</f>
        <v>0</v>
      </c>
    </row>
    <row r="9" spans="1:22" s="147" customFormat="1">
      <c r="A9" s="148">
        <v>3</v>
      </c>
      <c r="B9" s="146" t="s">
        <v>218</v>
      </c>
      <c r="C9" s="657"/>
      <c r="D9" s="658">
        <v>0</v>
      </c>
      <c r="E9" s="658"/>
      <c r="F9" s="658"/>
      <c r="G9" s="658"/>
      <c r="H9" s="658"/>
      <c r="I9" s="658"/>
      <c r="J9" s="658">
        <v>0</v>
      </c>
      <c r="K9" s="658"/>
      <c r="L9" s="659"/>
      <c r="M9" s="657"/>
      <c r="N9" s="658"/>
      <c r="O9" s="658"/>
      <c r="P9" s="658"/>
      <c r="Q9" s="658"/>
      <c r="R9" s="658"/>
      <c r="S9" s="659"/>
      <c r="T9" s="660">
        <v>0</v>
      </c>
      <c r="U9" s="660"/>
      <c r="V9" s="239">
        <f>SUM(C9:S9)</f>
        <v>0</v>
      </c>
    </row>
    <row r="10" spans="1:22" s="147" customFormat="1">
      <c r="A10" s="148">
        <v>4</v>
      </c>
      <c r="B10" s="146" t="s">
        <v>219</v>
      </c>
      <c r="C10" s="657"/>
      <c r="D10" s="658">
        <v>0</v>
      </c>
      <c r="E10" s="658"/>
      <c r="F10" s="658"/>
      <c r="G10" s="658"/>
      <c r="H10" s="658"/>
      <c r="I10" s="658"/>
      <c r="J10" s="658">
        <v>0</v>
      </c>
      <c r="K10" s="658"/>
      <c r="L10" s="659"/>
      <c r="M10" s="657"/>
      <c r="N10" s="658"/>
      <c r="O10" s="658"/>
      <c r="P10" s="658"/>
      <c r="Q10" s="658"/>
      <c r="R10" s="658"/>
      <c r="S10" s="659"/>
      <c r="T10" s="660">
        <v>0</v>
      </c>
      <c r="U10" s="660"/>
      <c r="V10" s="239">
        <f t="shared" si="0"/>
        <v>0</v>
      </c>
    </row>
    <row r="11" spans="1:22" s="147" customFormat="1">
      <c r="A11" s="148">
        <v>5</v>
      </c>
      <c r="B11" s="146" t="s">
        <v>220</v>
      </c>
      <c r="C11" s="657"/>
      <c r="D11" s="658">
        <v>0</v>
      </c>
      <c r="E11" s="658"/>
      <c r="F11" s="658"/>
      <c r="G11" s="658"/>
      <c r="H11" s="658"/>
      <c r="I11" s="658"/>
      <c r="J11" s="658">
        <v>0</v>
      </c>
      <c r="K11" s="658"/>
      <c r="L11" s="659"/>
      <c r="M11" s="657"/>
      <c r="N11" s="658"/>
      <c r="O11" s="658"/>
      <c r="P11" s="658"/>
      <c r="Q11" s="658"/>
      <c r="R11" s="658"/>
      <c r="S11" s="659"/>
      <c r="T11" s="660">
        <v>0</v>
      </c>
      <c r="U11" s="660"/>
      <c r="V11" s="239">
        <f t="shared" si="0"/>
        <v>0</v>
      </c>
    </row>
    <row r="12" spans="1:22" s="147" customFormat="1">
      <c r="A12" s="148">
        <v>6</v>
      </c>
      <c r="B12" s="146" t="s">
        <v>221</v>
      </c>
      <c r="C12" s="657"/>
      <c r="D12" s="658">
        <v>0</v>
      </c>
      <c r="E12" s="658"/>
      <c r="F12" s="658"/>
      <c r="G12" s="658"/>
      <c r="H12" s="658"/>
      <c r="I12" s="658"/>
      <c r="J12" s="658">
        <v>0</v>
      </c>
      <c r="K12" s="658"/>
      <c r="L12" s="659"/>
      <c r="M12" s="657"/>
      <c r="N12" s="658"/>
      <c r="O12" s="658"/>
      <c r="P12" s="658"/>
      <c r="Q12" s="658"/>
      <c r="R12" s="658"/>
      <c r="S12" s="659"/>
      <c r="T12" s="660">
        <v>0</v>
      </c>
      <c r="U12" s="660"/>
      <c r="V12" s="239">
        <f t="shared" si="0"/>
        <v>0</v>
      </c>
    </row>
    <row r="13" spans="1:22" s="147" customFormat="1">
      <c r="A13" s="148">
        <v>7</v>
      </c>
      <c r="B13" s="146" t="s">
        <v>73</v>
      </c>
      <c r="C13" s="657"/>
      <c r="D13" s="658">
        <v>38598955.933964998</v>
      </c>
      <c r="E13" s="658"/>
      <c r="F13" s="658"/>
      <c r="G13" s="658"/>
      <c r="H13" s="658"/>
      <c r="I13" s="658"/>
      <c r="J13" s="658">
        <v>0</v>
      </c>
      <c r="K13" s="658"/>
      <c r="L13" s="659"/>
      <c r="M13" s="657"/>
      <c r="N13" s="658"/>
      <c r="O13" s="658"/>
      <c r="P13" s="658"/>
      <c r="Q13" s="658"/>
      <c r="R13" s="658"/>
      <c r="S13" s="659"/>
      <c r="T13" s="660">
        <v>31873097.999999996</v>
      </c>
      <c r="U13" s="660">
        <v>6725857.9339650003</v>
      </c>
      <c r="V13" s="239">
        <f t="shared" si="0"/>
        <v>38598955.933964998</v>
      </c>
    </row>
    <row r="14" spans="1:22" s="147" customFormat="1">
      <c r="A14" s="148">
        <v>8</v>
      </c>
      <c r="B14" s="146" t="s">
        <v>74</v>
      </c>
      <c r="C14" s="657"/>
      <c r="D14" s="658">
        <v>2305334.2597500002</v>
      </c>
      <c r="E14" s="658"/>
      <c r="F14" s="658"/>
      <c r="G14" s="658"/>
      <c r="H14" s="658"/>
      <c r="I14" s="658"/>
      <c r="J14" s="658">
        <v>0</v>
      </c>
      <c r="K14" s="658"/>
      <c r="L14" s="659"/>
      <c r="M14" s="657"/>
      <c r="N14" s="658"/>
      <c r="O14" s="658"/>
      <c r="P14" s="658"/>
      <c r="Q14" s="658"/>
      <c r="R14" s="658"/>
      <c r="S14" s="659"/>
      <c r="T14" s="660">
        <v>1346842</v>
      </c>
      <c r="U14" s="660">
        <v>958492.25975000008</v>
      </c>
      <c r="V14" s="239">
        <f t="shared" si="0"/>
        <v>2305334.2597500002</v>
      </c>
    </row>
    <row r="15" spans="1:22" s="147" customFormat="1">
      <c r="A15" s="148">
        <v>9</v>
      </c>
      <c r="B15" s="146" t="s">
        <v>75</v>
      </c>
      <c r="C15" s="657"/>
      <c r="D15" s="658">
        <v>0</v>
      </c>
      <c r="E15" s="658"/>
      <c r="F15" s="658"/>
      <c r="G15" s="658"/>
      <c r="H15" s="658"/>
      <c r="I15" s="658"/>
      <c r="J15" s="658">
        <v>0</v>
      </c>
      <c r="K15" s="658"/>
      <c r="L15" s="659"/>
      <c r="M15" s="657"/>
      <c r="N15" s="658"/>
      <c r="O15" s="658"/>
      <c r="P15" s="658"/>
      <c r="Q15" s="658"/>
      <c r="R15" s="658"/>
      <c r="S15" s="659"/>
      <c r="T15" s="660">
        <v>0</v>
      </c>
      <c r="U15" s="660"/>
      <c r="V15" s="239">
        <f t="shared" si="0"/>
        <v>0</v>
      </c>
    </row>
    <row r="16" spans="1:22" s="147" customFormat="1">
      <c r="A16" s="148">
        <v>10</v>
      </c>
      <c r="B16" s="146" t="s">
        <v>69</v>
      </c>
      <c r="C16" s="657"/>
      <c r="D16" s="658">
        <v>50939</v>
      </c>
      <c r="E16" s="658"/>
      <c r="F16" s="658"/>
      <c r="G16" s="658"/>
      <c r="H16" s="658"/>
      <c r="I16" s="658"/>
      <c r="J16" s="658">
        <v>0</v>
      </c>
      <c r="K16" s="658"/>
      <c r="L16" s="659"/>
      <c r="M16" s="657"/>
      <c r="N16" s="658"/>
      <c r="O16" s="658"/>
      <c r="P16" s="658"/>
      <c r="Q16" s="658"/>
      <c r="R16" s="658"/>
      <c r="S16" s="659"/>
      <c r="T16" s="660">
        <v>50939</v>
      </c>
      <c r="U16" s="660"/>
      <c r="V16" s="239">
        <f t="shared" si="0"/>
        <v>50939</v>
      </c>
    </row>
    <row r="17" spans="1:22" s="147" customFormat="1">
      <c r="A17" s="148">
        <v>11</v>
      </c>
      <c r="B17" s="146" t="s">
        <v>70</v>
      </c>
      <c r="C17" s="657"/>
      <c r="D17" s="658">
        <v>7853804</v>
      </c>
      <c r="E17" s="658"/>
      <c r="F17" s="658"/>
      <c r="G17" s="658"/>
      <c r="H17" s="658"/>
      <c r="I17" s="658"/>
      <c r="J17" s="658">
        <v>0</v>
      </c>
      <c r="K17" s="658"/>
      <c r="L17" s="659"/>
      <c r="M17" s="657"/>
      <c r="N17" s="658"/>
      <c r="O17" s="658"/>
      <c r="P17" s="658"/>
      <c r="Q17" s="658"/>
      <c r="R17" s="658"/>
      <c r="S17" s="659"/>
      <c r="T17" s="660">
        <v>7853804</v>
      </c>
      <c r="U17" s="660"/>
      <c r="V17" s="239">
        <f t="shared" si="0"/>
        <v>7853804</v>
      </c>
    </row>
    <row r="18" spans="1:22" s="147" customFormat="1">
      <c r="A18" s="148">
        <v>12</v>
      </c>
      <c r="B18" s="146" t="s">
        <v>71</v>
      </c>
      <c r="C18" s="657"/>
      <c r="D18" s="658">
        <v>0</v>
      </c>
      <c r="E18" s="658"/>
      <c r="F18" s="658"/>
      <c r="G18" s="658"/>
      <c r="H18" s="658"/>
      <c r="I18" s="658"/>
      <c r="J18" s="658">
        <v>0</v>
      </c>
      <c r="K18" s="658"/>
      <c r="L18" s="659"/>
      <c r="M18" s="657"/>
      <c r="N18" s="658"/>
      <c r="O18" s="658"/>
      <c r="P18" s="658"/>
      <c r="Q18" s="658"/>
      <c r="R18" s="658"/>
      <c r="S18" s="659"/>
      <c r="T18" s="660">
        <v>0</v>
      </c>
      <c r="U18" s="660"/>
      <c r="V18" s="239">
        <f t="shared" si="0"/>
        <v>0</v>
      </c>
    </row>
    <row r="19" spans="1:22" s="147" customFormat="1">
      <c r="A19" s="148">
        <v>13</v>
      </c>
      <c r="B19" s="146" t="s">
        <v>72</v>
      </c>
      <c r="C19" s="657"/>
      <c r="D19" s="658">
        <v>0</v>
      </c>
      <c r="E19" s="658"/>
      <c r="F19" s="658"/>
      <c r="G19" s="658"/>
      <c r="H19" s="658"/>
      <c r="I19" s="658"/>
      <c r="J19" s="658">
        <v>0</v>
      </c>
      <c r="K19" s="658"/>
      <c r="L19" s="659"/>
      <c r="M19" s="657"/>
      <c r="N19" s="658"/>
      <c r="O19" s="658"/>
      <c r="P19" s="658"/>
      <c r="Q19" s="658"/>
      <c r="R19" s="658"/>
      <c r="S19" s="659"/>
      <c r="T19" s="660">
        <v>0</v>
      </c>
      <c r="U19" s="660"/>
      <c r="V19" s="239">
        <f t="shared" si="0"/>
        <v>0</v>
      </c>
    </row>
    <row r="20" spans="1:22" s="147" customFormat="1">
      <c r="A20" s="148">
        <v>14</v>
      </c>
      <c r="B20" s="146" t="s">
        <v>249</v>
      </c>
      <c r="C20" s="657"/>
      <c r="D20" s="658">
        <v>0</v>
      </c>
      <c r="E20" s="658"/>
      <c r="F20" s="658"/>
      <c r="G20" s="658"/>
      <c r="H20" s="658"/>
      <c r="I20" s="658"/>
      <c r="J20" s="658">
        <v>0</v>
      </c>
      <c r="K20" s="658"/>
      <c r="L20" s="659"/>
      <c r="M20" s="657"/>
      <c r="N20" s="658"/>
      <c r="O20" s="658"/>
      <c r="P20" s="658"/>
      <c r="Q20" s="658"/>
      <c r="R20" s="658"/>
      <c r="S20" s="659"/>
      <c r="T20" s="660">
        <v>0</v>
      </c>
      <c r="U20" s="660"/>
      <c r="V20" s="239">
        <f t="shared" si="0"/>
        <v>0</v>
      </c>
    </row>
    <row r="21" spans="1:22" ht="14.4" thickBot="1">
      <c r="A21" s="101"/>
      <c r="B21" s="102" t="s">
        <v>68</v>
      </c>
      <c r="C21" s="240">
        <f>SUM(C7:C20)</f>
        <v>0</v>
      </c>
      <c r="D21" s="238">
        <f t="shared" ref="D21:V21" si="1">SUM(D7:D20)</f>
        <v>48809033.193714999</v>
      </c>
      <c r="E21" s="238">
        <f t="shared" si="1"/>
        <v>0</v>
      </c>
      <c r="F21" s="238">
        <f t="shared" si="1"/>
        <v>0</v>
      </c>
      <c r="G21" s="238">
        <f t="shared" si="1"/>
        <v>0</v>
      </c>
      <c r="H21" s="238">
        <f t="shared" si="1"/>
        <v>0</v>
      </c>
      <c r="I21" s="238">
        <f t="shared" si="1"/>
        <v>0</v>
      </c>
      <c r="J21" s="238">
        <f t="shared" si="1"/>
        <v>0</v>
      </c>
      <c r="K21" s="238">
        <f t="shared" si="1"/>
        <v>0</v>
      </c>
      <c r="L21" s="241">
        <f t="shared" si="1"/>
        <v>0</v>
      </c>
      <c r="M21" s="240">
        <f t="shared" si="1"/>
        <v>0</v>
      </c>
      <c r="N21" s="238">
        <f t="shared" si="1"/>
        <v>0</v>
      </c>
      <c r="O21" s="238">
        <f t="shared" si="1"/>
        <v>0</v>
      </c>
      <c r="P21" s="238">
        <f t="shared" si="1"/>
        <v>0</v>
      </c>
      <c r="Q21" s="238">
        <f t="shared" si="1"/>
        <v>0</v>
      </c>
      <c r="R21" s="238">
        <f t="shared" si="1"/>
        <v>0</v>
      </c>
      <c r="S21" s="241">
        <f t="shared" si="1"/>
        <v>0</v>
      </c>
      <c r="T21" s="241">
        <f>SUM(T7:T20)</f>
        <v>41124683</v>
      </c>
      <c r="U21" s="241">
        <f t="shared" si="1"/>
        <v>7684350.1937150005</v>
      </c>
      <c r="V21" s="242">
        <f t="shared" si="1"/>
        <v>48809033.193714999</v>
      </c>
    </row>
    <row r="24" spans="1:22">
      <c r="A24" s="19"/>
      <c r="B24" s="19"/>
      <c r="C24" s="71"/>
      <c r="D24" s="71"/>
      <c r="E24" s="71"/>
    </row>
    <row r="25" spans="1:22">
      <c r="A25" s="94"/>
      <c r="B25" s="94"/>
      <c r="C25" s="19"/>
      <c r="D25" s="71"/>
      <c r="E25" s="71"/>
    </row>
    <row r="26" spans="1:22">
      <c r="A26" s="94"/>
      <c r="B26" s="95"/>
      <c r="C26" s="19"/>
      <c r="D26" s="71"/>
      <c r="E26" s="71"/>
    </row>
    <row r="27" spans="1:22">
      <c r="A27" s="94"/>
      <c r="B27" s="94"/>
      <c r="C27" s="19"/>
      <c r="D27" s="71"/>
      <c r="E27" s="71"/>
    </row>
    <row r="28" spans="1:22">
      <c r="A28" s="94"/>
      <c r="B28" s="95"/>
      <c r="C28" s="19"/>
      <c r="D28" s="71"/>
      <c r="E28" s="7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I28"/>
  <sheetViews>
    <sheetView zoomScale="80" zoomScaleNormal="80" workbookViewId="0">
      <pane xSplit="1" ySplit="7" topLeftCell="B8"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188</v>
      </c>
      <c r="B1" s="279" t="str">
        <f>Info!C2</f>
        <v>სს "ვითიბი ბანკი ჯორჯია"</v>
      </c>
    </row>
    <row r="2" spans="1:9">
      <c r="A2" s="2" t="s">
        <v>189</v>
      </c>
      <c r="B2" s="408">
        <f>'1. key ratios'!B2</f>
        <v>44469</v>
      </c>
    </row>
    <row r="4" spans="1:9" ht="14.4" thickBot="1">
      <c r="A4" s="2" t="s">
        <v>417</v>
      </c>
      <c r="B4" s="247" t="s">
        <v>458</v>
      </c>
    </row>
    <row r="5" spans="1:9">
      <c r="A5" s="99"/>
      <c r="B5" s="144"/>
      <c r="C5" s="150" t="s">
        <v>0</v>
      </c>
      <c r="D5" s="150" t="s">
        <v>1</v>
      </c>
      <c r="E5" s="150" t="s">
        <v>2</v>
      </c>
      <c r="F5" s="150" t="s">
        <v>3</v>
      </c>
      <c r="G5" s="245" t="s">
        <v>4</v>
      </c>
      <c r="H5" s="151" t="s">
        <v>5</v>
      </c>
      <c r="I5" s="25"/>
    </row>
    <row r="6" spans="1:9" ht="15" customHeight="1">
      <c r="A6" s="143"/>
      <c r="B6" s="23"/>
      <c r="C6" s="774" t="s">
        <v>450</v>
      </c>
      <c r="D6" s="778" t="s">
        <v>471</v>
      </c>
      <c r="E6" s="779"/>
      <c r="F6" s="774" t="s">
        <v>477</v>
      </c>
      <c r="G6" s="774" t="s">
        <v>478</v>
      </c>
      <c r="H6" s="776" t="s">
        <v>452</v>
      </c>
      <c r="I6" s="25"/>
    </row>
    <row r="7" spans="1:9" ht="69">
      <c r="A7" s="143"/>
      <c r="B7" s="23"/>
      <c r="C7" s="775"/>
      <c r="D7" s="246" t="s">
        <v>453</v>
      </c>
      <c r="E7" s="246" t="s">
        <v>451</v>
      </c>
      <c r="F7" s="775"/>
      <c r="G7" s="775"/>
      <c r="H7" s="777"/>
      <c r="I7" s="25"/>
    </row>
    <row r="8" spans="1:9">
      <c r="A8" s="90">
        <v>1</v>
      </c>
      <c r="B8" s="73" t="s">
        <v>216</v>
      </c>
      <c r="C8" s="653">
        <v>416216237.83090001</v>
      </c>
      <c r="D8" s="654">
        <v>0</v>
      </c>
      <c r="E8" s="653">
        <v>0</v>
      </c>
      <c r="F8" s="653">
        <v>255089240.5309</v>
      </c>
      <c r="G8" s="655">
        <v>255089240.5309</v>
      </c>
      <c r="H8" s="656">
        <f>IFERROR(G8/(C8+E8),0)</f>
        <v>0.61287671490254891</v>
      </c>
    </row>
    <row r="9" spans="1:9" ht="15" customHeight="1">
      <c r="A9" s="90">
        <v>2</v>
      </c>
      <c r="B9" s="73" t="s">
        <v>217</v>
      </c>
      <c r="C9" s="653">
        <v>0</v>
      </c>
      <c r="D9" s="654">
        <v>0</v>
      </c>
      <c r="E9" s="653">
        <v>0</v>
      </c>
      <c r="F9" s="653">
        <v>0</v>
      </c>
      <c r="G9" s="655">
        <v>0</v>
      </c>
      <c r="H9" s="656">
        <f t="shared" ref="H9:H21" si="0">IFERROR(G9/(C9+E9),0)</f>
        <v>0</v>
      </c>
    </row>
    <row r="10" spans="1:9">
      <c r="A10" s="90">
        <v>3</v>
      </c>
      <c r="B10" s="73" t="s">
        <v>218</v>
      </c>
      <c r="C10" s="653">
        <v>0</v>
      </c>
      <c r="D10" s="654">
        <v>0</v>
      </c>
      <c r="E10" s="653">
        <v>0</v>
      </c>
      <c r="F10" s="653">
        <v>0</v>
      </c>
      <c r="G10" s="655">
        <v>0</v>
      </c>
      <c r="H10" s="656">
        <f t="shared" si="0"/>
        <v>0</v>
      </c>
    </row>
    <row r="11" spans="1:9">
      <c r="A11" s="90">
        <v>4</v>
      </c>
      <c r="B11" s="73" t="s">
        <v>219</v>
      </c>
      <c r="C11" s="653">
        <v>0</v>
      </c>
      <c r="D11" s="654">
        <v>0</v>
      </c>
      <c r="E11" s="653">
        <v>0</v>
      </c>
      <c r="F11" s="653">
        <v>0</v>
      </c>
      <c r="G11" s="655">
        <v>0</v>
      </c>
      <c r="H11" s="656">
        <f t="shared" si="0"/>
        <v>0</v>
      </c>
    </row>
    <row r="12" spans="1:9">
      <c r="A12" s="90">
        <v>5</v>
      </c>
      <c r="B12" s="73" t="s">
        <v>220</v>
      </c>
      <c r="C12" s="653">
        <v>0</v>
      </c>
      <c r="D12" s="654">
        <v>0</v>
      </c>
      <c r="E12" s="653">
        <v>0</v>
      </c>
      <c r="F12" s="653">
        <v>0</v>
      </c>
      <c r="G12" s="655">
        <v>0</v>
      </c>
      <c r="H12" s="656">
        <f t="shared" si="0"/>
        <v>0</v>
      </c>
    </row>
    <row r="13" spans="1:9">
      <c r="A13" s="90">
        <v>6</v>
      </c>
      <c r="B13" s="73" t="s">
        <v>221</v>
      </c>
      <c r="C13" s="653">
        <v>51623329.169100001</v>
      </c>
      <c r="D13" s="654">
        <v>7807000</v>
      </c>
      <c r="E13" s="653">
        <v>3903500</v>
      </c>
      <c r="F13" s="653">
        <v>16731513.59083</v>
      </c>
      <c r="G13" s="655">
        <v>16731513.59083</v>
      </c>
      <c r="H13" s="656">
        <f t="shared" si="0"/>
        <v>0.30132305123846115</v>
      </c>
    </row>
    <row r="14" spans="1:9">
      <c r="A14" s="90">
        <v>7</v>
      </c>
      <c r="B14" s="73" t="s">
        <v>73</v>
      </c>
      <c r="C14" s="653">
        <v>756239331</v>
      </c>
      <c r="D14" s="654">
        <v>151532399.59191999</v>
      </c>
      <c r="E14" s="653">
        <v>85712699.979544997</v>
      </c>
      <c r="F14" s="653">
        <v>845717518.05954504</v>
      </c>
      <c r="G14" s="655">
        <v>807118562.12557995</v>
      </c>
      <c r="H14" s="656">
        <f t="shared" si="0"/>
        <v>0.95862772750433412</v>
      </c>
    </row>
    <row r="15" spans="1:9">
      <c r="A15" s="90">
        <v>8</v>
      </c>
      <c r="B15" s="73" t="s">
        <v>74</v>
      </c>
      <c r="C15" s="653">
        <v>277362101.17544001</v>
      </c>
      <c r="D15" s="654">
        <v>37956453.616080008</v>
      </c>
      <c r="E15" s="653">
        <v>20443292.054225009</v>
      </c>
      <c r="F15" s="653">
        <v>226797707.2113525</v>
      </c>
      <c r="G15" s="655">
        <v>224492373.07002249</v>
      </c>
      <c r="H15" s="656">
        <f t="shared" si="0"/>
        <v>0.75382238929734846</v>
      </c>
    </row>
    <row r="16" spans="1:9">
      <c r="A16" s="90">
        <v>9</v>
      </c>
      <c r="B16" s="73" t="s">
        <v>75</v>
      </c>
      <c r="C16" s="653">
        <v>268292843</v>
      </c>
      <c r="D16" s="654">
        <v>4009043.9760700003</v>
      </c>
      <c r="E16" s="653">
        <v>2072897.4828500003</v>
      </c>
      <c r="F16" s="653">
        <v>94628009.118997499</v>
      </c>
      <c r="G16" s="655">
        <v>94628009.118997499</v>
      </c>
      <c r="H16" s="656">
        <f t="shared" si="0"/>
        <v>0.3499999998150653</v>
      </c>
    </row>
    <row r="17" spans="1:8">
      <c r="A17" s="90">
        <v>10</v>
      </c>
      <c r="B17" s="73" t="s">
        <v>69</v>
      </c>
      <c r="C17" s="653">
        <v>13474222</v>
      </c>
      <c r="D17" s="654">
        <v>0</v>
      </c>
      <c r="E17" s="653">
        <v>0</v>
      </c>
      <c r="F17" s="653">
        <v>11853118</v>
      </c>
      <c r="G17" s="655">
        <v>11802179</v>
      </c>
      <c r="H17" s="656">
        <f t="shared" si="0"/>
        <v>0.87590801160913034</v>
      </c>
    </row>
    <row r="18" spans="1:8">
      <c r="A18" s="90">
        <v>11</v>
      </c>
      <c r="B18" s="73" t="s">
        <v>70</v>
      </c>
      <c r="C18" s="653">
        <v>161062283</v>
      </c>
      <c r="D18" s="654">
        <v>0</v>
      </c>
      <c r="E18" s="653">
        <v>0</v>
      </c>
      <c r="F18" s="653">
        <v>218669502</v>
      </c>
      <c r="G18" s="655">
        <v>210815699</v>
      </c>
      <c r="H18" s="656">
        <f t="shared" si="0"/>
        <v>1.3089079272519688</v>
      </c>
    </row>
    <row r="19" spans="1:8">
      <c r="A19" s="90">
        <v>12</v>
      </c>
      <c r="B19" s="73" t="s">
        <v>71</v>
      </c>
      <c r="C19" s="653">
        <v>0</v>
      </c>
      <c r="D19" s="654">
        <v>0</v>
      </c>
      <c r="E19" s="653">
        <v>0</v>
      </c>
      <c r="F19" s="653">
        <v>0</v>
      </c>
      <c r="G19" s="655">
        <v>0</v>
      </c>
      <c r="H19" s="656">
        <f t="shared" si="0"/>
        <v>0</v>
      </c>
    </row>
    <row r="20" spans="1:8">
      <c r="A20" s="90">
        <v>13</v>
      </c>
      <c r="B20" s="73" t="s">
        <v>72</v>
      </c>
      <c r="C20" s="653">
        <v>0</v>
      </c>
      <c r="D20" s="654">
        <v>0</v>
      </c>
      <c r="E20" s="653">
        <v>0</v>
      </c>
      <c r="F20" s="653">
        <v>0</v>
      </c>
      <c r="G20" s="655">
        <v>0</v>
      </c>
      <c r="H20" s="656">
        <f t="shared" si="0"/>
        <v>0</v>
      </c>
    </row>
    <row r="21" spans="1:8">
      <c r="A21" s="90">
        <v>14</v>
      </c>
      <c r="B21" s="73" t="s">
        <v>249</v>
      </c>
      <c r="C21" s="653">
        <v>201510262.47</v>
      </c>
      <c r="D21" s="654">
        <v>0</v>
      </c>
      <c r="E21" s="653">
        <v>0</v>
      </c>
      <c r="F21" s="653">
        <v>143999075.78</v>
      </c>
      <c r="G21" s="655">
        <v>143999075.78</v>
      </c>
      <c r="H21" s="656">
        <f t="shared" si="0"/>
        <v>0.71459921700731233</v>
      </c>
    </row>
    <row r="22" spans="1:8" ht="14.4" thickBot="1">
      <c r="A22" s="145"/>
      <c r="B22" s="152" t="s">
        <v>68</v>
      </c>
      <c r="C22" s="238">
        <f>SUM(C8:C21)</f>
        <v>2145780609.6454401</v>
      </c>
      <c r="D22" s="238">
        <f>SUM(D8:D21)</f>
        <v>201304897.18406999</v>
      </c>
      <c r="E22" s="238">
        <f>SUM(E8:E21)</f>
        <v>112132389.51662001</v>
      </c>
      <c r="F22" s="238">
        <f>SUM(F8:F21)</f>
        <v>1813485684.2916253</v>
      </c>
      <c r="G22" s="238">
        <f>SUM(G8:G21)</f>
        <v>1764676652.2163301</v>
      </c>
      <c r="H22" s="252">
        <f>G22/(C22+E22)</f>
        <v>0.78155210270334752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K28"/>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10.5546875" style="279" bestFit="1" customWidth="1"/>
    <col min="2" max="2" width="104.109375" style="279" customWidth="1"/>
    <col min="3" max="3" width="12" style="279" bestFit="1" customWidth="1"/>
    <col min="4" max="5" width="13.5546875" style="279" bestFit="1" customWidth="1"/>
    <col min="6" max="6" width="12" style="279" bestFit="1" customWidth="1"/>
    <col min="7" max="7" width="12.6640625" style="279" customWidth="1"/>
    <col min="8" max="9" width="12" style="279" bestFit="1" customWidth="1"/>
    <col min="10" max="10" width="12.6640625" style="279" customWidth="1"/>
    <col min="11" max="11" width="12" style="279" bestFit="1" customWidth="1"/>
    <col min="12" max="16384" width="9.109375" style="279"/>
  </cols>
  <sheetData>
    <row r="1" spans="1:11">
      <c r="A1" s="279" t="s">
        <v>188</v>
      </c>
      <c r="B1" s="279" t="str">
        <f>Info!C2</f>
        <v>სს "ვითიბი ბანკი ჯორჯია"</v>
      </c>
    </row>
    <row r="2" spans="1:11">
      <c r="A2" s="279" t="s">
        <v>189</v>
      </c>
      <c r="B2" s="408">
        <f>'1. key ratios'!B2</f>
        <v>44469</v>
      </c>
      <c r="C2" s="280"/>
      <c r="D2" s="280"/>
    </row>
    <row r="3" spans="1:11">
      <c r="B3" s="280"/>
      <c r="C3" s="280"/>
      <c r="D3" s="280"/>
    </row>
    <row r="4" spans="1:11" ht="14.4" thickBot="1">
      <c r="A4" s="279" t="s">
        <v>519</v>
      </c>
      <c r="B4" s="247" t="s">
        <v>518</v>
      </c>
      <c r="C4" s="280"/>
      <c r="D4" s="280"/>
    </row>
    <row r="5" spans="1:11" ht="30" customHeight="1">
      <c r="A5" s="783"/>
      <c r="B5" s="784"/>
      <c r="C5" s="781" t="s">
        <v>551</v>
      </c>
      <c r="D5" s="781"/>
      <c r="E5" s="781"/>
      <c r="F5" s="781" t="s">
        <v>552</v>
      </c>
      <c r="G5" s="781"/>
      <c r="H5" s="781"/>
      <c r="I5" s="781" t="s">
        <v>553</v>
      </c>
      <c r="J5" s="781"/>
      <c r="K5" s="782"/>
    </row>
    <row r="6" spans="1:11">
      <c r="A6" s="277"/>
      <c r="B6" s="278"/>
      <c r="C6" s="281" t="s">
        <v>27</v>
      </c>
      <c r="D6" s="281" t="s">
        <v>96</v>
      </c>
      <c r="E6" s="281" t="s">
        <v>68</v>
      </c>
      <c r="F6" s="281" t="s">
        <v>27</v>
      </c>
      <c r="G6" s="281" t="s">
        <v>96</v>
      </c>
      <c r="H6" s="281" t="s">
        <v>68</v>
      </c>
      <c r="I6" s="281" t="s">
        <v>27</v>
      </c>
      <c r="J6" s="281" t="s">
        <v>96</v>
      </c>
      <c r="K6" s="283" t="s">
        <v>68</v>
      </c>
    </row>
    <row r="7" spans="1:11">
      <c r="A7" s="284" t="s">
        <v>489</v>
      </c>
      <c r="B7" s="276"/>
      <c r="C7" s="276"/>
      <c r="D7" s="276"/>
      <c r="E7" s="276"/>
      <c r="F7" s="276"/>
      <c r="G7" s="276"/>
      <c r="H7" s="276"/>
      <c r="I7" s="276"/>
      <c r="J7" s="276"/>
      <c r="K7" s="285"/>
    </row>
    <row r="8" spans="1:11">
      <c r="A8" s="275">
        <v>1</v>
      </c>
      <c r="B8" s="260" t="s">
        <v>489</v>
      </c>
      <c r="C8" s="593"/>
      <c r="D8" s="593"/>
      <c r="E8" s="593"/>
      <c r="F8" s="594">
        <v>153890530.50803417</v>
      </c>
      <c r="G8" s="594">
        <v>316483775.47729456</v>
      </c>
      <c r="H8" s="594">
        <v>470374305.98532867</v>
      </c>
      <c r="I8" s="594">
        <v>150058450.64868632</v>
      </c>
      <c r="J8" s="594">
        <v>269590283.78038275</v>
      </c>
      <c r="K8" s="595">
        <v>419648734.42906904</v>
      </c>
    </row>
    <row r="9" spans="1:11">
      <c r="A9" s="284" t="s">
        <v>490</v>
      </c>
      <c r="B9" s="276"/>
      <c r="C9" s="596"/>
      <c r="D9" s="596"/>
      <c r="E9" s="596"/>
      <c r="F9" s="596"/>
      <c r="G9" s="596"/>
      <c r="H9" s="596"/>
      <c r="I9" s="596"/>
      <c r="J9" s="596"/>
      <c r="K9" s="597"/>
    </row>
    <row r="10" spans="1:11">
      <c r="A10" s="286">
        <v>2</v>
      </c>
      <c r="B10" s="261" t="s">
        <v>491</v>
      </c>
      <c r="C10" s="435">
        <v>167896637.62643483</v>
      </c>
      <c r="D10" s="598">
        <v>474641063.21502262</v>
      </c>
      <c r="E10" s="598">
        <v>642537700.84145737</v>
      </c>
      <c r="F10" s="598">
        <v>13119360.706683159</v>
      </c>
      <c r="G10" s="598">
        <v>35827483.581878245</v>
      </c>
      <c r="H10" s="598">
        <v>48946844.288561396</v>
      </c>
      <c r="I10" s="598">
        <v>3090315.3629434784</v>
      </c>
      <c r="J10" s="598">
        <v>7504926.4774021702</v>
      </c>
      <c r="K10" s="599">
        <v>10595241.840345645</v>
      </c>
    </row>
    <row r="11" spans="1:11">
      <c r="A11" s="286">
        <v>3</v>
      </c>
      <c r="B11" s="261" t="s">
        <v>492</v>
      </c>
      <c r="C11" s="435">
        <v>574092932.1445477</v>
      </c>
      <c r="D11" s="598">
        <v>452321747.91746199</v>
      </c>
      <c r="E11" s="598">
        <v>1026414680.0620092</v>
      </c>
      <c r="F11" s="598">
        <v>145472671.24577764</v>
      </c>
      <c r="G11" s="598">
        <v>144446245.2692782</v>
      </c>
      <c r="H11" s="598">
        <v>289918916.51505578</v>
      </c>
      <c r="I11" s="598">
        <v>115011792.13357934</v>
      </c>
      <c r="J11" s="598">
        <v>117173296.68985404</v>
      </c>
      <c r="K11" s="599">
        <v>232185088.82343343</v>
      </c>
    </row>
    <row r="12" spans="1:11">
      <c r="A12" s="286">
        <v>4</v>
      </c>
      <c r="B12" s="261" t="s">
        <v>493</v>
      </c>
      <c r="C12" s="435">
        <v>123326086.95652173</v>
      </c>
      <c r="D12" s="598">
        <v>0</v>
      </c>
      <c r="E12" s="598">
        <v>123326086.95652173</v>
      </c>
      <c r="F12" s="598">
        <v>0</v>
      </c>
      <c r="G12" s="598">
        <v>0</v>
      </c>
      <c r="H12" s="598">
        <v>0</v>
      </c>
      <c r="I12" s="598">
        <v>0</v>
      </c>
      <c r="J12" s="598">
        <v>0</v>
      </c>
      <c r="K12" s="599">
        <v>0</v>
      </c>
    </row>
    <row r="13" spans="1:11">
      <c r="A13" s="286">
        <v>5</v>
      </c>
      <c r="B13" s="261" t="s">
        <v>494</v>
      </c>
      <c r="C13" s="435">
        <v>103894160.45956522</v>
      </c>
      <c r="D13" s="598">
        <v>116443370.48819748</v>
      </c>
      <c r="E13" s="598">
        <v>220337530.94776261</v>
      </c>
      <c r="F13" s="598">
        <v>21360471.672428258</v>
      </c>
      <c r="G13" s="598">
        <v>26757099.23037399</v>
      </c>
      <c r="H13" s="598">
        <v>48117570.902802259</v>
      </c>
      <c r="I13" s="598">
        <v>7478006.9986141315</v>
      </c>
      <c r="J13" s="598">
        <v>9672535.1181579903</v>
      </c>
      <c r="K13" s="599">
        <v>17150542.116772123</v>
      </c>
    </row>
    <row r="14" spans="1:11">
      <c r="A14" s="286">
        <v>6</v>
      </c>
      <c r="B14" s="261" t="s">
        <v>509</v>
      </c>
      <c r="C14" s="435">
        <v>0</v>
      </c>
      <c r="D14" s="598">
        <v>0</v>
      </c>
      <c r="E14" s="598">
        <v>0</v>
      </c>
      <c r="F14" s="598">
        <v>0</v>
      </c>
      <c r="G14" s="598">
        <v>0</v>
      </c>
      <c r="H14" s="598">
        <v>0</v>
      </c>
      <c r="I14" s="598">
        <v>0</v>
      </c>
      <c r="J14" s="598">
        <v>0</v>
      </c>
      <c r="K14" s="599">
        <v>0</v>
      </c>
    </row>
    <row r="15" spans="1:11">
      <c r="A15" s="286">
        <v>7</v>
      </c>
      <c r="B15" s="261" t="s">
        <v>496</v>
      </c>
      <c r="C15" s="435">
        <v>21906466.202528369</v>
      </c>
      <c r="D15" s="598">
        <v>14552956.733067382</v>
      </c>
      <c r="E15" s="598">
        <v>36459422.935595758</v>
      </c>
      <c r="F15" s="598">
        <v>1325622.8112311957</v>
      </c>
      <c r="G15" s="598">
        <v>3080110.6552582616</v>
      </c>
      <c r="H15" s="598">
        <v>4405733.4664894547</v>
      </c>
      <c r="I15" s="598">
        <v>1325622.8112311957</v>
      </c>
      <c r="J15" s="598">
        <v>3080110.6552582616</v>
      </c>
      <c r="K15" s="599">
        <v>4405733.4664894547</v>
      </c>
    </row>
    <row r="16" spans="1:11">
      <c r="A16" s="286">
        <v>8</v>
      </c>
      <c r="B16" s="262" t="s">
        <v>497</v>
      </c>
      <c r="C16" s="435">
        <v>991116283.38959765</v>
      </c>
      <c r="D16" s="598">
        <v>1057959138.3537493</v>
      </c>
      <c r="E16" s="598">
        <v>2049075421.7433472</v>
      </c>
      <c r="F16" s="598">
        <v>181278126.43612021</v>
      </c>
      <c r="G16" s="598">
        <v>210110938.73678866</v>
      </c>
      <c r="H16" s="598">
        <v>391389065.17290902</v>
      </c>
      <c r="I16" s="598">
        <v>126905737.30636808</v>
      </c>
      <c r="J16" s="598">
        <v>137430868.94067243</v>
      </c>
      <c r="K16" s="599">
        <v>264336606.24704054</v>
      </c>
    </row>
    <row r="17" spans="1:11">
      <c r="A17" s="284" t="s">
        <v>498</v>
      </c>
      <c r="B17" s="276"/>
      <c r="C17" s="596"/>
      <c r="D17" s="596"/>
      <c r="E17" s="596"/>
      <c r="F17" s="596"/>
      <c r="G17" s="596"/>
      <c r="H17" s="596"/>
      <c r="I17" s="596"/>
      <c r="J17" s="596"/>
      <c r="K17" s="597"/>
    </row>
    <row r="18" spans="1:11">
      <c r="A18" s="286">
        <v>9</v>
      </c>
      <c r="B18" s="261" t="s">
        <v>499</v>
      </c>
      <c r="C18" s="435">
        <v>0</v>
      </c>
      <c r="D18" s="598">
        <v>0</v>
      </c>
      <c r="E18" s="598">
        <v>0</v>
      </c>
      <c r="F18" s="598">
        <v>0</v>
      </c>
      <c r="G18" s="598">
        <v>0</v>
      </c>
      <c r="H18" s="598">
        <v>0</v>
      </c>
      <c r="I18" s="598">
        <v>0</v>
      </c>
      <c r="J18" s="598">
        <v>0</v>
      </c>
      <c r="K18" s="599">
        <v>0</v>
      </c>
    </row>
    <row r="19" spans="1:11">
      <c r="A19" s="286">
        <v>10</v>
      </c>
      <c r="B19" s="261" t="s">
        <v>500</v>
      </c>
      <c r="C19" s="435">
        <v>720517458.31751466</v>
      </c>
      <c r="D19" s="598">
        <v>516490913.1067698</v>
      </c>
      <c r="E19" s="598">
        <v>1237008371.4242847</v>
      </c>
      <c r="F19" s="598">
        <v>20637321.229834598</v>
      </c>
      <c r="G19" s="598">
        <v>16200294.605205584</v>
      </c>
      <c r="H19" s="598">
        <v>36837615.835040167</v>
      </c>
      <c r="I19" s="598">
        <v>24469401.089182425</v>
      </c>
      <c r="J19" s="598">
        <v>67088647.770221889</v>
      </c>
      <c r="K19" s="599">
        <v>91558048.85940434</v>
      </c>
    </row>
    <row r="20" spans="1:11">
      <c r="A20" s="286">
        <v>11</v>
      </c>
      <c r="B20" s="261" t="s">
        <v>501</v>
      </c>
      <c r="C20" s="435">
        <v>42620019.007821791</v>
      </c>
      <c r="D20" s="598">
        <v>913649.00768586982</v>
      </c>
      <c r="E20" s="598">
        <v>43533668.015507653</v>
      </c>
      <c r="F20" s="598">
        <v>2087527.9499999995</v>
      </c>
      <c r="G20" s="598">
        <v>0</v>
      </c>
      <c r="H20" s="598">
        <v>2087527.9499999995</v>
      </c>
      <c r="I20" s="598">
        <v>2087527.9499999995</v>
      </c>
      <c r="J20" s="598">
        <v>0</v>
      </c>
      <c r="K20" s="599">
        <v>2087527.9499999995</v>
      </c>
    </row>
    <row r="21" spans="1:11" ht="14.4" thickBot="1">
      <c r="A21" s="207">
        <v>12</v>
      </c>
      <c r="B21" s="287" t="s">
        <v>502</v>
      </c>
      <c r="C21" s="600">
        <v>763137477.32533646</v>
      </c>
      <c r="D21" s="601">
        <v>517404562.1144557</v>
      </c>
      <c r="E21" s="600">
        <v>1280542039.4397919</v>
      </c>
      <c r="F21" s="601">
        <v>22724849.179834589</v>
      </c>
      <c r="G21" s="601">
        <v>16200294.605205584</v>
      </c>
      <c r="H21" s="601">
        <v>38925143.785040177</v>
      </c>
      <c r="I21" s="601">
        <v>26556929.039182413</v>
      </c>
      <c r="J21" s="601">
        <v>67088647.770221889</v>
      </c>
      <c r="K21" s="602">
        <v>93645576.809404314</v>
      </c>
    </row>
    <row r="22" spans="1:11" ht="38.25" customHeight="1" thickBot="1">
      <c r="A22" s="273"/>
      <c r="B22" s="274"/>
      <c r="C22" s="274"/>
      <c r="D22" s="274"/>
      <c r="E22" s="274"/>
      <c r="F22" s="780" t="s">
        <v>503</v>
      </c>
      <c r="G22" s="781"/>
      <c r="H22" s="781"/>
      <c r="I22" s="780" t="s">
        <v>504</v>
      </c>
      <c r="J22" s="781"/>
      <c r="K22" s="782"/>
    </row>
    <row r="23" spans="1:11">
      <c r="A23" s="266">
        <v>13</v>
      </c>
      <c r="B23" s="263" t="s">
        <v>489</v>
      </c>
      <c r="C23" s="272"/>
      <c r="D23" s="272"/>
      <c r="E23" s="272"/>
      <c r="F23" s="603">
        <v>153890530.50803417</v>
      </c>
      <c r="G23" s="603">
        <v>316483775.47729456</v>
      </c>
      <c r="H23" s="603">
        <v>470374305.98532867</v>
      </c>
      <c r="I23" s="603">
        <v>150058450.64868632</v>
      </c>
      <c r="J23" s="603">
        <v>269590283.78038275</v>
      </c>
      <c r="K23" s="604">
        <v>419648734.42906904</v>
      </c>
    </row>
    <row r="24" spans="1:11" ht="14.4" thickBot="1">
      <c r="A24" s="267">
        <v>14</v>
      </c>
      <c r="B24" s="264" t="s">
        <v>505</v>
      </c>
      <c r="C24" s="288"/>
      <c r="D24" s="270"/>
      <c r="E24" s="271"/>
      <c r="F24" s="605">
        <v>158553277.25628561</v>
      </c>
      <c r="G24" s="605">
        <v>193910644.13158306</v>
      </c>
      <c r="H24" s="605">
        <v>352463921.38786882</v>
      </c>
      <c r="I24" s="605">
        <v>100348808.26718567</v>
      </c>
      <c r="J24" s="605">
        <v>70342221.170450538</v>
      </c>
      <c r="K24" s="606">
        <v>170691029.43763623</v>
      </c>
    </row>
    <row r="25" spans="1:11" ht="14.4" thickBot="1">
      <c r="A25" s="268">
        <v>15</v>
      </c>
      <c r="B25" s="265" t="s">
        <v>506</v>
      </c>
      <c r="C25" s="269"/>
      <c r="D25" s="269"/>
      <c r="E25" s="269"/>
      <c r="F25" s="607">
        <v>0.97059192450046572</v>
      </c>
      <c r="G25" s="607">
        <v>1.6321114134535923</v>
      </c>
      <c r="H25" s="607">
        <v>1.3345317845105213</v>
      </c>
      <c r="I25" s="607">
        <v>1.4953685374035062</v>
      </c>
      <c r="J25" s="607">
        <v>3.8325529005847292</v>
      </c>
      <c r="K25" s="608">
        <v>2.4585283468712817</v>
      </c>
    </row>
    <row r="28" spans="1:11" ht="41.4">
      <c r="B28" s="24" t="s">
        <v>550</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2" tint="-9.9978637043366805E-2"/>
  </sheetPr>
  <dimension ref="A1:N22"/>
  <sheetViews>
    <sheetView zoomScale="80" zoomScaleNormal="80" workbookViewId="0">
      <pane xSplit="1" ySplit="5" topLeftCell="B7"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10.5546875" style="68" bestFit="1" customWidth="1"/>
    <col min="2" max="2" width="95" style="68" customWidth="1"/>
    <col min="3" max="3" width="12.5546875" style="68" bestFit="1" customWidth="1"/>
    <col min="4" max="4" width="10" style="68" bestFit="1" customWidth="1"/>
    <col min="5" max="5" width="18.33203125" style="68" bestFit="1" customWidth="1"/>
    <col min="6" max="13" width="10.6640625" style="68" customWidth="1"/>
    <col min="14" max="14" width="31" style="68" bestFit="1" customWidth="1"/>
    <col min="15" max="16384" width="9.109375" style="13"/>
  </cols>
  <sheetData>
    <row r="1" spans="1:14">
      <c r="A1" s="5" t="s">
        <v>188</v>
      </c>
      <c r="B1" s="68" t="str">
        <f>Info!C2</f>
        <v>სს "ვითიბი ბანკი ჯორჯია"</v>
      </c>
    </row>
    <row r="2" spans="1:14" ht="14.25" customHeight="1">
      <c r="A2" s="68" t="s">
        <v>189</v>
      </c>
      <c r="B2" s="408">
        <f>'1. key ratios'!B2</f>
        <v>44469</v>
      </c>
    </row>
    <row r="3" spans="1:14" ht="14.25" customHeight="1"/>
    <row r="4" spans="1:14" ht="14.4" thickBot="1">
      <c r="A4" s="2" t="s">
        <v>418</v>
      </c>
      <c r="B4" s="92" t="s">
        <v>77</v>
      </c>
    </row>
    <row r="5" spans="1:14" s="26" customFormat="1">
      <c r="A5" s="158"/>
      <c r="B5" s="159"/>
      <c r="C5" s="160" t="s">
        <v>0</v>
      </c>
      <c r="D5" s="160" t="s">
        <v>1</v>
      </c>
      <c r="E5" s="160" t="s">
        <v>2</v>
      </c>
      <c r="F5" s="160" t="s">
        <v>3</v>
      </c>
      <c r="G5" s="160" t="s">
        <v>4</v>
      </c>
      <c r="H5" s="160" t="s">
        <v>5</v>
      </c>
      <c r="I5" s="160" t="s">
        <v>237</v>
      </c>
      <c r="J5" s="160" t="s">
        <v>238</v>
      </c>
      <c r="K5" s="160" t="s">
        <v>239</v>
      </c>
      <c r="L5" s="160" t="s">
        <v>240</v>
      </c>
      <c r="M5" s="160" t="s">
        <v>241</v>
      </c>
      <c r="N5" s="161" t="s">
        <v>242</v>
      </c>
    </row>
    <row r="6" spans="1:14" ht="41.4">
      <c r="A6" s="153"/>
      <c r="B6" s="104"/>
      <c r="C6" s="105" t="s">
        <v>87</v>
      </c>
      <c r="D6" s="106" t="s">
        <v>76</v>
      </c>
      <c r="E6" s="107" t="s">
        <v>86</v>
      </c>
      <c r="F6" s="108">
        <v>0</v>
      </c>
      <c r="G6" s="108">
        <v>0.2</v>
      </c>
      <c r="H6" s="108">
        <v>0.35</v>
      </c>
      <c r="I6" s="108">
        <v>0.5</v>
      </c>
      <c r="J6" s="108">
        <v>0.75</v>
      </c>
      <c r="K6" s="108">
        <v>1</v>
      </c>
      <c r="L6" s="108">
        <v>1.5</v>
      </c>
      <c r="M6" s="108">
        <v>2.5</v>
      </c>
      <c r="N6" s="154" t="s">
        <v>77</v>
      </c>
    </row>
    <row r="7" spans="1:14">
      <c r="A7" s="155">
        <v>1</v>
      </c>
      <c r="B7" s="109" t="s">
        <v>78</v>
      </c>
      <c r="C7" s="640">
        <f>SUM(C8:C13)</f>
        <v>88552105.629299998</v>
      </c>
      <c r="D7" s="641"/>
      <c r="E7" s="642">
        <f t="shared" ref="E7:M7" si="0">SUM(E8:E13)</f>
        <v>1776079.938786</v>
      </c>
      <c r="F7" s="643">
        <f>SUM(F8:F13)</f>
        <v>0</v>
      </c>
      <c r="G7" s="643">
        <f t="shared" si="0"/>
        <v>0</v>
      </c>
      <c r="H7" s="643">
        <f t="shared" si="0"/>
        <v>0</v>
      </c>
      <c r="I7" s="643">
        <f t="shared" si="0"/>
        <v>0</v>
      </c>
      <c r="J7" s="643">
        <f t="shared" si="0"/>
        <v>0</v>
      </c>
      <c r="K7" s="643">
        <f t="shared" si="0"/>
        <v>1776079.938786</v>
      </c>
      <c r="L7" s="643">
        <f t="shared" si="0"/>
        <v>0</v>
      </c>
      <c r="M7" s="643">
        <f t="shared" si="0"/>
        <v>0</v>
      </c>
      <c r="N7" s="644">
        <f>SUM(N8:N13)</f>
        <v>1776079.938786</v>
      </c>
    </row>
    <row r="8" spans="1:14">
      <c r="A8" s="155">
        <v>1.1000000000000001</v>
      </c>
      <c r="B8" s="110" t="s">
        <v>79</v>
      </c>
      <c r="C8" s="643">
        <v>87591143.659299999</v>
      </c>
      <c r="D8" s="645">
        <v>0.02</v>
      </c>
      <c r="E8" s="642">
        <f>C8*D8</f>
        <v>1751822.8731859999</v>
      </c>
      <c r="F8" s="643"/>
      <c r="G8" s="643"/>
      <c r="H8" s="643"/>
      <c r="I8" s="643"/>
      <c r="J8" s="643"/>
      <c r="K8" s="643">
        <v>1751822.8731859999</v>
      </c>
      <c r="L8" s="643"/>
      <c r="M8" s="643"/>
      <c r="N8" s="644">
        <f>SUMPRODUCT($F$6:$M$6,F8:M8)</f>
        <v>1751822.8731859999</v>
      </c>
    </row>
    <row r="9" spans="1:14">
      <c r="A9" s="155">
        <v>1.2</v>
      </c>
      <c r="B9" s="110" t="s">
        <v>80</v>
      </c>
      <c r="C9" s="643">
        <v>0</v>
      </c>
      <c r="D9" s="645">
        <v>0.05</v>
      </c>
      <c r="E9" s="642">
        <f>C9*D9</f>
        <v>0</v>
      </c>
      <c r="F9" s="643"/>
      <c r="G9" s="643"/>
      <c r="H9" s="643"/>
      <c r="I9" s="643"/>
      <c r="J9" s="643"/>
      <c r="K9" s="643">
        <v>0</v>
      </c>
      <c r="L9" s="643"/>
      <c r="M9" s="643"/>
      <c r="N9" s="644">
        <f t="shared" ref="N9:N12" si="1">SUMPRODUCT($F$6:$M$6,F9:M9)</f>
        <v>0</v>
      </c>
    </row>
    <row r="10" spans="1:14">
      <c r="A10" s="155">
        <v>1.3</v>
      </c>
      <c r="B10" s="110" t="s">
        <v>81</v>
      </c>
      <c r="C10" s="643">
        <v>493.32</v>
      </c>
      <c r="D10" s="645">
        <v>0.08</v>
      </c>
      <c r="E10" s="642">
        <f>C10*D10</f>
        <v>39.465600000000002</v>
      </c>
      <c r="F10" s="643"/>
      <c r="G10" s="643"/>
      <c r="H10" s="643"/>
      <c r="I10" s="643"/>
      <c r="J10" s="643"/>
      <c r="K10" s="643">
        <v>39.465600000000002</v>
      </c>
      <c r="L10" s="643"/>
      <c r="M10" s="643"/>
      <c r="N10" s="644">
        <f>SUMPRODUCT($F$6:$M$6,F10:M10)</f>
        <v>39.465600000000002</v>
      </c>
    </row>
    <row r="11" spans="1:14">
      <c r="A11" s="155">
        <v>1.4</v>
      </c>
      <c r="B11" s="110" t="s">
        <v>82</v>
      </c>
      <c r="C11" s="643">
        <v>220160</v>
      </c>
      <c r="D11" s="645">
        <v>0.11</v>
      </c>
      <c r="E11" s="642">
        <f>C11*D11</f>
        <v>24217.599999999999</v>
      </c>
      <c r="F11" s="643"/>
      <c r="G11" s="643"/>
      <c r="H11" s="643"/>
      <c r="I11" s="643"/>
      <c r="J11" s="643"/>
      <c r="K11" s="643">
        <v>24217.599999999999</v>
      </c>
      <c r="L11" s="643"/>
      <c r="M11" s="643"/>
      <c r="N11" s="644">
        <f t="shared" si="1"/>
        <v>24217.599999999999</v>
      </c>
    </row>
    <row r="12" spans="1:14">
      <c r="A12" s="155">
        <v>1.5</v>
      </c>
      <c r="B12" s="110" t="s">
        <v>83</v>
      </c>
      <c r="C12" s="643">
        <v>0</v>
      </c>
      <c r="D12" s="645">
        <v>0.14000000000000001</v>
      </c>
      <c r="E12" s="642">
        <f>C12*D12</f>
        <v>0</v>
      </c>
      <c r="F12" s="643"/>
      <c r="G12" s="643"/>
      <c r="H12" s="643"/>
      <c r="I12" s="643"/>
      <c r="J12" s="643"/>
      <c r="K12" s="643">
        <v>0</v>
      </c>
      <c r="L12" s="643"/>
      <c r="M12" s="643"/>
      <c r="N12" s="644">
        <f t="shared" si="1"/>
        <v>0</v>
      </c>
    </row>
    <row r="13" spans="1:14">
      <c r="A13" s="155">
        <v>1.6</v>
      </c>
      <c r="B13" s="111" t="s">
        <v>84</v>
      </c>
      <c r="C13" s="643">
        <v>740308.65</v>
      </c>
      <c r="D13" s="646"/>
      <c r="E13" s="643"/>
      <c r="F13" s="643"/>
      <c r="G13" s="643"/>
      <c r="H13" s="643"/>
      <c r="I13" s="643"/>
      <c r="J13" s="643"/>
      <c r="K13" s="643"/>
      <c r="L13" s="643"/>
      <c r="M13" s="643"/>
      <c r="N13" s="644">
        <f>SUMPRODUCT($F$6:$M$6,F13:M13)</f>
        <v>0</v>
      </c>
    </row>
    <row r="14" spans="1:14">
      <c r="A14" s="155">
        <v>2</v>
      </c>
      <c r="B14" s="112" t="s">
        <v>85</v>
      </c>
      <c r="C14" s="640">
        <f>SUM(C15:C20)</f>
        <v>0</v>
      </c>
      <c r="D14" s="641"/>
      <c r="E14" s="642">
        <f t="shared" ref="E14:M14" si="2">SUM(E15:E20)</f>
        <v>0</v>
      </c>
      <c r="F14" s="643">
        <f t="shared" si="2"/>
        <v>0</v>
      </c>
      <c r="G14" s="643">
        <f t="shared" si="2"/>
        <v>0</v>
      </c>
      <c r="H14" s="643">
        <f t="shared" si="2"/>
        <v>0</v>
      </c>
      <c r="I14" s="643">
        <f t="shared" si="2"/>
        <v>0</v>
      </c>
      <c r="J14" s="643">
        <f t="shared" si="2"/>
        <v>0</v>
      </c>
      <c r="K14" s="643">
        <f t="shared" si="2"/>
        <v>0</v>
      </c>
      <c r="L14" s="643">
        <f t="shared" si="2"/>
        <v>0</v>
      </c>
      <c r="M14" s="643">
        <f t="shared" si="2"/>
        <v>0</v>
      </c>
      <c r="N14" s="644">
        <f>SUM(N15:N20)</f>
        <v>0</v>
      </c>
    </row>
    <row r="15" spans="1:14">
      <c r="A15" s="155">
        <v>2.1</v>
      </c>
      <c r="B15" s="111" t="s">
        <v>79</v>
      </c>
      <c r="C15" s="643"/>
      <c r="D15" s="645">
        <v>5.0000000000000001E-3</v>
      </c>
      <c r="E15" s="642">
        <f>C15*D15</f>
        <v>0</v>
      </c>
      <c r="F15" s="643"/>
      <c r="G15" s="643"/>
      <c r="H15" s="643"/>
      <c r="I15" s="643"/>
      <c r="J15" s="643"/>
      <c r="K15" s="643"/>
      <c r="L15" s="643"/>
      <c r="M15" s="643"/>
      <c r="N15" s="644">
        <f>SUMPRODUCT($F$6:$M$6,F15:M15)</f>
        <v>0</v>
      </c>
    </row>
    <row r="16" spans="1:14">
      <c r="A16" s="155">
        <v>2.2000000000000002</v>
      </c>
      <c r="B16" s="111" t="s">
        <v>80</v>
      </c>
      <c r="C16" s="643"/>
      <c r="D16" s="645">
        <v>0.01</v>
      </c>
      <c r="E16" s="642">
        <f>C16*D16</f>
        <v>0</v>
      </c>
      <c r="F16" s="643"/>
      <c r="G16" s="643"/>
      <c r="H16" s="643"/>
      <c r="I16" s="643"/>
      <c r="J16" s="643"/>
      <c r="K16" s="643"/>
      <c r="L16" s="643"/>
      <c r="M16" s="643"/>
      <c r="N16" s="644">
        <f t="shared" ref="N16:N20" si="3">SUMPRODUCT($F$6:$M$6,F16:M16)</f>
        <v>0</v>
      </c>
    </row>
    <row r="17" spans="1:14">
      <c r="A17" s="155">
        <v>2.2999999999999998</v>
      </c>
      <c r="B17" s="111" t="s">
        <v>81</v>
      </c>
      <c r="C17" s="643"/>
      <c r="D17" s="645">
        <v>0.02</v>
      </c>
      <c r="E17" s="642">
        <f>C17*D17</f>
        <v>0</v>
      </c>
      <c r="F17" s="643"/>
      <c r="G17" s="643"/>
      <c r="H17" s="643"/>
      <c r="I17" s="643"/>
      <c r="J17" s="643"/>
      <c r="K17" s="643"/>
      <c r="L17" s="643"/>
      <c r="M17" s="643"/>
      <c r="N17" s="644">
        <f t="shared" si="3"/>
        <v>0</v>
      </c>
    </row>
    <row r="18" spans="1:14">
      <c r="A18" s="155">
        <v>2.4</v>
      </c>
      <c r="B18" s="111" t="s">
        <v>82</v>
      </c>
      <c r="C18" s="643"/>
      <c r="D18" s="645">
        <v>0.03</v>
      </c>
      <c r="E18" s="642">
        <f>C18*D18</f>
        <v>0</v>
      </c>
      <c r="F18" s="643"/>
      <c r="G18" s="643"/>
      <c r="H18" s="643"/>
      <c r="I18" s="643"/>
      <c r="J18" s="643"/>
      <c r="K18" s="643"/>
      <c r="L18" s="643"/>
      <c r="M18" s="643"/>
      <c r="N18" s="644">
        <f t="shared" si="3"/>
        <v>0</v>
      </c>
    </row>
    <row r="19" spans="1:14">
      <c r="A19" s="155">
        <v>2.5</v>
      </c>
      <c r="B19" s="111" t="s">
        <v>83</v>
      </c>
      <c r="C19" s="643"/>
      <c r="D19" s="645">
        <v>0.04</v>
      </c>
      <c r="E19" s="642">
        <f>C19*D19</f>
        <v>0</v>
      </c>
      <c r="F19" s="643"/>
      <c r="G19" s="643"/>
      <c r="H19" s="643"/>
      <c r="I19" s="643"/>
      <c r="J19" s="643"/>
      <c r="K19" s="643"/>
      <c r="L19" s="643"/>
      <c r="M19" s="643"/>
      <c r="N19" s="644">
        <f t="shared" si="3"/>
        <v>0</v>
      </c>
    </row>
    <row r="20" spans="1:14">
      <c r="A20" s="155">
        <v>2.6</v>
      </c>
      <c r="B20" s="111" t="s">
        <v>84</v>
      </c>
      <c r="C20" s="643"/>
      <c r="D20" s="646"/>
      <c r="E20" s="647"/>
      <c r="F20" s="643"/>
      <c r="G20" s="643"/>
      <c r="H20" s="643"/>
      <c r="I20" s="643"/>
      <c r="J20" s="643"/>
      <c r="K20" s="643"/>
      <c r="L20" s="643"/>
      <c r="M20" s="643"/>
      <c r="N20" s="644">
        <f t="shared" si="3"/>
        <v>0</v>
      </c>
    </row>
    <row r="21" spans="1:14" ht="14.4" thickBot="1">
      <c r="A21" s="156">
        <v>3</v>
      </c>
      <c r="B21" s="157" t="s">
        <v>68</v>
      </c>
      <c r="C21" s="648">
        <f>C14+C7</f>
        <v>88552105.629299998</v>
      </c>
      <c r="D21" s="649"/>
      <c r="E21" s="650">
        <f>E14+E7</f>
        <v>1776079.938786</v>
      </c>
      <c r="F21" s="651">
        <f>F7+F14</f>
        <v>0</v>
      </c>
      <c r="G21" s="651">
        <f t="shared" ref="G21:L21" si="4">G7+G14</f>
        <v>0</v>
      </c>
      <c r="H21" s="651">
        <f t="shared" si="4"/>
        <v>0</v>
      </c>
      <c r="I21" s="651">
        <f t="shared" si="4"/>
        <v>0</v>
      </c>
      <c r="J21" s="651">
        <f t="shared" si="4"/>
        <v>0</v>
      </c>
      <c r="K21" s="651">
        <f t="shared" si="4"/>
        <v>1776079.938786</v>
      </c>
      <c r="L21" s="651">
        <f t="shared" si="4"/>
        <v>0</v>
      </c>
      <c r="M21" s="651">
        <f>M7+M14</f>
        <v>0</v>
      </c>
      <c r="N21" s="652">
        <f>N14+N7</f>
        <v>1776079.938786</v>
      </c>
    </row>
    <row r="22" spans="1:14">
      <c r="E22" s="243"/>
      <c r="F22" s="243"/>
      <c r="G22" s="243"/>
      <c r="H22" s="243"/>
      <c r="I22" s="243"/>
      <c r="J22" s="243"/>
      <c r="K22" s="243"/>
      <c r="L22" s="243"/>
      <c r="M22" s="243"/>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9.9978637043366805E-2"/>
  </sheetPr>
  <dimension ref="A1:C43"/>
  <sheetViews>
    <sheetView workbookViewId="0">
      <selection activeCell="B3" sqref="B3"/>
    </sheetView>
  </sheetViews>
  <sheetFormatPr defaultRowHeight="14.4"/>
  <cols>
    <col min="1" max="1" width="11.44140625" customWidth="1"/>
    <col min="2" max="2" width="76.88671875" style="4" customWidth="1"/>
    <col min="3" max="3" width="22.88671875" customWidth="1"/>
  </cols>
  <sheetData>
    <row r="1" spans="1:3">
      <c r="A1" s="279" t="s">
        <v>188</v>
      </c>
      <c r="B1" t="str">
        <f>Info!C2</f>
        <v>სს "ვითიბი ბანკი ჯორჯია"</v>
      </c>
    </row>
    <row r="2" spans="1:3">
      <c r="A2" s="279" t="s">
        <v>189</v>
      </c>
      <c r="B2" s="408">
        <f>'1. key ratios'!B2</f>
        <v>44469</v>
      </c>
    </row>
    <row r="3" spans="1:3">
      <c r="A3" s="279"/>
      <c r="B3"/>
    </row>
    <row r="4" spans="1:3">
      <c r="A4" s="279" t="s">
        <v>595</v>
      </c>
      <c r="B4" t="s">
        <v>554</v>
      </c>
    </row>
    <row r="5" spans="1:3">
      <c r="A5" s="336"/>
      <c r="B5" s="336" t="s">
        <v>555</v>
      </c>
      <c r="C5" s="348"/>
    </row>
    <row r="6" spans="1:3">
      <c r="A6" s="337">
        <v>1</v>
      </c>
      <c r="B6" s="349" t="s">
        <v>607</v>
      </c>
      <c r="C6" s="350">
        <v>2149661027</v>
      </c>
    </row>
    <row r="7" spans="1:3">
      <c r="A7" s="337">
        <v>2</v>
      </c>
      <c r="B7" s="349" t="s">
        <v>556</v>
      </c>
      <c r="C7" s="350">
        <v>-29035111</v>
      </c>
    </row>
    <row r="8" spans="1:3">
      <c r="A8" s="338">
        <v>3</v>
      </c>
      <c r="B8" s="351" t="s">
        <v>557</v>
      </c>
      <c r="C8" s="352">
        <v>2120625915</v>
      </c>
    </row>
    <row r="9" spans="1:3">
      <c r="A9" s="339"/>
      <c r="B9" s="339" t="s">
        <v>558</v>
      </c>
      <c r="C9" s="353"/>
    </row>
    <row r="10" spans="1:3">
      <c r="A10" s="340">
        <v>4</v>
      </c>
      <c r="B10" s="354" t="s">
        <v>559</v>
      </c>
      <c r="C10" s="350"/>
    </row>
    <row r="11" spans="1:3">
      <c r="A11" s="340">
        <v>5</v>
      </c>
      <c r="B11" s="355" t="s">
        <v>560</v>
      </c>
      <c r="C11" s="350"/>
    </row>
    <row r="12" spans="1:3">
      <c r="A12" s="340" t="s">
        <v>561</v>
      </c>
      <c r="B12" s="349" t="s">
        <v>562</v>
      </c>
      <c r="C12" s="352">
        <v>1776080</v>
      </c>
    </row>
    <row r="13" spans="1:3">
      <c r="A13" s="341">
        <v>6</v>
      </c>
      <c r="B13" s="356" t="s">
        <v>563</v>
      </c>
      <c r="C13" s="350"/>
    </row>
    <row r="14" spans="1:3">
      <c r="A14" s="341">
        <v>7</v>
      </c>
      <c r="B14" s="357" t="s">
        <v>564</v>
      </c>
      <c r="C14" s="350"/>
    </row>
    <row r="15" spans="1:3">
      <c r="A15" s="342">
        <v>8</v>
      </c>
      <c r="B15" s="349" t="s">
        <v>565</v>
      </c>
      <c r="C15" s="350"/>
    </row>
    <row r="16" spans="1:3" ht="22.8">
      <c r="A16" s="341">
        <v>9</v>
      </c>
      <c r="B16" s="357" t="s">
        <v>566</v>
      </c>
      <c r="C16" s="350"/>
    </row>
    <row r="17" spans="1:3">
      <c r="A17" s="341">
        <v>10</v>
      </c>
      <c r="B17" s="357" t="s">
        <v>567</v>
      </c>
      <c r="C17" s="350"/>
    </row>
    <row r="18" spans="1:3">
      <c r="A18" s="343">
        <v>11</v>
      </c>
      <c r="B18" s="358" t="s">
        <v>568</v>
      </c>
      <c r="C18" s="352">
        <v>1776080</v>
      </c>
    </row>
    <row r="19" spans="1:3">
      <c r="A19" s="339"/>
      <c r="B19" s="339" t="s">
        <v>569</v>
      </c>
      <c r="C19" s="359"/>
    </row>
    <row r="20" spans="1:3">
      <c r="A20" s="341">
        <v>12</v>
      </c>
      <c r="B20" s="354" t="s">
        <v>570</v>
      </c>
      <c r="C20" s="350"/>
    </row>
    <row r="21" spans="1:3">
      <c r="A21" s="341">
        <v>13</v>
      </c>
      <c r="B21" s="354" t="s">
        <v>571</v>
      </c>
      <c r="C21" s="350"/>
    </row>
    <row r="22" spans="1:3">
      <c r="A22" s="341">
        <v>14</v>
      </c>
      <c r="B22" s="354" t="s">
        <v>572</v>
      </c>
      <c r="C22" s="350"/>
    </row>
    <row r="23" spans="1:3" ht="22.8">
      <c r="A23" s="341" t="s">
        <v>573</v>
      </c>
      <c r="B23" s="354" t="s">
        <v>574</v>
      </c>
      <c r="C23" s="350"/>
    </row>
    <row r="24" spans="1:3">
      <c r="A24" s="341">
        <v>15</v>
      </c>
      <c r="B24" s="354" t="s">
        <v>575</v>
      </c>
      <c r="C24" s="350"/>
    </row>
    <row r="25" spans="1:3">
      <c r="A25" s="341" t="s">
        <v>576</v>
      </c>
      <c r="B25" s="349" t="s">
        <v>577</v>
      </c>
      <c r="C25" s="350"/>
    </row>
    <row r="26" spans="1:3">
      <c r="A26" s="343">
        <v>16</v>
      </c>
      <c r="B26" s="358" t="s">
        <v>578</v>
      </c>
      <c r="C26" s="352" t="s">
        <v>1008</v>
      </c>
    </row>
    <row r="27" spans="1:3">
      <c r="A27" s="339"/>
      <c r="B27" s="339" t="s">
        <v>579</v>
      </c>
      <c r="C27" s="353"/>
    </row>
    <row r="28" spans="1:3">
      <c r="A28" s="340">
        <v>17</v>
      </c>
      <c r="B28" s="349" t="s">
        <v>580</v>
      </c>
      <c r="C28" s="350">
        <v>201304897</v>
      </c>
    </row>
    <row r="29" spans="1:3">
      <c r="A29" s="340">
        <v>18</v>
      </c>
      <c r="B29" s="349" t="s">
        <v>581</v>
      </c>
      <c r="C29" s="350">
        <v>-89172508</v>
      </c>
    </row>
    <row r="30" spans="1:3">
      <c r="A30" s="343">
        <v>19</v>
      </c>
      <c r="B30" s="358" t="s">
        <v>582</v>
      </c>
      <c r="C30" s="352">
        <v>112132390</v>
      </c>
    </row>
    <row r="31" spans="1:3">
      <c r="A31" s="344"/>
      <c r="B31" s="339" t="s">
        <v>583</v>
      </c>
      <c r="C31" s="353"/>
    </row>
    <row r="32" spans="1:3">
      <c r="A32" s="340" t="s">
        <v>584</v>
      </c>
      <c r="B32" s="354" t="s">
        <v>585</v>
      </c>
      <c r="C32" s="360"/>
    </row>
    <row r="33" spans="1:3">
      <c r="A33" s="340" t="s">
        <v>586</v>
      </c>
      <c r="B33" s="355" t="s">
        <v>587</v>
      </c>
      <c r="C33" s="360"/>
    </row>
    <row r="34" spans="1:3">
      <c r="A34" s="339"/>
      <c r="B34" s="339" t="s">
        <v>588</v>
      </c>
      <c r="C34" s="353"/>
    </row>
    <row r="35" spans="1:3">
      <c r="A35" s="343">
        <v>20</v>
      </c>
      <c r="B35" s="358" t="s">
        <v>89</v>
      </c>
      <c r="C35" s="352">
        <v>222598622</v>
      </c>
    </row>
    <row r="36" spans="1:3">
      <c r="A36" s="343">
        <v>21</v>
      </c>
      <c r="B36" s="358" t="s">
        <v>589</v>
      </c>
      <c r="C36" s="352">
        <v>2234534385</v>
      </c>
    </row>
    <row r="37" spans="1:3">
      <c r="A37" s="345"/>
      <c r="B37" s="345" t="s">
        <v>554</v>
      </c>
      <c r="C37" s="353"/>
    </row>
    <row r="38" spans="1:3">
      <c r="A38" s="343">
        <v>22</v>
      </c>
      <c r="B38" s="358" t="s">
        <v>554</v>
      </c>
      <c r="C38" s="637">
        <f>C35/C36</f>
        <v>9.9617452071564347E-2</v>
      </c>
    </row>
    <row r="39" spans="1:3">
      <c r="A39" s="345"/>
      <c r="B39" s="345" t="s">
        <v>590</v>
      </c>
      <c r="C39" s="638"/>
    </row>
    <row r="40" spans="1:3">
      <c r="A40" s="346" t="s">
        <v>591</v>
      </c>
      <c r="B40" s="354" t="s">
        <v>592</v>
      </c>
      <c r="C40" s="639"/>
    </row>
    <row r="41" spans="1:3">
      <c r="A41" s="347" t="s">
        <v>593</v>
      </c>
      <c r="B41" s="355" t="s">
        <v>594</v>
      </c>
      <c r="C41" s="639"/>
    </row>
    <row r="43" spans="1:3">
      <c r="B43" s="374"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2" tint="-9.9978637043366805E-2"/>
  </sheetPr>
  <dimension ref="A1:G42"/>
  <sheetViews>
    <sheetView zoomScale="60" zoomScaleNormal="60" workbookViewId="0">
      <pane xSplit="2" ySplit="6" topLeftCell="C27" activePane="bottomRight" state="frozen"/>
      <selection activeCell="B3" sqref="B3"/>
      <selection pane="topRight" activeCell="B3" sqref="B3"/>
      <selection pane="bottomLeft" activeCell="B3" sqref="B3"/>
      <selection pane="bottomRight" activeCell="B3" sqref="B3"/>
    </sheetView>
  </sheetViews>
  <sheetFormatPr defaultRowHeight="14.4"/>
  <cols>
    <col min="1" max="1" width="9.88671875" style="279" bestFit="1" customWidth="1"/>
    <col min="2" max="2" width="82.5546875" style="24" customWidth="1"/>
    <col min="3" max="6" width="17.5546875" style="279" customWidth="1"/>
    <col min="7" max="7" width="23" style="279" bestFit="1" customWidth="1"/>
  </cols>
  <sheetData>
    <row r="1" spans="1:7">
      <c r="A1" s="279" t="s">
        <v>188</v>
      </c>
      <c r="B1" s="279" t="str">
        <f>Info!C2</f>
        <v>სს "ვითიბი ბანკი ჯორჯია"</v>
      </c>
    </row>
    <row r="2" spans="1:7">
      <c r="A2" s="279" t="s">
        <v>189</v>
      </c>
      <c r="B2" s="408">
        <f>'1. key ratios'!B2</f>
        <v>44469</v>
      </c>
    </row>
    <row r="3" spans="1:7">
      <c r="B3" s="408"/>
    </row>
    <row r="4" spans="1:7" ht="15" thickBot="1">
      <c r="A4" s="279" t="s">
        <v>656</v>
      </c>
      <c r="B4" s="409" t="s">
        <v>621</v>
      </c>
    </row>
    <row r="5" spans="1:7">
      <c r="A5" s="410"/>
      <c r="B5" s="411"/>
      <c r="C5" s="785" t="s">
        <v>622</v>
      </c>
      <c r="D5" s="785"/>
      <c r="E5" s="785"/>
      <c r="F5" s="785"/>
      <c r="G5" s="786" t="s">
        <v>623</v>
      </c>
    </row>
    <row r="6" spans="1:7">
      <c r="A6" s="412"/>
      <c r="B6" s="413"/>
      <c r="C6" s="414" t="s">
        <v>624</v>
      </c>
      <c r="D6" s="415" t="s">
        <v>625</v>
      </c>
      <c r="E6" s="415" t="s">
        <v>626</v>
      </c>
      <c r="F6" s="415" t="s">
        <v>627</v>
      </c>
      <c r="G6" s="787"/>
    </row>
    <row r="7" spans="1:7">
      <c r="A7" s="416"/>
      <c r="B7" s="417" t="s">
        <v>628</v>
      </c>
      <c r="C7" s="418"/>
      <c r="D7" s="418"/>
      <c r="E7" s="418"/>
      <c r="F7" s="418"/>
      <c r="G7" s="419"/>
    </row>
    <row r="8" spans="1:7">
      <c r="A8" s="420">
        <v>1</v>
      </c>
      <c r="B8" s="421" t="s">
        <v>629</v>
      </c>
      <c r="C8" s="422">
        <v>222598621.75</v>
      </c>
      <c r="D8" s="422">
        <v>0</v>
      </c>
      <c r="E8" s="422">
        <v>0</v>
      </c>
      <c r="F8" s="422">
        <v>274771538.94854999</v>
      </c>
      <c r="G8" s="423">
        <v>497370160.69854999</v>
      </c>
    </row>
    <row r="9" spans="1:7">
      <c r="A9" s="420">
        <v>2</v>
      </c>
      <c r="B9" s="424" t="s">
        <v>88</v>
      </c>
      <c r="C9" s="422">
        <v>222598621.75</v>
      </c>
      <c r="D9" s="422"/>
      <c r="E9" s="422"/>
      <c r="F9" s="422">
        <v>77811734.379999995</v>
      </c>
      <c r="G9" s="423">
        <v>300410356.13</v>
      </c>
    </row>
    <row r="10" spans="1:7">
      <c r="A10" s="420">
        <v>3</v>
      </c>
      <c r="B10" s="424" t="s">
        <v>630</v>
      </c>
      <c r="C10" s="425"/>
      <c r="D10" s="425"/>
      <c r="E10" s="425"/>
      <c r="F10" s="422">
        <v>196959804.56854999</v>
      </c>
      <c r="G10" s="423">
        <v>196959804.56854999</v>
      </c>
    </row>
    <row r="11" spans="1:7" ht="27.6">
      <c r="A11" s="420">
        <v>4</v>
      </c>
      <c r="B11" s="421" t="s">
        <v>631</v>
      </c>
      <c r="C11" s="422">
        <v>138989632.00999999</v>
      </c>
      <c r="D11" s="422">
        <v>304093486.57067001</v>
      </c>
      <c r="E11" s="422">
        <v>142191844.67000002</v>
      </c>
      <c r="F11" s="422">
        <v>1333695.01</v>
      </c>
      <c r="G11" s="423">
        <v>498175163.44983506</v>
      </c>
    </row>
    <row r="12" spans="1:7">
      <c r="A12" s="420">
        <v>5</v>
      </c>
      <c r="B12" s="424" t="s">
        <v>632</v>
      </c>
      <c r="C12" s="422">
        <v>99967111.159999996</v>
      </c>
      <c r="D12" s="426">
        <v>244320578.99000001</v>
      </c>
      <c r="E12" s="422">
        <v>109656594.32000001</v>
      </c>
      <c r="F12" s="422">
        <v>1324236.24</v>
      </c>
      <c r="G12" s="423">
        <v>432505094.67450005</v>
      </c>
    </row>
    <row r="13" spans="1:7">
      <c r="A13" s="420">
        <v>6</v>
      </c>
      <c r="B13" s="424" t="s">
        <v>633</v>
      </c>
      <c r="C13" s="422">
        <v>39022520.850000001</v>
      </c>
      <c r="D13" s="426">
        <v>59772907.580669992</v>
      </c>
      <c r="E13" s="422">
        <v>32535250.349999998</v>
      </c>
      <c r="F13" s="422">
        <v>9458.77</v>
      </c>
      <c r="G13" s="423">
        <v>65670068.775335006</v>
      </c>
    </row>
    <row r="14" spans="1:7">
      <c r="A14" s="420">
        <v>7</v>
      </c>
      <c r="B14" s="421" t="s">
        <v>634</v>
      </c>
      <c r="C14" s="422">
        <v>531781033.51499009</v>
      </c>
      <c r="D14" s="422">
        <v>363852018.02499998</v>
      </c>
      <c r="E14" s="422">
        <v>67161641.846899986</v>
      </c>
      <c r="F14" s="422">
        <v>73340.09</v>
      </c>
      <c r="G14" s="423">
        <v>377819647.62000477</v>
      </c>
    </row>
    <row r="15" spans="1:7" ht="55.2">
      <c r="A15" s="420">
        <v>8</v>
      </c>
      <c r="B15" s="424" t="s">
        <v>635</v>
      </c>
      <c r="C15" s="422">
        <v>482707790.20001012</v>
      </c>
      <c r="D15" s="426">
        <v>205977044.38</v>
      </c>
      <c r="E15" s="422">
        <v>44613693.539999992</v>
      </c>
      <c r="F15" s="422">
        <v>0</v>
      </c>
      <c r="G15" s="423">
        <v>366649264.06000477</v>
      </c>
    </row>
    <row r="16" spans="1:7" ht="27.6">
      <c r="A16" s="420">
        <v>9</v>
      </c>
      <c r="B16" s="424" t="s">
        <v>636</v>
      </c>
      <c r="C16" s="422">
        <v>49073243.314979993</v>
      </c>
      <c r="D16" s="426">
        <v>157874973.64499998</v>
      </c>
      <c r="E16" s="422">
        <v>22547948.306900002</v>
      </c>
      <c r="F16" s="422">
        <v>73340.09</v>
      </c>
      <c r="G16" s="423">
        <v>11170383.560000001</v>
      </c>
    </row>
    <row r="17" spans="1:7">
      <c r="A17" s="420">
        <v>10</v>
      </c>
      <c r="B17" s="421" t="s">
        <v>637</v>
      </c>
      <c r="C17" s="422"/>
      <c r="D17" s="426"/>
      <c r="E17" s="422"/>
      <c r="F17" s="422"/>
      <c r="G17" s="423">
        <v>0</v>
      </c>
    </row>
    <row r="18" spans="1:7">
      <c r="A18" s="420">
        <v>11</v>
      </c>
      <c r="B18" s="421" t="s">
        <v>95</v>
      </c>
      <c r="C18" s="422">
        <v>14707958.003</v>
      </c>
      <c r="D18" s="426">
        <v>20904668.702150006</v>
      </c>
      <c r="E18" s="422">
        <v>4542498.4108000007</v>
      </c>
      <c r="F18" s="422">
        <v>5942202.1515199989</v>
      </c>
      <c r="G18" s="423">
        <v>0</v>
      </c>
    </row>
    <row r="19" spans="1:7">
      <c r="A19" s="420">
        <v>12</v>
      </c>
      <c r="B19" s="424" t="s">
        <v>638</v>
      </c>
      <c r="C19" s="425"/>
      <c r="D19" s="426">
        <v>697447.18</v>
      </c>
      <c r="E19" s="422">
        <v>0</v>
      </c>
      <c r="F19" s="422">
        <v>0</v>
      </c>
      <c r="G19" s="423">
        <v>0</v>
      </c>
    </row>
    <row r="20" spans="1:7" ht="27.6">
      <c r="A20" s="420">
        <v>13</v>
      </c>
      <c r="B20" s="424" t="s">
        <v>639</v>
      </c>
      <c r="C20" s="422">
        <v>14707958.003</v>
      </c>
      <c r="D20" s="422">
        <v>20207221.522150006</v>
      </c>
      <c r="E20" s="422">
        <v>4542498.4108000007</v>
      </c>
      <c r="F20" s="422">
        <v>5942202.1515199989</v>
      </c>
      <c r="G20" s="423">
        <v>0</v>
      </c>
    </row>
    <row r="21" spans="1:7">
      <c r="A21" s="427">
        <v>14</v>
      </c>
      <c r="B21" s="428" t="s">
        <v>640</v>
      </c>
      <c r="C21" s="425"/>
      <c r="D21" s="425"/>
      <c r="E21" s="425"/>
      <c r="F21" s="425"/>
      <c r="G21" s="429">
        <v>1373364971.7683897</v>
      </c>
    </row>
    <row r="22" spans="1:7">
      <c r="A22" s="430"/>
      <c r="B22" s="447" t="s">
        <v>641</v>
      </c>
      <c r="C22" s="431"/>
      <c r="D22" s="432"/>
      <c r="E22" s="431"/>
      <c r="F22" s="431"/>
      <c r="G22" s="433"/>
    </row>
    <row r="23" spans="1:7">
      <c r="A23" s="420">
        <v>15</v>
      </c>
      <c r="B23" s="421" t="s">
        <v>489</v>
      </c>
      <c r="C23" s="434">
        <v>484863854.59549999</v>
      </c>
      <c r="D23" s="435">
        <v>114343600</v>
      </c>
      <c r="E23" s="434">
        <v>0</v>
      </c>
      <c r="F23" s="434">
        <v>0</v>
      </c>
      <c r="G23" s="423">
        <v>13143639.574755</v>
      </c>
    </row>
    <row r="24" spans="1:7">
      <c r="A24" s="420">
        <v>16</v>
      </c>
      <c r="B24" s="421" t="s">
        <v>642</v>
      </c>
      <c r="C24" s="422">
        <v>13672986.190327998</v>
      </c>
      <c r="D24" s="426">
        <v>318466188.39784241</v>
      </c>
      <c r="E24" s="422">
        <v>171956916.70341137</v>
      </c>
      <c r="F24" s="422">
        <v>747249969.5724678</v>
      </c>
      <c r="G24" s="423">
        <v>849487242.15572703</v>
      </c>
    </row>
    <row r="25" spans="1:7" ht="27.6">
      <c r="A25" s="420">
        <v>17</v>
      </c>
      <c r="B25" s="424" t="s">
        <v>643</v>
      </c>
      <c r="C25" s="422">
        <v>0</v>
      </c>
      <c r="D25" s="426">
        <v>0</v>
      </c>
      <c r="E25" s="422">
        <v>0</v>
      </c>
      <c r="F25" s="422">
        <v>0</v>
      </c>
      <c r="G25" s="423">
        <v>0</v>
      </c>
    </row>
    <row r="26" spans="1:7" ht="27.6">
      <c r="A26" s="420">
        <v>18</v>
      </c>
      <c r="B26" s="424" t="s">
        <v>644</v>
      </c>
      <c r="C26" s="422">
        <v>9487064.0109999999</v>
      </c>
      <c r="D26" s="426">
        <v>2110783.4904080001</v>
      </c>
      <c r="E26" s="422">
        <v>14657060.942657001</v>
      </c>
      <c r="F26" s="422">
        <v>504084.17934999999</v>
      </c>
      <c r="G26" s="423">
        <v>9572291.775889691</v>
      </c>
    </row>
    <row r="27" spans="1:7">
      <c r="A27" s="420">
        <v>19</v>
      </c>
      <c r="B27" s="424" t="s">
        <v>645</v>
      </c>
      <c r="C27" s="422">
        <v>4185922.1793279974</v>
      </c>
      <c r="D27" s="426">
        <v>291894159.67230242</v>
      </c>
      <c r="E27" s="422">
        <v>135764471.60602936</v>
      </c>
      <c r="F27" s="422">
        <v>572876857.4927665</v>
      </c>
      <c r="G27" s="423">
        <v>702867605.59768045</v>
      </c>
    </row>
    <row r="28" spans="1:7">
      <c r="A28" s="420">
        <v>20</v>
      </c>
      <c r="B28" s="436" t="s">
        <v>646</v>
      </c>
      <c r="C28" s="422">
        <v>0</v>
      </c>
      <c r="D28" s="426">
        <v>0</v>
      </c>
      <c r="E28" s="422">
        <v>0</v>
      </c>
      <c r="F28" s="422">
        <v>0</v>
      </c>
      <c r="G28" s="423">
        <v>0</v>
      </c>
    </row>
    <row r="29" spans="1:7">
      <c r="A29" s="420">
        <v>21</v>
      </c>
      <c r="B29" s="424" t="s">
        <v>647</v>
      </c>
      <c r="C29" s="422">
        <v>0</v>
      </c>
      <c r="D29" s="426">
        <v>23428036.485131998</v>
      </c>
      <c r="E29" s="422">
        <v>16528169.874725029</v>
      </c>
      <c r="F29" s="422">
        <v>168698218.1403513</v>
      </c>
      <c r="G29" s="423">
        <v>129631944.97115694</v>
      </c>
    </row>
    <row r="30" spans="1:7">
      <c r="A30" s="420">
        <v>22</v>
      </c>
      <c r="B30" s="436" t="s">
        <v>646</v>
      </c>
      <c r="C30" s="422">
        <v>0</v>
      </c>
      <c r="D30" s="426">
        <v>23428036.485131998</v>
      </c>
      <c r="E30" s="422">
        <v>16528169.874725029</v>
      </c>
      <c r="F30" s="422">
        <v>168698218.1403513</v>
      </c>
      <c r="G30" s="423">
        <v>129631944.97115694</v>
      </c>
    </row>
    <row r="31" spans="1:7" ht="27.6">
      <c r="A31" s="420">
        <v>23</v>
      </c>
      <c r="B31" s="424" t="s">
        <v>648</v>
      </c>
      <c r="C31" s="422">
        <v>0</v>
      </c>
      <c r="D31" s="426">
        <v>1033208.75</v>
      </c>
      <c r="E31" s="422">
        <v>5007214.28</v>
      </c>
      <c r="F31" s="422">
        <v>5170809.76</v>
      </c>
      <c r="G31" s="423">
        <v>7415399.8109999998</v>
      </c>
    </row>
    <row r="32" spans="1:7">
      <c r="A32" s="420">
        <v>24</v>
      </c>
      <c r="B32" s="421" t="s">
        <v>649</v>
      </c>
      <c r="C32" s="422">
        <v>0</v>
      </c>
      <c r="D32" s="426">
        <v>0</v>
      </c>
      <c r="E32" s="422">
        <v>0</v>
      </c>
      <c r="F32" s="422">
        <v>0</v>
      </c>
      <c r="G32" s="423">
        <v>0</v>
      </c>
    </row>
    <row r="33" spans="1:7">
      <c r="A33" s="420">
        <v>25</v>
      </c>
      <c r="B33" s="421" t="s">
        <v>165</v>
      </c>
      <c r="C33" s="422">
        <v>81620981.381565973</v>
      </c>
      <c r="D33" s="422">
        <v>21114870.968697991</v>
      </c>
      <c r="E33" s="422">
        <v>15262172.142860979</v>
      </c>
      <c r="F33" s="422">
        <v>135282309.97768897</v>
      </c>
      <c r="G33" s="423">
        <v>227255610.56146324</v>
      </c>
    </row>
    <row r="34" spans="1:7">
      <c r="A34" s="420">
        <v>26</v>
      </c>
      <c r="B34" s="424" t="s">
        <v>650</v>
      </c>
      <c r="C34" s="425"/>
      <c r="D34" s="426">
        <v>148.58000000000001</v>
      </c>
      <c r="E34" s="422">
        <v>67172.42</v>
      </c>
      <c r="F34" s="422">
        <v>278499.99</v>
      </c>
      <c r="G34" s="423">
        <v>345820.99</v>
      </c>
    </row>
    <row r="35" spans="1:7">
      <c r="A35" s="420">
        <v>27</v>
      </c>
      <c r="B35" s="424" t="s">
        <v>651</v>
      </c>
      <c r="C35" s="422">
        <v>81620981.381565973</v>
      </c>
      <c r="D35" s="426">
        <v>21114722.388697993</v>
      </c>
      <c r="E35" s="422">
        <v>15194999.722860979</v>
      </c>
      <c r="F35" s="422">
        <v>135003809.98768896</v>
      </c>
      <c r="G35" s="423">
        <v>226909789.57146323</v>
      </c>
    </row>
    <row r="36" spans="1:7">
      <c r="A36" s="420">
        <v>28</v>
      </c>
      <c r="B36" s="421" t="s">
        <v>652</v>
      </c>
      <c r="C36" s="422">
        <v>124434947.01363999</v>
      </c>
      <c r="D36" s="426">
        <v>31975127.250000004</v>
      </c>
      <c r="E36" s="422">
        <v>25497935.710000001</v>
      </c>
      <c r="F36" s="422">
        <v>19636202.199999996</v>
      </c>
      <c r="G36" s="423">
        <v>14914483.977752998</v>
      </c>
    </row>
    <row r="37" spans="1:7">
      <c r="A37" s="427">
        <v>29</v>
      </c>
      <c r="B37" s="428" t="s">
        <v>653</v>
      </c>
      <c r="C37" s="425"/>
      <c r="D37" s="425"/>
      <c r="E37" s="425"/>
      <c r="F37" s="425"/>
      <c r="G37" s="429">
        <v>1104800976.2696981</v>
      </c>
    </row>
    <row r="38" spans="1:7">
      <c r="A38" s="416"/>
      <c r="B38" s="437"/>
      <c r="C38" s="438"/>
      <c r="D38" s="438"/>
      <c r="E38" s="438"/>
      <c r="F38" s="438"/>
      <c r="G38" s="439"/>
    </row>
    <row r="39" spans="1:7" ht="15" thickBot="1">
      <c r="A39" s="440">
        <v>30</v>
      </c>
      <c r="B39" s="441" t="s">
        <v>621</v>
      </c>
      <c r="C39" s="288"/>
      <c r="D39" s="270"/>
      <c r="E39" s="270"/>
      <c r="F39" s="442"/>
      <c r="G39" s="443">
        <f>IFERROR(G21/G37,0)</f>
        <v>1.2430881228992787</v>
      </c>
    </row>
    <row r="42" spans="1:7" ht="41.4">
      <c r="B42" s="24" t="s">
        <v>654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sheetPr>
  <dimension ref="A1:H63"/>
  <sheetViews>
    <sheetView zoomScaleNormal="100" workbookViewId="0">
      <pane xSplit="1" ySplit="5" topLeftCell="B6" activePane="bottomRight" state="frozen"/>
      <selection activeCell="B169" sqref="B169:C169"/>
      <selection pane="topRight" activeCell="B169" sqref="B169:C169"/>
      <selection pane="bottomLeft" activeCell="B169" sqref="B169:C169"/>
      <selection pane="bottomRight" activeCell="B169" sqref="B169:C169"/>
    </sheetView>
  </sheetViews>
  <sheetFormatPr defaultRowHeight="14.4"/>
  <cols>
    <col min="1" max="1" width="9.5546875" style="20" bestFit="1" customWidth="1"/>
    <col min="2" max="2" width="88.44140625" style="17" customWidth="1"/>
    <col min="3" max="3" width="12.6640625" style="17" customWidth="1"/>
    <col min="4" max="7" width="12.6640625" style="2" customWidth="1"/>
    <col min="8" max="13" width="6.6640625" customWidth="1"/>
  </cols>
  <sheetData>
    <row r="1" spans="1:8">
      <c r="A1" s="18" t="s">
        <v>188</v>
      </c>
      <c r="B1" s="373" t="str">
        <f>Info!C2</f>
        <v>სს "ვითიბი ბანკი ჯორჯია"</v>
      </c>
    </row>
    <row r="2" spans="1:8">
      <c r="A2" s="18" t="s">
        <v>189</v>
      </c>
      <c r="B2" s="395">
        <v>44469</v>
      </c>
      <c r="C2" s="29"/>
      <c r="D2" s="19"/>
      <c r="E2" s="19"/>
      <c r="F2" s="19"/>
      <c r="G2" s="19"/>
      <c r="H2" s="1"/>
    </row>
    <row r="3" spans="1:8">
      <c r="A3" s="18"/>
      <c r="C3" s="29"/>
      <c r="D3" s="19"/>
      <c r="E3" s="19"/>
      <c r="F3" s="19"/>
      <c r="G3" s="19"/>
      <c r="H3" s="1"/>
    </row>
    <row r="4" spans="1:8" ht="15" thickBot="1">
      <c r="A4" s="69" t="s">
        <v>405</v>
      </c>
      <c r="B4" s="191" t="s">
        <v>223</v>
      </c>
      <c r="C4" s="192"/>
      <c r="D4" s="193"/>
      <c r="E4" s="193"/>
      <c r="F4" s="193"/>
      <c r="G4" s="193"/>
      <c r="H4" s="1"/>
    </row>
    <row r="5" spans="1:8">
      <c r="A5" s="256" t="s">
        <v>26</v>
      </c>
      <c r="B5" s="257"/>
      <c r="C5" s="396" t="str">
        <f>INT((MONTH($B$2))/3)&amp;"Q"&amp;"-"&amp;YEAR($B$2)</f>
        <v>3Q-2021</v>
      </c>
      <c r="D5" s="396" t="str">
        <f>IF(INT(MONTH($B$2))=3, "4"&amp;"Q"&amp;"-"&amp;YEAR($B$2)-1, IF(INT(MONTH($B$2))=6, "1"&amp;"Q"&amp;"-"&amp;YEAR($B$2), IF(INT(MONTH($B$2))=9, "2"&amp;"Q"&amp;"-"&amp;YEAR($B$2),IF(INT(MONTH($B$2))=12, "3"&amp;"Q"&amp;"-"&amp;YEAR($B$2), 0))))</f>
        <v>2Q-2021</v>
      </c>
      <c r="E5" s="396" t="str">
        <f>IF(INT(MONTH($B$2))=3, "3"&amp;"Q"&amp;"-"&amp;YEAR($B$2)-1, IF(INT(MONTH($B$2))=6, "4"&amp;"Q"&amp;"-"&amp;YEAR($B$2)-1, IF(INT(MONTH($B$2))=9, "1"&amp;"Q"&amp;"-"&amp;YEAR($B$2),IF(INT(MONTH($B$2))=12, "2"&amp;"Q"&amp;"-"&amp;YEAR($B$2), 0))))</f>
        <v>1Q-2021</v>
      </c>
      <c r="F5" s="396" t="str">
        <f>IF(INT(MONTH($B$2))=3, "2"&amp;"Q"&amp;"-"&amp;YEAR($B$2)-1, IF(INT(MONTH($B$2))=6, "3"&amp;"Q"&amp;"-"&amp;YEAR($B$2)-1, IF(INT(MONTH($B$2))=9, "4"&amp;"Q"&amp;"-"&amp;YEAR($B$2)-1,IF(INT(MONTH($B$2))=12, "1"&amp;"Q"&amp;"-"&amp;YEAR($B$2), 0))))</f>
        <v>4Q-2020</v>
      </c>
      <c r="G5" s="397" t="str">
        <f>IF(INT(MONTH($B$2))=3, "1"&amp;"Q"&amp;"-"&amp;YEAR($B$2)-1, IF(INT(MONTH($B$2))=6, "2"&amp;"Q"&amp;"-"&amp;YEAR($B$2)-1, IF(INT(MONTH($B$2))=9, "3"&amp;"Q"&amp;"-"&amp;YEAR($B$2)-1,IF(INT(MONTH($B$2))=12, "4"&amp;"Q"&amp;"-"&amp;YEAR($B$2)-1, 0))))</f>
        <v>3Q-2020</v>
      </c>
    </row>
    <row r="6" spans="1:8">
      <c r="A6" s="398"/>
      <c r="B6" s="399" t="s">
        <v>186</v>
      </c>
      <c r="C6" s="258"/>
      <c r="D6" s="258"/>
      <c r="E6" s="258"/>
      <c r="F6" s="258"/>
      <c r="G6" s="259"/>
    </row>
    <row r="7" spans="1:8">
      <c r="A7" s="398"/>
      <c r="B7" s="400" t="s">
        <v>190</v>
      </c>
      <c r="C7" s="258"/>
      <c r="D7" s="258"/>
      <c r="E7" s="258"/>
      <c r="F7" s="258"/>
      <c r="G7" s="259"/>
    </row>
    <row r="8" spans="1:8">
      <c r="A8" s="377">
        <v>1</v>
      </c>
      <c r="B8" s="378" t="s">
        <v>23</v>
      </c>
      <c r="C8" s="401">
        <v>209721421.75</v>
      </c>
      <c r="D8" s="401">
        <v>196878075.34</v>
      </c>
      <c r="E8" s="401">
        <v>183116434.78</v>
      </c>
      <c r="F8" s="401">
        <v>178354544.06</v>
      </c>
      <c r="G8" s="401">
        <v>177838474.52000001</v>
      </c>
    </row>
    <row r="9" spans="1:8">
      <c r="A9" s="377">
        <v>2</v>
      </c>
      <c r="B9" s="378" t="s">
        <v>89</v>
      </c>
      <c r="C9" s="401">
        <v>222598621.75</v>
      </c>
      <c r="D9" s="401">
        <v>209939175.34</v>
      </c>
      <c r="E9" s="401">
        <v>196594234.78</v>
      </c>
      <c r="F9" s="401">
        <v>191563844.06</v>
      </c>
      <c r="G9" s="401">
        <v>190351774.52000001</v>
      </c>
    </row>
    <row r="10" spans="1:8">
      <c r="A10" s="377">
        <v>3</v>
      </c>
      <c r="B10" s="378" t="s">
        <v>88</v>
      </c>
      <c r="C10" s="401">
        <v>322293617.32583743</v>
      </c>
      <c r="D10" s="401">
        <v>310079606.49689388</v>
      </c>
      <c r="E10" s="401">
        <v>299994006.63092202</v>
      </c>
      <c r="F10" s="401">
        <v>292406373.46635377</v>
      </c>
      <c r="G10" s="401">
        <v>267158623.53451514</v>
      </c>
    </row>
    <row r="11" spans="1:8">
      <c r="A11" s="377">
        <v>4</v>
      </c>
      <c r="B11" s="378" t="s">
        <v>613</v>
      </c>
      <c r="C11" s="401">
        <v>128366649.34787115</v>
      </c>
      <c r="D11" s="401">
        <v>123190661.69782215</v>
      </c>
      <c r="E11" s="401">
        <v>127004608.87614119</v>
      </c>
      <c r="F11" s="401">
        <v>106415368.74974558</v>
      </c>
      <c r="G11" s="401">
        <v>103144058.05765057</v>
      </c>
    </row>
    <row r="12" spans="1:8">
      <c r="A12" s="377">
        <v>5</v>
      </c>
      <c r="B12" s="378" t="s">
        <v>614</v>
      </c>
      <c r="C12" s="401">
        <v>171193808.84873107</v>
      </c>
      <c r="D12" s="401">
        <v>164291252.18579149</v>
      </c>
      <c r="E12" s="401">
        <v>169377544.94920981</v>
      </c>
      <c r="F12" s="401">
        <v>141923561.28483462</v>
      </c>
      <c r="G12" s="401">
        <v>137564120.20481935</v>
      </c>
    </row>
    <row r="13" spans="1:8">
      <c r="A13" s="377">
        <v>6</v>
      </c>
      <c r="B13" s="378" t="s">
        <v>615</v>
      </c>
      <c r="C13" s="401">
        <v>281717633.72788191</v>
      </c>
      <c r="D13" s="401">
        <v>268596005.62973803</v>
      </c>
      <c r="E13" s="401">
        <v>276998297.77551347</v>
      </c>
      <c r="F13" s="401">
        <v>266727866.71986008</v>
      </c>
      <c r="G13" s="401">
        <v>259024062.36266291</v>
      </c>
    </row>
    <row r="14" spans="1:8">
      <c r="A14" s="398"/>
      <c r="B14" s="399" t="s">
        <v>617</v>
      </c>
      <c r="C14" s="722"/>
      <c r="D14" s="722"/>
      <c r="E14" s="722"/>
      <c r="F14" s="722"/>
      <c r="G14" s="722"/>
    </row>
    <row r="15" spans="1:8" ht="15" customHeight="1">
      <c r="A15" s="377">
        <v>7</v>
      </c>
      <c r="B15" s="378" t="s">
        <v>616</v>
      </c>
      <c r="C15" s="402">
        <v>1945990533.6706531</v>
      </c>
      <c r="D15" s="402">
        <v>1891571718.6032448</v>
      </c>
      <c r="E15" s="402">
        <v>1949330315.4194613</v>
      </c>
      <c r="F15" s="401">
        <v>1876625020.1630924</v>
      </c>
      <c r="G15" s="401">
        <v>1803914695.9140751</v>
      </c>
    </row>
    <row r="16" spans="1:8">
      <c r="A16" s="398"/>
      <c r="B16" s="399" t="s">
        <v>620</v>
      </c>
      <c r="C16" s="722"/>
      <c r="D16" s="722"/>
      <c r="E16" s="722"/>
      <c r="F16" s="722"/>
      <c r="G16" s="722"/>
    </row>
    <row r="17" spans="1:7" s="3" customFormat="1">
      <c r="A17" s="377"/>
      <c r="B17" s="400" t="s">
        <v>602</v>
      </c>
      <c r="C17" s="722"/>
      <c r="D17" s="722"/>
      <c r="E17" s="722"/>
      <c r="F17" s="722"/>
      <c r="G17" s="722"/>
    </row>
    <row r="18" spans="1:7">
      <c r="A18" s="376">
        <v>8</v>
      </c>
      <c r="B18" s="403" t="s">
        <v>611</v>
      </c>
      <c r="C18" s="723">
        <v>0.1077710390267983</v>
      </c>
      <c r="D18" s="723">
        <v>0.10408173975310686</v>
      </c>
      <c r="E18" s="723">
        <v>9.3938124971188683E-2</v>
      </c>
      <c r="F18" s="723">
        <v>9.5040054429467058E-2</v>
      </c>
      <c r="G18" s="723">
        <v>9.8584747340220616E-2</v>
      </c>
    </row>
    <row r="19" spans="1:7" ht="15" customHeight="1">
      <c r="A19" s="376">
        <v>9</v>
      </c>
      <c r="B19" s="403" t="s">
        <v>610</v>
      </c>
      <c r="C19" s="723">
        <v>0.11438833740373859</v>
      </c>
      <c r="D19" s="723">
        <v>0.11098663258457954</v>
      </c>
      <c r="E19" s="723">
        <v>0.10085219176294215</v>
      </c>
      <c r="F19" s="723">
        <v>0.10207891400880487</v>
      </c>
      <c r="G19" s="723">
        <v>0.10552149442052493</v>
      </c>
    </row>
    <row r="20" spans="1:7">
      <c r="A20" s="376">
        <v>10</v>
      </c>
      <c r="B20" s="403" t="s">
        <v>612</v>
      </c>
      <c r="C20" s="723">
        <v>0.1656193140456374</v>
      </c>
      <c r="D20" s="723">
        <v>0.16392696266671808</v>
      </c>
      <c r="E20" s="723">
        <v>0.15389593249431874</v>
      </c>
      <c r="F20" s="723">
        <v>0.15581502448525467</v>
      </c>
      <c r="G20" s="723">
        <v>0.14809936641662602</v>
      </c>
    </row>
    <row r="21" spans="1:7">
      <c r="A21" s="376">
        <v>11</v>
      </c>
      <c r="B21" s="378" t="s">
        <v>613</v>
      </c>
      <c r="C21" s="723">
        <v>6.5964683345986111E-2</v>
      </c>
      <c r="D21" s="723">
        <v>6.512608561772501E-2</v>
      </c>
      <c r="E21" s="723">
        <v>6.5152943999032847E-2</v>
      </c>
      <c r="F21" s="723">
        <v>5.6705717768005301E-2</v>
      </c>
      <c r="G21" s="723">
        <v>5.7177902198632329E-2</v>
      </c>
    </row>
    <row r="22" spans="1:7">
      <c r="A22" s="376">
        <v>12</v>
      </c>
      <c r="B22" s="378" t="s">
        <v>614</v>
      </c>
      <c r="C22" s="723">
        <v>8.7972580486203211E-2</v>
      </c>
      <c r="D22" s="723">
        <v>8.6854360619805504E-2</v>
      </c>
      <c r="E22" s="723">
        <v>8.6890119960383816E-2</v>
      </c>
      <c r="F22" s="723">
        <v>7.5627021786430423E-2</v>
      </c>
      <c r="G22" s="723">
        <v>7.625866151897677E-2</v>
      </c>
    </row>
    <row r="23" spans="1:7">
      <c r="A23" s="376">
        <v>13</v>
      </c>
      <c r="B23" s="378" t="s">
        <v>615</v>
      </c>
      <c r="C23" s="723">
        <v>0.14476824468230476</v>
      </c>
      <c r="D23" s="723">
        <v>0.14199620505431956</v>
      </c>
      <c r="E23" s="723">
        <v>0.14209920996170849</v>
      </c>
      <c r="F23" s="723">
        <v>0.14213167993288264</v>
      </c>
      <c r="G23" s="723">
        <v>0.14358997293461867</v>
      </c>
    </row>
    <row r="24" spans="1:7">
      <c r="A24" s="398"/>
      <c r="B24" s="399" t="s">
        <v>6</v>
      </c>
      <c r="C24" s="722"/>
      <c r="D24" s="722"/>
      <c r="E24" s="722"/>
      <c r="F24" s="722"/>
      <c r="G24" s="722"/>
    </row>
    <row r="25" spans="1:7" ht="15" customHeight="1">
      <c r="A25" s="404">
        <v>14</v>
      </c>
      <c r="B25" s="405" t="s">
        <v>7</v>
      </c>
      <c r="C25" s="724">
        <v>8.2731848469545621E-2</v>
      </c>
      <c r="D25" s="724">
        <v>8.0684479144916554E-2</v>
      </c>
      <c r="E25" s="724">
        <v>7.7923444605012868E-2</v>
      </c>
      <c r="F25" s="724">
        <v>8.2758207343949841E-2</v>
      </c>
      <c r="G25" s="724">
        <v>7.7672136393754906E-2</v>
      </c>
    </row>
    <row r="26" spans="1:7">
      <c r="A26" s="404">
        <v>15</v>
      </c>
      <c r="B26" s="405" t="s">
        <v>8</v>
      </c>
      <c r="C26" s="724">
        <v>4.6164917716603963E-2</v>
      </c>
      <c r="D26" s="724">
        <v>4.5420129068508182E-2</v>
      </c>
      <c r="E26" s="724">
        <v>4.4474552720610697E-2</v>
      </c>
      <c r="F26" s="724">
        <v>4.5077871882947783E-2</v>
      </c>
      <c r="G26" s="724">
        <v>4.6073947875176317E-2</v>
      </c>
    </row>
    <row r="27" spans="1:7">
      <c r="A27" s="404">
        <v>16</v>
      </c>
      <c r="B27" s="405" t="s">
        <v>9</v>
      </c>
      <c r="C27" s="724">
        <v>2.7115893841948138E-2</v>
      </c>
      <c r="D27" s="724">
        <v>2.4433149798457659E-2</v>
      </c>
      <c r="E27" s="724">
        <v>1.4559160440911923E-2</v>
      </c>
      <c r="F27" s="724">
        <v>1.0635860711369471E-2</v>
      </c>
      <c r="G27" s="724">
        <v>8.4813600094090329E-3</v>
      </c>
    </row>
    <row r="28" spans="1:7">
      <c r="A28" s="404">
        <v>17</v>
      </c>
      <c r="B28" s="405" t="s">
        <v>224</v>
      </c>
      <c r="C28" s="724">
        <v>3.6566930752941651E-2</v>
      </c>
      <c r="D28" s="724">
        <v>3.5264350076408379E-2</v>
      </c>
      <c r="E28" s="724">
        <v>3.3448891884402164E-2</v>
      </c>
      <c r="F28" s="724">
        <v>3.4639490539419802E-2</v>
      </c>
      <c r="G28" s="724">
        <v>3.1598188518578582E-2</v>
      </c>
    </row>
    <row r="29" spans="1:7">
      <c r="A29" s="404">
        <v>18</v>
      </c>
      <c r="B29" s="405" t="s">
        <v>10</v>
      </c>
      <c r="C29" s="724">
        <v>2.0797156085889952E-2</v>
      </c>
      <c r="D29" s="724">
        <v>1.8615586474681835E-2</v>
      </c>
      <c r="E29" s="724">
        <v>1.0009741528915282E-2</v>
      </c>
      <c r="F29" s="724">
        <v>-8.0671805064413439E-3</v>
      </c>
      <c r="G29" s="724">
        <v>-1.6025743671184183E-2</v>
      </c>
    </row>
    <row r="30" spans="1:7">
      <c r="A30" s="404">
        <v>19</v>
      </c>
      <c r="B30" s="405" t="s">
        <v>11</v>
      </c>
      <c r="C30" s="724">
        <v>0.1988438430128053</v>
      </c>
      <c r="D30" s="724">
        <v>0.18212319728159612</v>
      </c>
      <c r="E30" s="724">
        <v>9.8760781048984975E-2</v>
      </c>
      <c r="F30" s="724">
        <v>-7.2439715655841092E-2</v>
      </c>
      <c r="G30" s="724">
        <v>-0.13906280333306467</v>
      </c>
    </row>
    <row r="31" spans="1:7">
      <c r="A31" s="398"/>
      <c r="B31" s="399" t="s">
        <v>12</v>
      </c>
      <c r="C31" s="722"/>
      <c r="D31" s="722"/>
      <c r="E31" s="722"/>
      <c r="F31" s="722"/>
      <c r="G31" s="722"/>
    </row>
    <row r="32" spans="1:7">
      <c r="A32" s="404">
        <v>20</v>
      </c>
      <c r="B32" s="405" t="s">
        <v>13</v>
      </c>
      <c r="C32" s="724">
        <v>7.1179594462969939E-2</v>
      </c>
      <c r="D32" s="724">
        <v>7.5026609836488276E-2</v>
      </c>
      <c r="E32" s="724">
        <v>8.0697721224362098E-2</v>
      </c>
      <c r="F32" s="724">
        <v>8.0429865706826392E-2</v>
      </c>
      <c r="G32" s="724">
        <v>8.5654883844565058E-2</v>
      </c>
    </row>
    <row r="33" spans="1:7" ht="15" customHeight="1">
      <c r="A33" s="404">
        <v>21</v>
      </c>
      <c r="B33" s="405" t="s">
        <v>14</v>
      </c>
      <c r="C33" s="724">
        <v>7.3505392712674353E-2</v>
      </c>
      <c r="D33" s="724">
        <v>7.5220443887430724E-2</v>
      </c>
      <c r="E33" s="724">
        <v>7.8235418259454889E-2</v>
      </c>
      <c r="F33" s="724">
        <v>7.9992033794989342E-2</v>
      </c>
      <c r="G33" s="724">
        <v>8.6012023490511916E-2</v>
      </c>
    </row>
    <row r="34" spans="1:7">
      <c r="A34" s="404">
        <v>22</v>
      </c>
      <c r="B34" s="405" t="s">
        <v>15</v>
      </c>
      <c r="C34" s="724">
        <v>0.41426777140714177</v>
      </c>
      <c r="D34" s="724">
        <v>0.41304835901233528</v>
      </c>
      <c r="E34" s="724">
        <v>0.44014356189161652</v>
      </c>
      <c r="F34" s="724">
        <v>0.43095065382257869</v>
      </c>
      <c r="G34" s="724">
        <v>0.48194077858141937</v>
      </c>
    </row>
    <row r="35" spans="1:7" ht="15" customHeight="1">
      <c r="A35" s="404">
        <v>23</v>
      </c>
      <c r="B35" s="405" t="s">
        <v>16</v>
      </c>
      <c r="C35" s="724">
        <v>0.43860206936939283</v>
      </c>
      <c r="D35" s="724">
        <v>0.42620803413770281</v>
      </c>
      <c r="E35" s="724">
        <v>0.47680931949459548</v>
      </c>
      <c r="F35" s="724">
        <v>0.46532709684183826</v>
      </c>
      <c r="G35" s="724">
        <v>0.4849179486395056</v>
      </c>
    </row>
    <row r="36" spans="1:7">
      <c r="A36" s="404">
        <v>24</v>
      </c>
      <c r="B36" s="405" t="s">
        <v>17</v>
      </c>
      <c r="C36" s="724">
        <v>8.2851065719489789E-2</v>
      </c>
      <c r="D36" s="724">
        <v>6.1935487209955287E-2</v>
      </c>
      <c r="E36" s="724">
        <v>3.3356949894597476E-2</v>
      </c>
      <c r="F36" s="724">
        <v>0.20752269160030334</v>
      </c>
      <c r="G36" s="724">
        <v>0.15824928376731878</v>
      </c>
    </row>
    <row r="37" spans="1:7" ht="15" customHeight="1">
      <c r="A37" s="398"/>
      <c r="B37" s="399" t="s">
        <v>18</v>
      </c>
      <c r="C37" s="722"/>
      <c r="D37" s="722"/>
      <c r="E37" s="722"/>
      <c r="F37" s="722"/>
      <c r="G37" s="722"/>
    </row>
    <row r="38" spans="1:7" ht="15" customHeight="1">
      <c r="A38" s="404">
        <v>25</v>
      </c>
      <c r="B38" s="405" t="s">
        <v>19</v>
      </c>
      <c r="C38" s="724">
        <v>0.21693017452517491</v>
      </c>
      <c r="D38" s="724">
        <v>0.19973687430731679</v>
      </c>
      <c r="E38" s="724">
        <v>0.23851986698753672</v>
      </c>
      <c r="F38" s="724">
        <v>0.2437959156550428</v>
      </c>
      <c r="G38" s="724">
        <v>0.25261516056883715</v>
      </c>
    </row>
    <row r="39" spans="1:7" ht="15" customHeight="1">
      <c r="A39" s="404">
        <v>26</v>
      </c>
      <c r="B39" s="405" t="s">
        <v>20</v>
      </c>
      <c r="C39" s="724">
        <v>0.51599724812451586</v>
      </c>
      <c r="D39" s="724">
        <v>0.52035869025859782</v>
      </c>
      <c r="E39" s="724">
        <v>0.55642598528248555</v>
      </c>
      <c r="F39" s="724">
        <v>0.5785273254666311</v>
      </c>
      <c r="G39" s="724">
        <v>0.58295461918067348</v>
      </c>
    </row>
    <row r="40" spans="1:7" ht="15" customHeight="1">
      <c r="A40" s="404">
        <v>27</v>
      </c>
      <c r="B40" s="406" t="s">
        <v>21</v>
      </c>
      <c r="C40" s="724">
        <v>0.30945352255153885</v>
      </c>
      <c r="D40" s="724">
        <v>0.30189964500612465</v>
      </c>
      <c r="E40" s="724">
        <v>0.31257293822565235</v>
      </c>
      <c r="F40" s="724">
        <v>0.32402205373753706</v>
      </c>
      <c r="G40" s="724">
        <v>0.36521234878718278</v>
      </c>
    </row>
    <row r="41" spans="1:7" ht="15" customHeight="1">
      <c r="A41" s="407"/>
      <c r="B41" s="399" t="s">
        <v>523</v>
      </c>
      <c r="C41" s="722"/>
      <c r="D41" s="722"/>
      <c r="E41" s="722"/>
      <c r="F41" s="722"/>
      <c r="G41" s="722"/>
    </row>
    <row r="42" spans="1:7" ht="15" customHeight="1">
      <c r="A42" s="404">
        <v>28</v>
      </c>
      <c r="B42" s="446" t="s">
        <v>507</v>
      </c>
      <c r="C42" s="725">
        <v>479677908.15499997</v>
      </c>
      <c r="D42" s="725">
        <v>409907130.20160007</v>
      </c>
      <c r="E42" s="725">
        <v>558437099.85637999</v>
      </c>
      <c r="F42" s="725">
        <v>509463735.95289993</v>
      </c>
      <c r="G42" s="725">
        <v>502103860.82620007</v>
      </c>
    </row>
    <row r="43" spans="1:7">
      <c r="A43" s="404">
        <v>29</v>
      </c>
      <c r="B43" s="405" t="s">
        <v>508</v>
      </c>
      <c r="C43" s="725">
        <v>351119376.24543029</v>
      </c>
      <c r="D43" s="725">
        <v>333942043.74900305</v>
      </c>
      <c r="E43" s="725">
        <v>353664909.15725499</v>
      </c>
      <c r="F43" s="725">
        <v>363044298.0893687</v>
      </c>
      <c r="G43" s="725">
        <v>398185240.85547</v>
      </c>
    </row>
    <row r="44" spans="1:7">
      <c r="A44" s="444">
        <v>30</v>
      </c>
      <c r="B44" s="445" t="s">
        <v>506</v>
      </c>
      <c r="C44" s="724">
        <f>C42/C43</f>
        <v>1.3661390985717292</v>
      </c>
      <c r="D44" s="724">
        <v>1.2274798512932794</v>
      </c>
      <c r="E44" s="724">
        <v>1.5790005889673218</v>
      </c>
      <c r="F44" s="724">
        <v>1.4033101156914134</v>
      </c>
      <c r="G44" s="724">
        <v>1.2609805922175041</v>
      </c>
    </row>
    <row r="45" spans="1:7">
      <c r="A45" s="444"/>
      <c r="B45" s="399" t="s">
        <v>621</v>
      </c>
      <c r="C45" s="722"/>
      <c r="D45" s="722"/>
      <c r="E45" s="722"/>
      <c r="F45" s="722"/>
      <c r="G45" s="722"/>
    </row>
    <row r="46" spans="1:7">
      <c r="A46" s="444">
        <v>31</v>
      </c>
      <c r="B46" s="445" t="s">
        <v>628</v>
      </c>
      <c r="C46" s="726">
        <v>1373364971.7683897</v>
      </c>
      <c r="D46" s="726">
        <v>1301273111.1510801</v>
      </c>
      <c r="E46" s="726">
        <v>1337970708.7433596</v>
      </c>
      <c r="F46" s="726">
        <v>1274570797.7190502</v>
      </c>
      <c r="G46" s="726">
        <v>1213977180.3387649</v>
      </c>
    </row>
    <row r="47" spans="1:7">
      <c r="A47" s="444">
        <v>32</v>
      </c>
      <c r="B47" s="445" t="s">
        <v>641</v>
      </c>
      <c r="C47" s="726">
        <v>1104800976.2696989</v>
      </c>
      <c r="D47" s="726">
        <v>1079281660.2020533</v>
      </c>
      <c r="E47" s="726">
        <v>1068061309.5063052</v>
      </c>
      <c r="F47" s="726">
        <v>1034465701.1174222</v>
      </c>
      <c r="G47" s="726">
        <v>979517697.76214993</v>
      </c>
    </row>
    <row r="48" spans="1:7" ht="15" thickBot="1">
      <c r="A48" s="118">
        <v>33</v>
      </c>
      <c r="B48" s="224" t="s">
        <v>655</v>
      </c>
      <c r="C48" s="727">
        <f>C46/C47</f>
        <v>1.2430881228992781</v>
      </c>
      <c r="D48" s="727">
        <v>1.2056844465488903</v>
      </c>
      <c r="E48" s="727">
        <v>1.2527096495629224</v>
      </c>
      <c r="F48" s="727">
        <v>1.2321054205492441</v>
      </c>
      <c r="G48" s="727">
        <v>1.2393621709054075</v>
      </c>
    </row>
    <row r="49" spans="1:7">
      <c r="A49" s="21"/>
      <c r="D49" s="17"/>
      <c r="E49" s="17"/>
      <c r="F49" s="17"/>
      <c r="G49" s="17"/>
    </row>
    <row r="50" spans="1:7" ht="41.4">
      <c r="B50" s="24" t="s">
        <v>601</v>
      </c>
      <c r="D50" s="17"/>
      <c r="E50" s="17"/>
      <c r="F50" s="17"/>
      <c r="G50" s="17"/>
    </row>
    <row r="51" spans="1:7" ht="69">
      <c r="B51" s="301" t="s">
        <v>522</v>
      </c>
      <c r="D51" s="17"/>
      <c r="E51" s="17"/>
      <c r="F51" s="17"/>
      <c r="G51" s="17"/>
    </row>
    <row r="52" spans="1:7">
      <c r="D52" s="17"/>
      <c r="E52" s="17"/>
      <c r="F52" s="17"/>
      <c r="G52" s="17"/>
    </row>
    <row r="53" spans="1:7">
      <c r="D53" s="17"/>
      <c r="E53" s="17"/>
      <c r="F53" s="17"/>
      <c r="G53" s="17"/>
    </row>
    <row r="54" spans="1:7">
      <c r="D54" s="17"/>
      <c r="E54" s="17"/>
      <c r="F54" s="17"/>
      <c r="G54" s="17"/>
    </row>
    <row r="55" spans="1:7">
      <c r="D55" s="17"/>
      <c r="E55" s="17"/>
      <c r="F55" s="17"/>
      <c r="G55" s="17"/>
    </row>
    <row r="56" spans="1:7">
      <c r="D56" s="17"/>
      <c r="E56" s="17"/>
      <c r="F56" s="17"/>
      <c r="G56" s="17"/>
    </row>
    <row r="57" spans="1:7">
      <c r="D57" s="17"/>
      <c r="E57" s="17"/>
      <c r="F57" s="17"/>
      <c r="G57" s="17"/>
    </row>
    <row r="58" spans="1:7">
      <c r="D58" s="17"/>
      <c r="E58" s="17"/>
      <c r="F58" s="17"/>
      <c r="G58" s="17"/>
    </row>
    <row r="59" spans="1:7">
      <c r="D59" s="17"/>
      <c r="E59" s="17"/>
      <c r="F59" s="17"/>
      <c r="G59" s="17"/>
    </row>
    <row r="60" spans="1:7">
      <c r="D60" s="17"/>
      <c r="E60" s="17"/>
      <c r="F60" s="17"/>
      <c r="G60" s="17"/>
    </row>
    <row r="61" spans="1:7">
      <c r="D61" s="17"/>
      <c r="E61" s="17"/>
      <c r="F61" s="17"/>
      <c r="G61" s="17"/>
    </row>
    <row r="62" spans="1:7">
      <c r="D62" s="17"/>
      <c r="E62" s="17"/>
      <c r="F62" s="17"/>
      <c r="G62" s="17"/>
    </row>
    <row r="63" spans="1:7">
      <c r="D63" s="17"/>
      <c r="E63" s="17"/>
      <c r="F63" s="17"/>
      <c r="G63" s="1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26"/>
  <sheetViews>
    <sheetView showGridLines="0" zoomScale="70" zoomScaleNormal="70" workbookViewId="0">
      <selection activeCell="B3" sqref="B3"/>
    </sheetView>
  </sheetViews>
  <sheetFormatPr defaultColWidth="9.109375" defaultRowHeight="12"/>
  <cols>
    <col min="1" max="1" width="11.88671875" style="452" bestFit="1" customWidth="1"/>
    <col min="2" max="2" width="105.109375" style="452" bestFit="1" customWidth="1"/>
    <col min="3" max="3" width="18.33203125" style="452" customWidth="1"/>
    <col min="4" max="4" width="16.88671875" style="452" bestFit="1" customWidth="1"/>
    <col min="5" max="5" width="17.5546875" style="452" bestFit="1" customWidth="1"/>
    <col min="6" max="6" width="16.88671875" style="452" bestFit="1" customWidth="1"/>
    <col min="7" max="7" width="30.44140625" style="452" customWidth="1"/>
    <col min="8" max="8" width="17.88671875" style="452" customWidth="1"/>
    <col min="9" max="16384" width="9.109375" style="452"/>
  </cols>
  <sheetData>
    <row r="1" spans="1:8" ht="13.8">
      <c r="A1" s="451" t="s">
        <v>188</v>
      </c>
      <c r="B1" s="373" t="str">
        <f>Info!C2</f>
        <v>სს "ვითიბი ბანკი ჯორჯია"</v>
      </c>
    </row>
    <row r="2" spans="1:8">
      <c r="A2" s="453" t="s">
        <v>189</v>
      </c>
      <c r="B2" s="455">
        <f>'1. key ratios'!B2</f>
        <v>44469</v>
      </c>
    </row>
    <row r="3" spans="1:8">
      <c r="A3" s="454" t="s">
        <v>661</v>
      </c>
    </row>
    <row r="5" spans="1:8">
      <c r="A5" s="788" t="s">
        <v>662</v>
      </c>
      <c r="B5" s="789"/>
      <c r="C5" s="794" t="s">
        <v>663</v>
      </c>
      <c r="D5" s="795"/>
      <c r="E5" s="795"/>
      <c r="F5" s="795"/>
      <c r="G5" s="795"/>
      <c r="H5" s="796"/>
    </row>
    <row r="6" spans="1:8">
      <c r="A6" s="790"/>
      <c r="B6" s="791"/>
      <c r="C6" s="797"/>
      <c r="D6" s="798"/>
      <c r="E6" s="798"/>
      <c r="F6" s="798"/>
      <c r="G6" s="798"/>
      <c r="H6" s="799"/>
    </row>
    <row r="7" spans="1:8" ht="24">
      <c r="A7" s="792"/>
      <c r="B7" s="793"/>
      <c r="C7" s="456" t="s">
        <v>664</v>
      </c>
      <c r="D7" s="456" t="s">
        <v>665</v>
      </c>
      <c r="E7" s="456" t="s">
        <v>666</v>
      </c>
      <c r="F7" s="456" t="s">
        <v>667</v>
      </c>
      <c r="G7" s="565" t="s">
        <v>938</v>
      </c>
      <c r="H7" s="456" t="s">
        <v>68</v>
      </c>
    </row>
    <row r="8" spans="1:8">
      <c r="A8" s="457">
        <v>1</v>
      </c>
      <c r="B8" s="458" t="s">
        <v>216</v>
      </c>
      <c r="C8" s="636">
        <v>277252976</v>
      </c>
      <c r="D8" s="636">
        <v>69813001.668900013</v>
      </c>
      <c r="E8" s="636">
        <v>51000844.230000004</v>
      </c>
      <c r="F8" s="636">
        <v>18149415.530000001</v>
      </c>
      <c r="G8" s="636"/>
      <c r="H8" s="636">
        <f>SUM(C8:G8)</f>
        <v>416216237.4289</v>
      </c>
    </row>
    <row r="9" spans="1:8">
      <c r="A9" s="457">
        <v>2</v>
      </c>
      <c r="B9" s="458" t="s">
        <v>217</v>
      </c>
      <c r="C9" s="636"/>
      <c r="D9" s="636"/>
      <c r="E9" s="636"/>
      <c r="F9" s="636"/>
      <c r="G9" s="636"/>
      <c r="H9" s="636">
        <f t="shared" ref="H9:H21" si="0">SUM(C9:G9)</f>
        <v>0</v>
      </c>
    </row>
    <row r="10" spans="1:8">
      <c r="A10" s="457">
        <v>3</v>
      </c>
      <c r="B10" s="458" t="s">
        <v>218</v>
      </c>
      <c r="C10" s="636"/>
      <c r="D10" s="636"/>
      <c r="E10" s="636"/>
      <c r="F10" s="636"/>
      <c r="G10" s="636"/>
      <c r="H10" s="636">
        <f t="shared" si="0"/>
        <v>0</v>
      </c>
    </row>
    <row r="11" spans="1:8">
      <c r="A11" s="457">
        <v>4</v>
      </c>
      <c r="B11" s="458" t="s">
        <v>219</v>
      </c>
      <c r="C11" s="636"/>
      <c r="D11" s="636"/>
      <c r="E11" s="636"/>
      <c r="F11" s="636"/>
      <c r="G11" s="636"/>
      <c r="H11" s="636">
        <f t="shared" si="0"/>
        <v>0</v>
      </c>
    </row>
    <row r="12" spans="1:8">
      <c r="A12" s="457">
        <v>5</v>
      </c>
      <c r="B12" s="458" t="s">
        <v>220</v>
      </c>
      <c r="C12" s="636"/>
      <c r="D12" s="636"/>
      <c r="E12" s="636"/>
      <c r="F12" s="636"/>
      <c r="G12" s="636"/>
      <c r="H12" s="636">
        <f t="shared" si="0"/>
        <v>0</v>
      </c>
    </row>
    <row r="13" spans="1:8">
      <c r="A13" s="457">
        <v>6</v>
      </c>
      <c r="B13" s="458" t="s">
        <v>221</v>
      </c>
      <c r="C13" s="636"/>
      <c r="D13" s="636">
        <v>51623330.68</v>
      </c>
      <c r="E13" s="636">
        <v>0</v>
      </c>
      <c r="F13" s="636">
        <v>0</v>
      </c>
      <c r="G13" s="636"/>
      <c r="H13" s="636">
        <f t="shared" si="0"/>
        <v>51623330.68</v>
      </c>
    </row>
    <row r="14" spans="1:8">
      <c r="A14" s="457">
        <v>7</v>
      </c>
      <c r="B14" s="458" t="s">
        <v>73</v>
      </c>
      <c r="C14" s="636">
        <v>0</v>
      </c>
      <c r="D14" s="636">
        <v>218622667.34130001</v>
      </c>
      <c r="E14" s="636">
        <v>376059616.41360003</v>
      </c>
      <c r="F14" s="636">
        <v>163819718.40490001</v>
      </c>
      <c r="G14" s="636">
        <v>8397323.6416999996</v>
      </c>
      <c r="H14" s="636">
        <f t="shared" si="0"/>
        <v>766899325.80150008</v>
      </c>
    </row>
    <row r="15" spans="1:8">
      <c r="A15" s="457">
        <v>8</v>
      </c>
      <c r="B15" s="460" t="s">
        <v>74</v>
      </c>
      <c r="C15" s="636">
        <v>11311.7958</v>
      </c>
      <c r="D15" s="636">
        <v>29450320.5528</v>
      </c>
      <c r="E15" s="636">
        <v>187502605.0122</v>
      </c>
      <c r="F15" s="636">
        <v>62951108.282300003</v>
      </c>
      <c r="G15" s="636">
        <v>260982.51639999999</v>
      </c>
      <c r="H15" s="636">
        <f t="shared" si="0"/>
        <v>280176328.1595</v>
      </c>
    </row>
    <row r="16" spans="1:8">
      <c r="A16" s="457">
        <v>9</v>
      </c>
      <c r="B16" s="458" t="s">
        <v>75</v>
      </c>
      <c r="C16" s="636">
        <v>0</v>
      </c>
      <c r="D16" s="636">
        <v>8192228.8695</v>
      </c>
      <c r="E16" s="636">
        <v>77776312.362000003</v>
      </c>
      <c r="F16" s="636">
        <v>182007582.8256</v>
      </c>
      <c r="G16" s="636">
        <v>316718.94</v>
      </c>
      <c r="H16" s="636">
        <f t="shared" si="0"/>
        <v>268292842.9971</v>
      </c>
    </row>
    <row r="17" spans="1:8">
      <c r="A17" s="457">
        <v>10</v>
      </c>
      <c r="B17" s="569" t="s">
        <v>689</v>
      </c>
      <c r="C17" s="636">
        <v>9824.1686000000009</v>
      </c>
      <c r="D17" s="636">
        <v>1553964.4909999999</v>
      </c>
      <c r="E17" s="636">
        <v>2668573.1137000001</v>
      </c>
      <c r="F17" s="636">
        <v>738894.66429999995</v>
      </c>
      <c r="G17" s="636">
        <v>8502965.3236999996</v>
      </c>
      <c r="H17" s="636">
        <f t="shared" si="0"/>
        <v>13474221.761299999</v>
      </c>
    </row>
    <row r="18" spans="1:8">
      <c r="A18" s="457">
        <v>11</v>
      </c>
      <c r="B18" s="458" t="s">
        <v>70</v>
      </c>
      <c r="C18" s="636">
        <v>4245.3728000000001</v>
      </c>
      <c r="D18" s="636">
        <v>18996566.658</v>
      </c>
      <c r="E18" s="636">
        <v>91565818.088400006</v>
      </c>
      <c r="F18" s="636">
        <v>50443723.7491</v>
      </c>
      <c r="G18" s="636">
        <v>51929.599999999999</v>
      </c>
      <c r="H18" s="636">
        <f t="shared" si="0"/>
        <v>161062283.46830001</v>
      </c>
    </row>
    <row r="19" spans="1:8">
      <c r="A19" s="457">
        <v>12</v>
      </c>
      <c r="B19" s="458" t="s">
        <v>71</v>
      </c>
      <c r="C19" s="636"/>
      <c r="D19" s="636"/>
      <c r="E19" s="636"/>
      <c r="F19" s="636"/>
      <c r="G19" s="636"/>
      <c r="H19" s="636">
        <f t="shared" si="0"/>
        <v>0</v>
      </c>
    </row>
    <row r="20" spans="1:8">
      <c r="A20" s="461">
        <v>13</v>
      </c>
      <c r="B20" s="460" t="s">
        <v>72</v>
      </c>
      <c r="C20" s="636"/>
      <c r="D20" s="636"/>
      <c r="E20" s="636"/>
      <c r="F20" s="636"/>
      <c r="G20" s="636"/>
      <c r="H20" s="636">
        <f t="shared" si="0"/>
        <v>0</v>
      </c>
    </row>
    <row r="21" spans="1:8">
      <c r="A21" s="457">
        <v>14</v>
      </c>
      <c r="B21" s="458" t="s">
        <v>668</v>
      </c>
      <c r="C21" s="636"/>
      <c r="D21" s="636">
        <v>115911929.26900002</v>
      </c>
      <c r="E21" s="636">
        <v>18867957.577699997</v>
      </c>
      <c r="F21" s="636">
        <v>50110.653299999998</v>
      </c>
      <c r="G21" s="636">
        <v>66680264.969999999</v>
      </c>
      <c r="H21" s="636">
        <f t="shared" si="0"/>
        <v>201510262.47</v>
      </c>
    </row>
    <row r="22" spans="1:8">
      <c r="A22" s="462">
        <v>15</v>
      </c>
      <c r="B22" s="459" t="s">
        <v>68</v>
      </c>
      <c r="C22" s="636">
        <f>+SUM(C8:C16)+SUM(C18:C21)</f>
        <v>277268533.16859996</v>
      </c>
      <c r="D22" s="636">
        <f t="shared" ref="D22:G22" si="1">+SUM(D8:D16)+SUM(D18:D21)</f>
        <v>512610045.0395</v>
      </c>
      <c r="E22" s="636">
        <f t="shared" si="1"/>
        <v>802773153.68390012</v>
      </c>
      <c r="F22" s="636">
        <f t="shared" si="1"/>
        <v>477421659.44520003</v>
      </c>
      <c r="G22" s="636">
        <f t="shared" si="1"/>
        <v>75707219.668099999</v>
      </c>
      <c r="H22" s="636">
        <f>+SUM(H8:H16)+SUM(H18:H21)</f>
        <v>2145780611.0053</v>
      </c>
    </row>
    <row r="26" spans="1:8" ht="36">
      <c r="B26" s="568" t="s">
        <v>937</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26"/>
  <sheetViews>
    <sheetView showGridLines="0" topLeftCell="C6" zoomScaleNormal="100" workbookViewId="0">
      <selection activeCell="H20" sqref="H20"/>
    </sheetView>
  </sheetViews>
  <sheetFormatPr defaultColWidth="9.109375" defaultRowHeight="12"/>
  <cols>
    <col min="1" max="1" width="11.88671875" style="463" bestFit="1" customWidth="1"/>
    <col min="2" max="2" width="114.6640625" style="452" customWidth="1"/>
    <col min="3" max="3" width="22.44140625" style="452" customWidth="1"/>
    <col min="4" max="4" width="23.5546875" style="452" customWidth="1"/>
    <col min="5" max="7" width="22.109375" style="474" customWidth="1"/>
    <col min="8" max="8" width="22.109375" style="452" customWidth="1"/>
    <col min="9" max="9" width="41.44140625" style="452" customWidth="1"/>
    <col min="10" max="16384" width="9.109375" style="452"/>
  </cols>
  <sheetData>
    <row r="1" spans="1:15" ht="13.8">
      <c r="A1" s="451" t="s">
        <v>188</v>
      </c>
      <c r="B1" s="373" t="str">
        <f>Info!C2</f>
        <v>სს "ვითიბი ბანკი ჯორჯია"</v>
      </c>
      <c r="E1" s="452"/>
      <c r="F1" s="452"/>
      <c r="G1" s="452"/>
    </row>
    <row r="2" spans="1:15">
      <c r="A2" s="453" t="s">
        <v>189</v>
      </c>
      <c r="B2" s="455">
        <f>'1. key ratios'!B2</f>
        <v>44469</v>
      </c>
      <c r="E2" s="452"/>
      <c r="F2" s="452"/>
      <c r="G2" s="452"/>
    </row>
    <row r="3" spans="1:15">
      <c r="A3" s="454" t="s">
        <v>669</v>
      </c>
      <c r="E3" s="452"/>
      <c r="F3" s="452"/>
      <c r="G3" s="452"/>
    </row>
    <row r="4" spans="1:15">
      <c r="C4" s="464" t="s">
        <v>670</v>
      </c>
      <c r="D4" s="464" t="s">
        <v>671</v>
      </c>
      <c r="E4" s="464" t="s">
        <v>672</v>
      </c>
      <c r="F4" s="464" t="s">
        <v>673</v>
      </c>
      <c r="G4" s="464" t="s">
        <v>674</v>
      </c>
      <c r="H4" s="464" t="s">
        <v>675</v>
      </c>
      <c r="I4" s="464" t="s">
        <v>676</v>
      </c>
    </row>
    <row r="5" spans="1:15" ht="33.9" customHeight="1">
      <c r="A5" s="788" t="s">
        <v>679</v>
      </c>
      <c r="B5" s="789"/>
      <c r="C5" s="802" t="s">
        <v>680</v>
      </c>
      <c r="D5" s="802"/>
      <c r="E5" s="802" t="s">
        <v>681</v>
      </c>
      <c r="F5" s="802" t="s">
        <v>682</v>
      </c>
      <c r="G5" s="800" t="s">
        <v>683</v>
      </c>
      <c r="H5" s="800" t="s">
        <v>684</v>
      </c>
      <c r="I5" s="465" t="s">
        <v>685</v>
      </c>
    </row>
    <row r="6" spans="1:15" ht="36">
      <c r="A6" s="792"/>
      <c r="B6" s="793"/>
      <c r="C6" s="514" t="s">
        <v>686</v>
      </c>
      <c r="D6" s="514" t="s">
        <v>687</v>
      </c>
      <c r="E6" s="802"/>
      <c r="F6" s="802"/>
      <c r="G6" s="801"/>
      <c r="H6" s="801"/>
      <c r="I6" s="465" t="s">
        <v>688</v>
      </c>
    </row>
    <row r="7" spans="1:15">
      <c r="A7" s="466">
        <v>1</v>
      </c>
      <c r="B7" s="458" t="s">
        <v>216</v>
      </c>
      <c r="C7" s="468"/>
      <c r="D7" s="468">
        <v>416216237.83090001</v>
      </c>
      <c r="E7" s="468"/>
      <c r="F7" s="468"/>
      <c r="G7" s="468"/>
      <c r="H7" s="468"/>
      <c r="I7" s="634">
        <f t="shared" ref="I7:I23" si="0">C7+D7-E7-F7-G7</f>
        <v>416216237.83090001</v>
      </c>
      <c r="J7" s="474"/>
      <c r="K7" s="474"/>
      <c r="L7" s="474"/>
      <c r="M7" s="474"/>
      <c r="N7" s="474"/>
      <c r="O7" s="474"/>
    </row>
    <row r="8" spans="1:15">
      <c r="A8" s="466">
        <v>2</v>
      </c>
      <c r="B8" s="458" t="s">
        <v>217</v>
      </c>
      <c r="C8" s="468"/>
      <c r="D8" s="468"/>
      <c r="E8" s="468"/>
      <c r="F8" s="468"/>
      <c r="G8" s="468"/>
      <c r="H8" s="468"/>
      <c r="I8" s="634">
        <f t="shared" si="0"/>
        <v>0</v>
      </c>
      <c r="J8" s="474"/>
      <c r="K8" s="474"/>
      <c r="L8" s="474"/>
      <c r="M8" s="474"/>
      <c r="N8" s="474"/>
      <c r="O8" s="474"/>
    </row>
    <row r="9" spans="1:15">
      <c r="A9" s="466">
        <v>3</v>
      </c>
      <c r="B9" s="458" t="s">
        <v>218</v>
      </c>
      <c r="C9" s="468"/>
      <c r="D9" s="468"/>
      <c r="E9" s="468"/>
      <c r="F9" s="468"/>
      <c r="G9" s="468"/>
      <c r="H9" s="468"/>
      <c r="I9" s="634">
        <f t="shared" si="0"/>
        <v>0</v>
      </c>
      <c r="J9" s="474"/>
      <c r="K9" s="474"/>
      <c r="L9" s="474"/>
      <c r="M9" s="474"/>
      <c r="N9" s="474"/>
      <c r="O9" s="474"/>
    </row>
    <row r="10" spans="1:15">
      <c r="A10" s="466">
        <v>4</v>
      </c>
      <c r="B10" s="458" t="s">
        <v>219</v>
      </c>
      <c r="C10" s="468"/>
      <c r="D10" s="468"/>
      <c r="E10" s="468"/>
      <c r="F10" s="468"/>
      <c r="G10" s="468"/>
      <c r="H10" s="468"/>
      <c r="I10" s="634">
        <f t="shared" si="0"/>
        <v>0</v>
      </c>
      <c r="J10" s="474"/>
      <c r="K10" s="474"/>
      <c r="L10" s="474"/>
      <c r="M10" s="474"/>
      <c r="N10" s="474"/>
      <c r="O10" s="474"/>
    </row>
    <row r="11" spans="1:15">
      <c r="A11" s="466">
        <v>5</v>
      </c>
      <c r="B11" s="458" t="s">
        <v>220</v>
      </c>
      <c r="C11" s="468"/>
      <c r="D11" s="468"/>
      <c r="E11" s="468"/>
      <c r="F11" s="468"/>
      <c r="G11" s="468"/>
      <c r="H11" s="468"/>
      <c r="I11" s="634">
        <f t="shared" si="0"/>
        <v>0</v>
      </c>
      <c r="J11" s="474"/>
      <c r="K11" s="474"/>
      <c r="L11" s="474"/>
      <c r="M11" s="474"/>
      <c r="N11" s="474"/>
      <c r="O11" s="474"/>
    </row>
    <row r="12" spans="1:15">
      <c r="A12" s="466">
        <v>6</v>
      </c>
      <c r="B12" s="458" t="s">
        <v>221</v>
      </c>
      <c r="C12" s="468"/>
      <c r="D12" s="468">
        <v>51623329.169100001</v>
      </c>
      <c r="E12" s="468"/>
      <c r="F12" s="468"/>
      <c r="G12" s="468"/>
      <c r="H12" s="468"/>
      <c r="I12" s="634">
        <f t="shared" si="0"/>
        <v>51623329.169100001</v>
      </c>
      <c r="J12" s="474"/>
      <c r="K12" s="474"/>
      <c r="L12" s="474"/>
      <c r="M12" s="474"/>
      <c r="N12" s="474"/>
      <c r="O12" s="474"/>
    </row>
    <row r="13" spans="1:15">
      <c r="A13" s="466">
        <v>7</v>
      </c>
      <c r="B13" s="458" t="s">
        <v>73</v>
      </c>
      <c r="C13" s="468">
        <v>56070665.273599997</v>
      </c>
      <c r="D13" s="468">
        <v>743688404.10979998</v>
      </c>
      <c r="E13" s="468">
        <v>32859743.5843</v>
      </c>
      <c r="F13" s="468">
        <v>12613290.476299999</v>
      </c>
      <c r="G13" s="468">
        <v>0</v>
      </c>
      <c r="H13" s="468">
        <v>0</v>
      </c>
      <c r="I13" s="634">
        <f t="shared" si="0"/>
        <v>754286035.32279992</v>
      </c>
      <c r="J13" s="474"/>
      <c r="K13" s="474"/>
      <c r="L13" s="474"/>
      <c r="M13" s="474"/>
      <c r="N13" s="474"/>
      <c r="O13" s="474"/>
    </row>
    <row r="14" spans="1:15">
      <c r="A14" s="466">
        <v>8</v>
      </c>
      <c r="B14" s="460" t="s">
        <v>74</v>
      </c>
      <c r="C14" s="468">
        <v>42385918.008699998</v>
      </c>
      <c r="D14" s="468">
        <v>271026946.47390002</v>
      </c>
      <c r="E14" s="468">
        <v>33236536.4991</v>
      </c>
      <c r="F14" s="468">
        <v>4698645.1706999997</v>
      </c>
      <c r="G14" s="468">
        <v>0</v>
      </c>
      <c r="H14" s="618">
        <v>1280236.32</v>
      </c>
      <c r="I14" s="634">
        <f t="shared" si="0"/>
        <v>275477682.81279999</v>
      </c>
      <c r="J14" s="474"/>
      <c r="K14" s="474"/>
      <c r="L14" s="474"/>
      <c r="M14" s="474"/>
      <c r="N14" s="474"/>
      <c r="O14" s="474"/>
    </row>
    <row r="15" spans="1:15">
      <c r="A15" s="466">
        <v>9</v>
      </c>
      <c r="B15" s="458" t="s">
        <v>75</v>
      </c>
      <c r="C15" s="468">
        <v>10224629.936699999</v>
      </c>
      <c r="D15" s="468">
        <v>263256741.35789999</v>
      </c>
      <c r="E15" s="468">
        <v>5188528.301</v>
      </c>
      <c r="F15" s="468">
        <v>4742857.5434999997</v>
      </c>
      <c r="G15" s="468">
        <v>0</v>
      </c>
      <c r="H15" s="468">
        <v>0</v>
      </c>
      <c r="I15" s="634">
        <f t="shared" si="0"/>
        <v>263549985.4501</v>
      </c>
      <c r="J15" s="474"/>
      <c r="K15" s="474"/>
      <c r="L15" s="474"/>
      <c r="M15" s="474"/>
      <c r="N15" s="474"/>
      <c r="O15" s="474"/>
    </row>
    <row r="16" spans="1:15">
      <c r="A16" s="466">
        <v>10</v>
      </c>
      <c r="B16" s="569" t="s">
        <v>689</v>
      </c>
      <c r="C16" s="468">
        <v>53449511.542400002</v>
      </c>
      <c r="D16" s="468">
        <v>1069168.3938</v>
      </c>
      <c r="E16" s="468">
        <v>41044458.174999997</v>
      </c>
      <c r="F16" s="468">
        <v>199.48949999999999</v>
      </c>
      <c r="G16" s="468">
        <v>0</v>
      </c>
      <c r="H16" s="618">
        <v>20574.669999999998</v>
      </c>
      <c r="I16" s="634">
        <f t="shared" si="0"/>
        <v>13474022.271700004</v>
      </c>
      <c r="J16" s="474"/>
      <c r="K16" s="474"/>
      <c r="L16" s="474"/>
      <c r="M16" s="474"/>
      <c r="N16" s="474"/>
      <c r="O16" s="474"/>
    </row>
    <row r="17" spans="1:15">
      <c r="A17" s="466">
        <v>11</v>
      </c>
      <c r="B17" s="458" t="s">
        <v>70</v>
      </c>
      <c r="C17" s="468">
        <v>0</v>
      </c>
      <c r="D17" s="468">
        <v>161062283.46849999</v>
      </c>
      <c r="E17" s="468">
        <v>0</v>
      </c>
      <c r="F17" s="468">
        <v>3100941.9221999999</v>
      </c>
      <c r="G17" s="468">
        <v>0</v>
      </c>
      <c r="H17" s="468">
        <v>0</v>
      </c>
      <c r="I17" s="634">
        <f t="shared" si="0"/>
        <v>157961341.54629999</v>
      </c>
      <c r="J17" s="474"/>
      <c r="K17" s="474"/>
      <c r="L17" s="474"/>
      <c r="M17" s="474"/>
      <c r="N17" s="474"/>
      <c r="O17" s="474"/>
    </row>
    <row r="18" spans="1:15">
      <c r="A18" s="466">
        <v>12</v>
      </c>
      <c r="B18" s="458" t="s">
        <v>71</v>
      </c>
      <c r="C18" s="468"/>
      <c r="D18" s="468"/>
      <c r="E18" s="468"/>
      <c r="F18" s="468"/>
      <c r="G18" s="468"/>
      <c r="H18" s="468"/>
      <c r="I18" s="634">
        <f t="shared" si="0"/>
        <v>0</v>
      </c>
      <c r="J18" s="474"/>
      <c r="K18" s="474"/>
      <c r="L18" s="474"/>
      <c r="M18" s="474"/>
      <c r="N18" s="474"/>
      <c r="O18" s="474"/>
    </row>
    <row r="19" spans="1:15">
      <c r="A19" s="469">
        <v>13</v>
      </c>
      <c r="B19" s="460" t="s">
        <v>72</v>
      </c>
      <c r="C19" s="468"/>
      <c r="D19" s="468"/>
      <c r="E19" s="468"/>
      <c r="F19" s="468"/>
      <c r="G19" s="468"/>
      <c r="H19" s="468"/>
      <c r="I19" s="634">
        <f t="shared" si="0"/>
        <v>0</v>
      </c>
      <c r="J19" s="474"/>
      <c r="K19" s="474"/>
      <c r="L19" s="474"/>
      <c r="M19" s="474"/>
      <c r="N19" s="474"/>
      <c r="O19" s="474"/>
    </row>
    <row r="20" spans="1:15">
      <c r="A20" s="466">
        <v>14</v>
      </c>
      <c r="B20" s="458" t="s">
        <v>668</v>
      </c>
      <c r="C20" s="468">
        <v>31679114.559999999</v>
      </c>
      <c r="D20" s="468">
        <v>201049817.43999994</v>
      </c>
      <c r="E20" s="468">
        <v>11644090.279999999</v>
      </c>
      <c r="F20" s="468">
        <v>999693.62079999992</v>
      </c>
      <c r="G20" s="468"/>
      <c r="H20" s="618">
        <f>218950.519107998+141362.89</f>
        <v>360313.40910799801</v>
      </c>
      <c r="I20" s="634">
        <f t="shared" si="0"/>
        <v>220085148.09919995</v>
      </c>
      <c r="J20" s="474"/>
      <c r="K20" s="474"/>
      <c r="L20" s="474"/>
      <c r="M20" s="474"/>
      <c r="N20" s="474"/>
      <c r="O20" s="474"/>
    </row>
    <row r="21" spans="1:15" s="471" customFormat="1">
      <c r="A21" s="470">
        <v>15</v>
      </c>
      <c r="B21" s="459" t="s">
        <v>68</v>
      </c>
      <c r="C21" s="477">
        <f>SUM(C7:C15)+SUM(C17:C20)</f>
        <v>140360327.77899998</v>
      </c>
      <c r="D21" s="477">
        <f t="shared" ref="D21:H21" si="1">SUM(D7:D15)+SUM(D17:D20)</f>
        <v>2107923759.8500998</v>
      </c>
      <c r="E21" s="477">
        <f t="shared" si="1"/>
        <v>82928898.664399996</v>
      </c>
      <c r="F21" s="477">
        <f t="shared" si="1"/>
        <v>26155428.733499996</v>
      </c>
      <c r="G21" s="477">
        <v>15791836</v>
      </c>
      <c r="H21" s="477">
        <f t="shared" si="1"/>
        <v>1640549.7291079981</v>
      </c>
      <c r="I21" s="634">
        <f t="shared" si="0"/>
        <v>2123407924.2311997</v>
      </c>
      <c r="J21" s="635"/>
      <c r="K21" s="635"/>
      <c r="L21" s="635"/>
      <c r="M21" s="635"/>
      <c r="N21" s="635"/>
      <c r="O21" s="635"/>
    </row>
    <row r="22" spans="1:15">
      <c r="A22" s="472">
        <v>16</v>
      </c>
      <c r="B22" s="473" t="s">
        <v>690</v>
      </c>
      <c r="C22" s="468">
        <v>108681213.21899998</v>
      </c>
      <c r="D22" s="468">
        <v>1439034375.4100997</v>
      </c>
      <c r="E22" s="468">
        <v>71284808.384399995</v>
      </c>
      <c r="F22" s="468">
        <v>25155735.1127</v>
      </c>
      <c r="G22" s="468">
        <v>15791836</v>
      </c>
      <c r="H22" s="618">
        <v>1280236.32</v>
      </c>
      <c r="I22" s="634">
        <f t="shared" si="0"/>
        <v>1435483209.132</v>
      </c>
      <c r="J22" s="474"/>
      <c r="K22" s="474"/>
      <c r="L22" s="474"/>
      <c r="M22" s="474"/>
      <c r="N22" s="474"/>
      <c r="O22" s="474"/>
    </row>
    <row r="23" spans="1:15">
      <c r="A23" s="472">
        <v>17</v>
      </c>
      <c r="B23" s="473" t="s">
        <v>691</v>
      </c>
      <c r="C23" s="468"/>
      <c r="D23" s="468">
        <v>169552733</v>
      </c>
      <c r="E23" s="468"/>
      <c r="F23" s="468">
        <v>672000</v>
      </c>
      <c r="G23" s="468"/>
      <c r="H23" s="468"/>
      <c r="I23" s="634">
        <f t="shared" si="0"/>
        <v>168880733</v>
      </c>
      <c r="J23" s="474"/>
      <c r="K23" s="474"/>
      <c r="L23" s="474"/>
      <c r="M23" s="474"/>
      <c r="N23" s="474"/>
      <c r="O23" s="474"/>
    </row>
    <row r="26" spans="1:15" ht="42.6" customHeight="1">
      <c r="B26" s="568" t="s">
        <v>937</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47"/>
  <sheetViews>
    <sheetView showGridLines="0" topLeftCell="C10" zoomScaleNormal="100" workbookViewId="0">
      <selection activeCell="H33" sqref="H33"/>
    </sheetView>
  </sheetViews>
  <sheetFormatPr defaultColWidth="9.109375" defaultRowHeight="12"/>
  <cols>
    <col min="1" max="1" width="11" style="452" bestFit="1" customWidth="1"/>
    <col min="2" max="2" width="93.44140625" style="452" customWidth="1"/>
    <col min="3" max="8" width="22" style="452" customWidth="1"/>
    <col min="9" max="9" width="42.33203125" style="731" bestFit="1" customWidth="1"/>
    <col min="10" max="16384" width="9.109375" style="452"/>
  </cols>
  <sheetData>
    <row r="1" spans="1:9" ht="13.8">
      <c r="A1" s="451" t="s">
        <v>188</v>
      </c>
      <c r="B1" s="373" t="str">
        <f>Info!C2</f>
        <v>სს "ვითიბი ბანკი ჯორჯია"</v>
      </c>
    </row>
    <row r="2" spans="1:9">
      <c r="A2" s="453" t="s">
        <v>189</v>
      </c>
      <c r="B2" s="455">
        <f>'1. key ratios'!B2</f>
        <v>44469</v>
      </c>
    </row>
    <row r="3" spans="1:9">
      <c r="A3" s="454" t="s">
        <v>692</v>
      </c>
    </row>
    <row r="4" spans="1:9">
      <c r="C4" s="464" t="s">
        <v>670</v>
      </c>
      <c r="D4" s="464" t="s">
        <v>671</v>
      </c>
      <c r="E4" s="464" t="s">
        <v>672</v>
      </c>
      <c r="F4" s="464" t="s">
        <v>673</v>
      </c>
      <c r="G4" s="464" t="s">
        <v>674</v>
      </c>
      <c r="H4" s="464" t="s">
        <v>675</v>
      </c>
      <c r="I4" s="732" t="s">
        <v>676</v>
      </c>
    </row>
    <row r="5" spans="1:9" ht="41.4" customHeight="1">
      <c r="A5" s="788" t="s">
        <v>948</v>
      </c>
      <c r="B5" s="789"/>
      <c r="C5" s="802" t="s">
        <v>680</v>
      </c>
      <c r="D5" s="802"/>
      <c r="E5" s="802" t="s">
        <v>681</v>
      </c>
      <c r="F5" s="802" t="s">
        <v>682</v>
      </c>
      <c r="G5" s="800" t="s">
        <v>683</v>
      </c>
      <c r="H5" s="800" t="s">
        <v>684</v>
      </c>
      <c r="I5" s="733" t="s">
        <v>685</v>
      </c>
    </row>
    <row r="6" spans="1:9" ht="41.4" customHeight="1">
      <c r="A6" s="792"/>
      <c r="B6" s="793"/>
      <c r="C6" s="514" t="s">
        <v>686</v>
      </c>
      <c r="D6" s="514" t="s">
        <v>687</v>
      </c>
      <c r="E6" s="802"/>
      <c r="F6" s="802"/>
      <c r="G6" s="801"/>
      <c r="H6" s="801"/>
      <c r="I6" s="733" t="s">
        <v>688</v>
      </c>
    </row>
    <row r="7" spans="1:9">
      <c r="A7" s="467">
        <v>1</v>
      </c>
      <c r="B7" s="475" t="s">
        <v>693</v>
      </c>
      <c r="C7" s="468">
        <v>193727.53</v>
      </c>
      <c r="D7" s="468">
        <v>420518727.20210022</v>
      </c>
      <c r="E7" s="468">
        <v>131830.3334</v>
      </c>
      <c r="F7" s="468">
        <v>80393.137800000026</v>
      </c>
      <c r="G7" s="610"/>
      <c r="H7" s="610">
        <v>0</v>
      </c>
      <c r="I7" s="734">
        <f t="shared" ref="I7:I34" si="0">C7+D7-E7-F7-G7</f>
        <v>420500231.2609002</v>
      </c>
    </row>
    <row r="8" spans="1:9">
      <c r="A8" s="467">
        <v>2</v>
      </c>
      <c r="B8" s="475" t="s">
        <v>694</v>
      </c>
      <c r="C8" s="468">
        <v>598424.23380000005</v>
      </c>
      <c r="D8" s="468">
        <v>101451580.38209975</v>
      </c>
      <c r="E8" s="468">
        <v>296413.54350000003</v>
      </c>
      <c r="F8" s="468">
        <v>967997.88280000025</v>
      </c>
      <c r="G8" s="610"/>
      <c r="H8" s="610">
        <v>0</v>
      </c>
      <c r="I8" s="734">
        <f t="shared" si="0"/>
        <v>100785593.18959974</v>
      </c>
    </row>
    <row r="9" spans="1:9">
      <c r="A9" s="467">
        <v>3</v>
      </c>
      <c r="B9" s="475" t="s">
        <v>695</v>
      </c>
      <c r="C9" s="468">
        <v>0</v>
      </c>
      <c r="D9" s="468">
        <v>0</v>
      </c>
      <c r="E9" s="468">
        <v>0</v>
      </c>
      <c r="F9" s="468">
        <v>0</v>
      </c>
      <c r="G9" s="610"/>
      <c r="H9" s="610">
        <v>0</v>
      </c>
      <c r="I9" s="734">
        <f t="shared" si="0"/>
        <v>0</v>
      </c>
    </row>
    <row r="10" spans="1:9">
      <c r="A10" s="467">
        <v>4</v>
      </c>
      <c r="B10" s="475" t="s">
        <v>696</v>
      </c>
      <c r="C10" s="468">
        <v>16760623.7225</v>
      </c>
      <c r="D10" s="468">
        <v>11021448.1643</v>
      </c>
      <c r="E10" s="468">
        <v>11105574.869100001</v>
      </c>
      <c r="F10" s="468">
        <v>218816.15839999999</v>
      </c>
      <c r="G10" s="610"/>
      <c r="H10" s="610">
        <v>0</v>
      </c>
      <c r="I10" s="734">
        <f t="shared" si="0"/>
        <v>16457680.859299999</v>
      </c>
    </row>
    <row r="11" spans="1:9">
      <c r="A11" s="467">
        <v>5</v>
      </c>
      <c r="B11" s="475" t="s">
        <v>697</v>
      </c>
      <c r="C11" s="468">
        <v>273986.99309999996</v>
      </c>
      <c r="D11" s="468">
        <v>98657598.793500006</v>
      </c>
      <c r="E11" s="468">
        <v>2121335.8012000001</v>
      </c>
      <c r="F11" s="468">
        <v>1467655.2302000003</v>
      </c>
      <c r="G11" s="610"/>
      <c r="H11" s="610">
        <v>0</v>
      </c>
      <c r="I11" s="734">
        <f t="shared" si="0"/>
        <v>95342594.755199999</v>
      </c>
    </row>
    <row r="12" spans="1:9">
      <c r="A12" s="467">
        <v>6</v>
      </c>
      <c r="B12" s="475" t="s">
        <v>698</v>
      </c>
      <c r="C12" s="468">
        <v>271927.64</v>
      </c>
      <c r="D12" s="468">
        <v>63771625.648599997</v>
      </c>
      <c r="E12" s="468">
        <v>3089340.4108000007</v>
      </c>
      <c r="F12" s="468">
        <v>668359.73529999994</v>
      </c>
      <c r="G12" s="610"/>
      <c r="H12" s="610">
        <v>0</v>
      </c>
      <c r="I12" s="734">
        <f t="shared" si="0"/>
        <v>60285853.142499998</v>
      </c>
    </row>
    <row r="13" spans="1:9">
      <c r="A13" s="467">
        <v>7</v>
      </c>
      <c r="B13" s="475" t="s">
        <v>699</v>
      </c>
      <c r="C13" s="468">
        <v>47552.55</v>
      </c>
      <c r="D13" s="468">
        <v>32598859.589900002</v>
      </c>
      <c r="E13" s="468">
        <v>41099.032500000001</v>
      </c>
      <c r="F13" s="468">
        <v>644971.91079999995</v>
      </c>
      <c r="G13" s="610"/>
      <c r="H13" s="610">
        <v>0</v>
      </c>
      <c r="I13" s="734">
        <f t="shared" si="0"/>
        <v>31960341.196600005</v>
      </c>
    </row>
    <row r="14" spans="1:9">
      <c r="A14" s="467">
        <v>8</v>
      </c>
      <c r="B14" s="475" t="s">
        <v>700</v>
      </c>
      <c r="C14" s="468">
        <v>2498144.5907000001</v>
      </c>
      <c r="D14" s="468">
        <v>133422123.18460001</v>
      </c>
      <c r="E14" s="468">
        <v>1411770.3542999998</v>
      </c>
      <c r="F14" s="468">
        <v>2541506.3024999998</v>
      </c>
      <c r="G14" s="610"/>
      <c r="H14" s="610">
        <v>0</v>
      </c>
      <c r="I14" s="734">
        <f t="shared" si="0"/>
        <v>131966991.11850001</v>
      </c>
    </row>
    <row r="15" spans="1:9">
      <c r="A15" s="467">
        <v>9</v>
      </c>
      <c r="B15" s="475" t="s">
        <v>701</v>
      </c>
      <c r="C15" s="468">
        <v>5276385.7045</v>
      </c>
      <c r="D15" s="468">
        <v>69227970.949800014</v>
      </c>
      <c r="E15" s="468">
        <v>5503623.0569000002</v>
      </c>
      <c r="F15" s="468">
        <v>663475.92709999997</v>
      </c>
      <c r="G15" s="610"/>
      <c r="H15" s="610">
        <v>0</v>
      </c>
      <c r="I15" s="734">
        <f t="shared" si="0"/>
        <v>68337257.670300022</v>
      </c>
    </row>
    <row r="16" spans="1:9">
      <c r="A16" s="467">
        <v>10</v>
      </c>
      <c r="B16" s="475" t="s">
        <v>702</v>
      </c>
      <c r="C16" s="468">
        <v>228082.13680000004</v>
      </c>
      <c r="D16" s="468">
        <v>2959135.5992999994</v>
      </c>
      <c r="E16" s="468">
        <v>79122.031999999992</v>
      </c>
      <c r="F16" s="468">
        <v>58056.037499999999</v>
      </c>
      <c r="G16" s="610"/>
      <c r="H16" s="610">
        <v>0</v>
      </c>
      <c r="I16" s="734">
        <f t="shared" si="0"/>
        <v>3050039.6665999992</v>
      </c>
    </row>
    <row r="17" spans="1:10">
      <c r="A17" s="467">
        <v>11</v>
      </c>
      <c r="B17" s="475" t="s">
        <v>703</v>
      </c>
      <c r="C17" s="468">
        <v>102175.87359999999</v>
      </c>
      <c r="D17" s="468">
        <v>784789.36139999982</v>
      </c>
      <c r="E17" s="468">
        <v>49303.614999999998</v>
      </c>
      <c r="F17" s="468">
        <v>15282.566400000007</v>
      </c>
      <c r="G17" s="610"/>
      <c r="H17" s="610">
        <v>0</v>
      </c>
      <c r="I17" s="734">
        <f t="shared" si="0"/>
        <v>822379.05359999987</v>
      </c>
    </row>
    <row r="18" spans="1:10">
      <c r="A18" s="467">
        <v>12</v>
      </c>
      <c r="B18" s="475" t="s">
        <v>704</v>
      </c>
      <c r="C18" s="468">
        <v>655802.30000000005</v>
      </c>
      <c r="D18" s="468">
        <v>77578859.14579998</v>
      </c>
      <c r="E18" s="468">
        <v>276472.65270000004</v>
      </c>
      <c r="F18" s="468">
        <v>1484137.0459000003</v>
      </c>
      <c r="G18" s="610"/>
      <c r="H18" s="610">
        <v>0</v>
      </c>
      <c r="I18" s="734">
        <f t="shared" si="0"/>
        <v>76474051.747199968</v>
      </c>
    </row>
    <row r="19" spans="1:10">
      <c r="A19" s="467">
        <v>13</v>
      </c>
      <c r="B19" s="475" t="s">
        <v>705</v>
      </c>
      <c r="C19" s="468">
        <v>56940.136500000001</v>
      </c>
      <c r="D19" s="468">
        <v>7906089.7441999996</v>
      </c>
      <c r="E19" s="468">
        <v>56940.136500000001</v>
      </c>
      <c r="F19" s="468">
        <v>155976.43819999995</v>
      </c>
      <c r="G19" s="610"/>
      <c r="H19" s="610">
        <v>0</v>
      </c>
      <c r="I19" s="734">
        <f t="shared" si="0"/>
        <v>7750113.3059999999</v>
      </c>
    </row>
    <row r="20" spans="1:10">
      <c r="A20" s="467">
        <v>14</v>
      </c>
      <c r="B20" s="475" t="s">
        <v>706</v>
      </c>
      <c r="C20" s="468">
        <v>14309605.9157</v>
      </c>
      <c r="D20" s="468">
        <v>43244432.515800007</v>
      </c>
      <c r="E20" s="468">
        <v>5296059.7481000004</v>
      </c>
      <c r="F20" s="468">
        <v>656037.35530000005</v>
      </c>
      <c r="G20" s="610"/>
      <c r="H20" s="610">
        <v>0</v>
      </c>
      <c r="I20" s="734">
        <f t="shared" si="0"/>
        <v>51601941.328100003</v>
      </c>
    </row>
    <row r="21" spans="1:10">
      <c r="A21" s="467">
        <v>15</v>
      </c>
      <c r="B21" s="475" t="s">
        <v>707</v>
      </c>
      <c r="C21" s="468">
        <v>622342.49660000007</v>
      </c>
      <c r="D21" s="468">
        <v>10405050.415300006</v>
      </c>
      <c r="E21" s="468">
        <v>350361.78809999995</v>
      </c>
      <c r="F21" s="468">
        <v>196258.62310000003</v>
      </c>
      <c r="G21" s="610"/>
      <c r="H21" s="610">
        <v>0</v>
      </c>
      <c r="I21" s="734">
        <f t="shared" si="0"/>
        <v>10480772.500700006</v>
      </c>
    </row>
    <row r="22" spans="1:10">
      <c r="A22" s="467">
        <v>16</v>
      </c>
      <c r="B22" s="475" t="s">
        <v>708</v>
      </c>
      <c r="C22" s="468">
        <v>204071.21999999994</v>
      </c>
      <c r="D22" s="468">
        <v>26584910.841400001</v>
      </c>
      <c r="E22" s="468">
        <v>94698.709000000003</v>
      </c>
      <c r="F22" s="468">
        <v>524859.69550000003</v>
      </c>
      <c r="G22" s="610"/>
      <c r="H22" s="610">
        <v>0</v>
      </c>
      <c r="I22" s="734">
        <f t="shared" si="0"/>
        <v>26169423.6569</v>
      </c>
    </row>
    <row r="23" spans="1:10">
      <c r="A23" s="467">
        <v>17</v>
      </c>
      <c r="B23" s="475" t="s">
        <v>709</v>
      </c>
      <c r="C23" s="468">
        <v>3713473.2930000001</v>
      </c>
      <c r="D23" s="468">
        <v>25584441.345699999</v>
      </c>
      <c r="E23" s="468">
        <v>2100577.6027000002</v>
      </c>
      <c r="F23" s="468">
        <v>499559.46599999996</v>
      </c>
      <c r="G23" s="610"/>
      <c r="H23" s="610">
        <v>0</v>
      </c>
      <c r="I23" s="734">
        <f t="shared" si="0"/>
        <v>26697777.570000004</v>
      </c>
    </row>
    <row r="24" spans="1:10">
      <c r="A24" s="467">
        <v>18</v>
      </c>
      <c r="B24" s="475" t="s">
        <v>710</v>
      </c>
      <c r="C24" s="468">
        <v>156725.06310000003</v>
      </c>
      <c r="D24" s="468">
        <v>46145463.957100004</v>
      </c>
      <c r="E24" s="468">
        <v>125739.21060000001</v>
      </c>
      <c r="F24" s="468">
        <v>905309.57819999987</v>
      </c>
      <c r="G24" s="610"/>
      <c r="H24" s="610">
        <v>0</v>
      </c>
      <c r="I24" s="734">
        <f t="shared" si="0"/>
        <v>45271140.231400006</v>
      </c>
    </row>
    <row r="25" spans="1:10">
      <c r="A25" s="467">
        <v>19</v>
      </c>
      <c r="B25" s="475" t="s">
        <v>711</v>
      </c>
      <c r="C25" s="468">
        <v>1016562.8058</v>
      </c>
      <c r="D25" s="468">
        <v>19955469.908000004</v>
      </c>
      <c r="E25" s="468">
        <v>380687.30079999997</v>
      </c>
      <c r="F25" s="468">
        <v>373591.6275</v>
      </c>
      <c r="G25" s="610"/>
      <c r="H25" s="610">
        <v>0</v>
      </c>
      <c r="I25" s="734">
        <f t="shared" si="0"/>
        <v>20217753.785500001</v>
      </c>
    </row>
    <row r="26" spans="1:10">
      <c r="A26" s="467">
        <v>20</v>
      </c>
      <c r="B26" s="475" t="s">
        <v>712</v>
      </c>
      <c r="C26" s="468">
        <v>204500.94999999998</v>
      </c>
      <c r="D26" s="468">
        <v>69212765.954400003</v>
      </c>
      <c r="E26" s="468">
        <v>108907.73679999998</v>
      </c>
      <c r="F26" s="468">
        <v>1351233.8615999997</v>
      </c>
      <c r="G26" s="610"/>
      <c r="H26" s="610">
        <v>0</v>
      </c>
      <c r="I26" s="734">
        <f t="shared" si="0"/>
        <v>67957125.306000009</v>
      </c>
      <c r="J26" s="476"/>
    </row>
    <row r="27" spans="1:10">
      <c r="A27" s="467">
        <v>21</v>
      </c>
      <c r="B27" s="475" t="s">
        <v>713</v>
      </c>
      <c r="C27" s="468">
        <v>0</v>
      </c>
      <c r="D27" s="468">
        <v>5893489.1788000008</v>
      </c>
      <c r="E27" s="468">
        <v>2703.56</v>
      </c>
      <c r="F27" s="468">
        <v>116564.69270000001</v>
      </c>
      <c r="G27" s="610"/>
      <c r="H27" s="610">
        <v>0</v>
      </c>
      <c r="I27" s="734">
        <f t="shared" si="0"/>
        <v>5774220.9261000007</v>
      </c>
      <c r="J27" s="476"/>
    </row>
    <row r="28" spans="1:10">
      <c r="A28" s="467">
        <v>22</v>
      </c>
      <c r="B28" s="475" t="s">
        <v>714</v>
      </c>
      <c r="C28" s="468">
        <v>27917.34</v>
      </c>
      <c r="D28" s="468">
        <v>2276204.6196999997</v>
      </c>
      <c r="E28" s="468">
        <v>26607.574399999998</v>
      </c>
      <c r="F28" s="468">
        <v>30877.626099999994</v>
      </c>
      <c r="G28" s="610"/>
      <c r="H28" s="610">
        <v>0</v>
      </c>
      <c r="I28" s="734">
        <f t="shared" si="0"/>
        <v>2246636.7591999997</v>
      </c>
      <c r="J28" s="476"/>
    </row>
    <row r="29" spans="1:10">
      <c r="A29" s="467">
        <v>23</v>
      </c>
      <c r="B29" s="475" t="s">
        <v>715</v>
      </c>
      <c r="C29" s="468">
        <v>15543946.520100001</v>
      </c>
      <c r="D29" s="468">
        <v>93115646.219800025</v>
      </c>
      <c r="E29" s="468">
        <v>5554608.9592000004</v>
      </c>
      <c r="F29" s="468">
        <v>1706888.2086999987</v>
      </c>
      <c r="G29" s="610"/>
      <c r="H29" s="610">
        <v>0</v>
      </c>
      <c r="I29" s="734">
        <f t="shared" si="0"/>
        <v>101398095.57200003</v>
      </c>
      <c r="J29" s="476"/>
    </row>
    <row r="30" spans="1:10">
      <c r="A30" s="467">
        <v>24</v>
      </c>
      <c r="B30" s="475" t="s">
        <v>716</v>
      </c>
      <c r="C30" s="468">
        <v>3053890.9027</v>
      </c>
      <c r="D30" s="468">
        <v>122005942.94779997</v>
      </c>
      <c r="E30" s="468">
        <v>1763902.8543000002</v>
      </c>
      <c r="F30" s="468">
        <v>2193124.3678000001</v>
      </c>
      <c r="G30" s="610"/>
      <c r="H30" s="610">
        <v>0</v>
      </c>
      <c r="I30" s="734">
        <f t="shared" si="0"/>
        <v>121102806.62839997</v>
      </c>
      <c r="J30" s="476"/>
    </row>
    <row r="31" spans="1:10">
      <c r="A31" s="467">
        <v>25</v>
      </c>
      <c r="B31" s="475" t="s">
        <v>717</v>
      </c>
      <c r="C31" s="468">
        <v>0</v>
      </c>
      <c r="D31" s="468">
        <v>1729374.3708000001</v>
      </c>
      <c r="E31" s="468">
        <v>0</v>
      </c>
      <c r="F31" s="468">
        <v>23724.0026</v>
      </c>
      <c r="G31" s="610"/>
      <c r="H31" s="610">
        <v>0</v>
      </c>
      <c r="I31" s="734">
        <f t="shared" si="0"/>
        <v>1705650.3682000001</v>
      </c>
      <c r="J31" s="476"/>
    </row>
    <row r="32" spans="1:10">
      <c r="A32" s="467">
        <v>26</v>
      </c>
      <c r="B32" s="475" t="s">
        <v>718</v>
      </c>
      <c r="C32" s="468">
        <v>42864403.300999939</v>
      </c>
      <c r="D32" s="468">
        <v>420821942.36970603</v>
      </c>
      <c r="E32" s="468">
        <v>31317127.502399951</v>
      </c>
      <c r="F32" s="468">
        <v>7611077.6343956357</v>
      </c>
      <c r="G32" s="610"/>
      <c r="H32" s="610">
        <v>1280236.3199999998</v>
      </c>
      <c r="I32" s="734">
        <f t="shared" si="0"/>
        <v>424758140.53391033</v>
      </c>
      <c r="J32" s="476"/>
    </row>
    <row r="33" spans="1:10">
      <c r="A33" s="467">
        <v>27</v>
      </c>
      <c r="B33" s="468" t="s">
        <v>165</v>
      </c>
      <c r="C33" s="610">
        <f>'18. Assets by Exposure classes'!C20</f>
        <v>31679114.559999999</v>
      </c>
      <c r="D33" s="610">
        <f>'18. Assets by Exposure classes'!D20</f>
        <v>201049817.43999994</v>
      </c>
      <c r="E33" s="610">
        <f>'18. Assets by Exposure classes'!E20</f>
        <v>11644090.279999999</v>
      </c>
      <c r="F33" s="610">
        <f>'18. Assets by Exposure classes'!F20</f>
        <v>999693.62079999992</v>
      </c>
      <c r="G33" s="610">
        <f>'18. Assets by Exposure classes'!G20</f>
        <v>0</v>
      </c>
      <c r="H33" s="610">
        <f>'18. Assets by Exposure classes'!H20</f>
        <v>360313.40910799801</v>
      </c>
      <c r="I33" s="734">
        <f t="shared" si="0"/>
        <v>220085148.09919995</v>
      </c>
      <c r="J33" s="476"/>
    </row>
    <row r="34" spans="1:10">
      <c r="A34" s="467">
        <v>28</v>
      </c>
      <c r="B34" s="477" t="s">
        <v>68</v>
      </c>
      <c r="C34" s="477">
        <f>SUM(C7:C33)</f>
        <v>140360327.77949995</v>
      </c>
      <c r="D34" s="477">
        <f t="shared" ref="D34:H34" si="1">SUM(D7:D33)</f>
        <v>2107923759.849906</v>
      </c>
      <c r="E34" s="477">
        <f t="shared" si="1"/>
        <v>82928898.664299965</v>
      </c>
      <c r="F34" s="477">
        <f t="shared" si="1"/>
        <v>26155428.733195633</v>
      </c>
      <c r="G34" s="477">
        <f>'18. Assets by Exposure classes'!G21</f>
        <v>15791836</v>
      </c>
      <c r="H34" s="477">
        <f t="shared" si="1"/>
        <v>1640549.7291079978</v>
      </c>
      <c r="I34" s="734">
        <f t="shared" si="0"/>
        <v>2123407924.2319105</v>
      </c>
      <c r="J34" s="476"/>
    </row>
    <row r="35" spans="1:10">
      <c r="A35" s="476"/>
      <c r="B35" s="476"/>
      <c r="C35" s="476"/>
      <c r="D35" s="476"/>
      <c r="E35" s="476"/>
      <c r="F35" s="476"/>
      <c r="G35" s="476"/>
      <c r="H35" s="476"/>
      <c r="I35" s="735">
        <f>I34-'18. Assets by Exposure classes'!I21</f>
        <v>7.1072578430175781E-4</v>
      </c>
      <c r="J35" s="476"/>
    </row>
    <row r="36" spans="1:10">
      <c r="A36" s="476"/>
      <c r="B36" s="478"/>
      <c r="C36" s="476"/>
      <c r="D36" s="476"/>
      <c r="E36" s="476"/>
      <c r="F36" s="476"/>
      <c r="G36" s="476"/>
      <c r="H36" s="476"/>
      <c r="I36" s="735"/>
      <c r="J36" s="476"/>
    </row>
    <row r="37" spans="1:10">
      <c r="A37" s="476"/>
      <c r="B37" s="476"/>
      <c r="C37" s="476"/>
      <c r="D37" s="476"/>
      <c r="E37" s="476"/>
      <c r="F37" s="476"/>
      <c r="G37" s="476"/>
      <c r="H37" s="476"/>
      <c r="I37" s="735"/>
      <c r="J37" s="476"/>
    </row>
    <row r="38" spans="1:10">
      <c r="A38" s="476"/>
      <c r="B38" s="476"/>
      <c r="C38" s="476"/>
      <c r="D38" s="476"/>
      <c r="E38" s="476"/>
      <c r="F38" s="476"/>
      <c r="G38" s="476"/>
      <c r="H38" s="476"/>
      <c r="I38" s="735"/>
      <c r="J38" s="476"/>
    </row>
    <row r="39" spans="1:10">
      <c r="A39" s="476"/>
      <c r="B39" s="476"/>
      <c r="C39" s="476"/>
      <c r="D39" s="476"/>
      <c r="E39" s="476"/>
      <c r="F39" s="476"/>
      <c r="G39" s="476"/>
      <c r="H39" s="476"/>
      <c r="I39" s="735"/>
      <c r="J39" s="476"/>
    </row>
    <row r="40" spans="1:10">
      <c r="A40" s="476"/>
      <c r="B40" s="476"/>
      <c r="C40" s="476"/>
      <c r="D40" s="476"/>
      <c r="E40" s="476"/>
      <c r="F40" s="476"/>
      <c r="G40" s="476"/>
      <c r="H40" s="476"/>
      <c r="I40" s="735"/>
      <c r="J40" s="476"/>
    </row>
    <row r="41" spans="1:10">
      <c r="A41" s="476"/>
      <c r="B41" s="476"/>
      <c r="C41" s="476"/>
      <c r="D41" s="476"/>
      <c r="E41" s="476"/>
      <c r="F41" s="476"/>
      <c r="G41" s="476"/>
      <c r="H41" s="476"/>
      <c r="I41" s="735"/>
      <c r="J41" s="476"/>
    </row>
    <row r="42" spans="1:10">
      <c r="A42" s="479"/>
      <c r="B42" s="479"/>
      <c r="C42" s="476"/>
      <c r="D42" s="476"/>
      <c r="E42" s="476"/>
      <c r="F42" s="476"/>
      <c r="G42" s="476"/>
      <c r="H42" s="476"/>
      <c r="I42" s="735"/>
      <c r="J42" s="476"/>
    </row>
    <row r="43" spans="1:10">
      <c r="A43" s="479"/>
      <c r="B43" s="479"/>
      <c r="C43" s="476"/>
      <c r="D43" s="476"/>
      <c r="E43" s="476"/>
      <c r="F43" s="476"/>
      <c r="G43" s="476"/>
      <c r="H43" s="476"/>
      <c r="I43" s="735"/>
      <c r="J43" s="476"/>
    </row>
    <row r="44" spans="1:10">
      <c r="A44" s="476"/>
      <c r="B44" s="480"/>
      <c r="C44" s="476"/>
      <c r="D44" s="476"/>
      <c r="E44" s="476"/>
      <c r="F44" s="476"/>
      <c r="G44" s="476"/>
      <c r="H44" s="476"/>
      <c r="I44" s="735"/>
      <c r="J44" s="476"/>
    </row>
    <row r="45" spans="1:10">
      <c r="A45" s="476"/>
      <c r="B45" s="480"/>
      <c r="C45" s="476"/>
      <c r="D45" s="476"/>
      <c r="E45" s="476"/>
      <c r="F45" s="476"/>
      <c r="G45" s="476"/>
      <c r="H45" s="476"/>
      <c r="I45" s="735"/>
      <c r="J45" s="476"/>
    </row>
    <row r="46" spans="1:10">
      <c r="A46" s="476"/>
      <c r="B46" s="480"/>
      <c r="C46" s="476"/>
      <c r="D46" s="476"/>
      <c r="E46" s="476"/>
      <c r="F46" s="476"/>
      <c r="G46" s="476"/>
      <c r="H46" s="476"/>
      <c r="I46" s="735"/>
      <c r="J46" s="476"/>
    </row>
    <row r="47" spans="1:10">
      <c r="A47" s="476"/>
      <c r="B47" s="476"/>
      <c r="C47" s="476"/>
      <c r="D47" s="476"/>
      <c r="E47" s="476"/>
      <c r="F47" s="476"/>
      <c r="G47" s="476"/>
      <c r="H47" s="476"/>
      <c r="I47" s="735"/>
      <c r="J47" s="476"/>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19"/>
  <sheetViews>
    <sheetView showGridLines="0" zoomScale="70" zoomScaleNormal="70" workbookViewId="0">
      <selection activeCell="B3" sqref="B3"/>
    </sheetView>
  </sheetViews>
  <sheetFormatPr defaultColWidth="9.109375" defaultRowHeight="12"/>
  <cols>
    <col min="1" max="1" width="11.88671875" style="452" bestFit="1" customWidth="1"/>
    <col min="2" max="2" width="108" style="452" bestFit="1" customWidth="1"/>
    <col min="3" max="3" width="35.5546875" style="452" customWidth="1"/>
    <col min="4" max="4" width="38.44140625" style="474" customWidth="1"/>
    <col min="5" max="16384" width="9.109375" style="452"/>
  </cols>
  <sheetData>
    <row r="1" spans="1:4" ht="13.8">
      <c r="A1" s="451" t="s">
        <v>188</v>
      </c>
      <c r="B1" s="373" t="str">
        <f>Info!C2</f>
        <v>სს "ვითიბი ბანკი ჯორჯია"</v>
      </c>
      <c r="D1" s="452"/>
    </row>
    <row r="2" spans="1:4">
      <c r="A2" s="453" t="s">
        <v>189</v>
      </c>
      <c r="B2" s="455">
        <f>'1. key ratios'!B2</f>
        <v>44469</v>
      </c>
      <c r="D2" s="452"/>
    </row>
    <row r="3" spans="1:4">
      <c r="A3" s="454" t="s">
        <v>719</v>
      </c>
      <c r="D3" s="452"/>
    </row>
    <row r="5" spans="1:4" ht="48">
      <c r="A5" s="803" t="s">
        <v>720</v>
      </c>
      <c r="B5" s="803"/>
      <c r="C5" s="481" t="s">
        <v>721</v>
      </c>
      <c r="D5" s="565" t="s">
        <v>722</v>
      </c>
    </row>
    <row r="6" spans="1:4">
      <c r="A6" s="482">
        <v>1</v>
      </c>
      <c r="B6" s="483" t="s">
        <v>723</v>
      </c>
      <c r="C6" s="610">
        <v>112632640.66082902</v>
      </c>
      <c r="D6" s="468">
        <v>671999.99699999182</v>
      </c>
    </row>
    <row r="7" spans="1:4">
      <c r="A7" s="484">
        <v>2</v>
      </c>
      <c r="B7" s="483" t="s">
        <v>724</v>
      </c>
      <c r="C7" s="610">
        <v>18549307.920000091</v>
      </c>
      <c r="D7" s="467">
        <f>SUM(D8:D11)</f>
        <v>0</v>
      </c>
    </row>
    <row r="8" spans="1:4">
      <c r="A8" s="485">
        <v>2.1</v>
      </c>
      <c r="B8" s="486" t="s">
        <v>725</v>
      </c>
      <c r="C8" s="610">
        <v>9637916.2700000964</v>
      </c>
      <c r="D8" s="467"/>
    </row>
    <row r="9" spans="1:4">
      <c r="A9" s="485">
        <v>2.2000000000000002</v>
      </c>
      <c r="B9" s="486" t="s">
        <v>726</v>
      </c>
      <c r="C9" s="610">
        <v>8911391.6499999966</v>
      </c>
      <c r="D9" s="467"/>
    </row>
    <row r="10" spans="1:4">
      <c r="A10" s="485">
        <v>2.2999999999999998</v>
      </c>
      <c r="B10" s="486" t="s">
        <v>727</v>
      </c>
      <c r="C10" s="610">
        <v>0</v>
      </c>
      <c r="D10" s="467"/>
    </row>
    <row r="11" spans="1:4">
      <c r="A11" s="485">
        <v>2.4</v>
      </c>
      <c r="B11" s="486" t="s">
        <v>728</v>
      </c>
      <c r="C11" s="610"/>
      <c r="D11" s="467"/>
    </row>
    <row r="12" spans="1:4">
      <c r="A12" s="482">
        <v>3</v>
      </c>
      <c r="B12" s="483" t="s">
        <v>729</v>
      </c>
      <c r="C12" s="610">
        <v>18949569.084129732</v>
      </c>
      <c r="D12" s="467">
        <f>SUM(D13:D18)</f>
        <v>0</v>
      </c>
    </row>
    <row r="13" spans="1:4">
      <c r="A13" s="485">
        <v>3.1</v>
      </c>
      <c r="B13" s="486" t="s">
        <v>730</v>
      </c>
      <c r="C13" s="610">
        <v>1280236.3199999998</v>
      </c>
      <c r="D13" s="467"/>
    </row>
    <row r="14" spans="1:4">
      <c r="A14" s="485">
        <v>3.2</v>
      </c>
      <c r="B14" s="486" t="s">
        <v>731</v>
      </c>
      <c r="C14" s="610">
        <v>11350716.960000064</v>
      </c>
      <c r="D14" s="467"/>
    </row>
    <row r="15" spans="1:4">
      <c r="A15" s="485">
        <v>3.3</v>
      </c>
      <c r="B15" s="486" t="s">
        <v>732</v>
      </c>
      <c r="C15" s="610">
        <v>1815282.3500000006</v>
      </c>
      <c r="D15" s="467"/>
    </row>
    <row r="16" spans="1:4">
      <c r="A16" s="485">
        <v>3.4</v>
      </c>
      <c r="B16" s="486" t="s">
        <v>733</v>
      </c>
      <c r="C16" s="610">
        <v>3048979.9100000006</v>
      </c>
      <c r="D16" s="467"/>
    </row>
    <row r="17" spans="1:4">
      <c r="A17" s="484">
        <v>3.5</v>
      </c>
      <c r="B17" s="486" t="s">
        <v>734</v>
      </c>
      <c r="C17" s="610">
        <v>719345.54412966734</v>
      </c>
      <c r="D17" s="467"/>
    </row>
    <row r="18" spans="1:4">
      <c r="A18" s="485">
        <v>3.6</v>
      </c>
      <c r="B18" s="486" t="s">
        <v>735</v>
      </c>
      <c r="C18" s="610">
        <v>735008</v>
      </c>
      <c r="D18" s="467"/>
    </row>
    <row r="19" spans="1:4">
      <c r="A19" s="487">
        <v>4</v>
      </c>
      <c r="B19" s="483" t="s">
        <v>736</v>
      </c>
      <c r="C19" s="609">
        <v>112232379.49669938</v>
      </c>
      <c r="D19" s="459">
        <f>D6+D7-D12</f>
        <v>671999.99699999182</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24"/>
  <sheetViews>
    <sheetView showGridLines="0" zoomScale="70" zoomScaleNormal="70" workbookViewId="0">
      <selection activeCell="C22" sqref="C22"/>
    </sheetView>
  </sheetViews>
  <sheetFormatPr defaultColWidth="9.109375" defaultRowHeight="12"/>
  <cols>
    <col min="1" max="1" width="11.88671875" style="452" bestFit="1" customWidth="1"/>
    <col min="2" max="2" width="124.6640625" style="452" customWidth="1"/>
    <col min="3" max="3" width="21.5546875" style="452" customWidth="1"/>
    <col min="4" max="4" width="49.109375" style="474" customWidth="1"/>
    <col min="5" max="16384" width="9.109375" style="452"/>
  </cols>
  <sheetData>
    <row r="1" spans="1:4" ht="13.8">
      <c r="A1" s="451" t="s">
        <v>188</v>
      </c>
      <c r="B1" s="373" t="str">
        <f>Info!C2</f>
        <v>სს "ვითიბი ბანკი ჯორჯია"</v>
      </c>
      <c r="D1" s="452"/>
    </row>
    <row r="2" spans="1:4">
      <c r="A2" s="453" t="s">
        <v>189</v>
      </c>
      <c r="B2" s="455">
        <f>'1. key ratios'!B2</f>
        <v>44469</v>
      </c>
      <c r="D2" s="452"/>
    </row>
    <row r="3" spans="1:4">
      <c r="A3" s="454" t="s">
        <v>737</v>
      </c>
      <c r="D3" s="452"/>
    </row>
    <row r="4" spans="1:4">
      <c r="A4" s="454"/>
      <c r="D4" s="452"/>
    </row>
    <row r="5" spans="1:4" ht="15" customHeight="1">
      <c r="A5" s="804" t="s">
        <v>738</v>
      </c>
      <c r="B5" s="805"/>
      <c r="C5" s="794" t="s">
        <v>739</v>
      </c>
      <c r="D5" s="808" t="s">
        <v>740</v>
      </c>
    </row>
    <row r="6" spans="1:4">
      <c r="A6" s="806"/>
      <c r="B6" s="807"/>
      <c r="C6" s="797"/>
      <c r="D6" s="808"/>
    </row>
    <row r="7" spans="1:4">
      <c r="A7" s="477">
        <v>1</v>
      </c>
      <c r="B7" s="459" t="s">
        <v>741</v>
      </c>
      <c r="C7" s="610">
        <v>112342399.8713</v>
      </c>
      <c r="D7" s="488"/>
    </row>
    <row r="8" spans="1:4">
      <c r="A8" s="468">
        <v>2</v>
      </c>
      <c r="B8" s="468" t="s">
        <v>742</v>
      </c>
      <c r="C8" s="610">
        <v>8237707.0170999998</v>
      </c>
      <c r="D8" s="488"/>
    </row>
    <row r="9" spans="1:4">
      <c r="A9" s="468">
        <v>3</v>
      </c>
      <c r="B9" s="489" t="s">
        <v>743</v>
      </c>
      <c r="C9" s="610">
        <v>0</v>
      </c>
      <c r="D9" s="488"/>
    </row>
    <row r="10" spans="1:4">
      <c r="A10" s="468">
        <v>4</v>
      </c>
      <c r="B10" s="468" t="s">
        <v>744</v>
      </c>
      <c r="C10" s="610">
        <v>11898893.669299997</v>
      </c>
      <c r="D10" s="488"/>
    </row>
    <row r="11" spans="1:4">
      <c r="A11" s="468">
        <v>5</v>
      </c>
      <c r="B11" s="490" t="s">
        <v>745</v>
      </c>
      <c r="C11" s="610">
        <v>0</v>
      </c>
      <c r="D11" s="488"/>
    </row>
    <row r="12" spans="1:4">
      <c r="A12" s="468">
        <v>6</v>
      </c>
      <c r="B12" s="490" t="s">
        <v>746</v>
      </c>
      <c r="C12" s="610">
        <v>1674855.9443999999</v>
      </c>
      <c r="D12" s="488"/>
    </row>
    <row r="13" spans="1:4">
      <c r="A13" s="468">
        <v>7</v>
      </c>
      <c r="B13" s="490" t="s">
        <v>747</v>
      </c>
      <c r="C13" s="610">
        <v>6800764.9098999985</v>
      </c>
      <c r="D13" s="488"/>
    </row>
    <row r="14" spans="1:4">
      <c r="A14" s="468">
        <v>8</v>
      </c>
      <c r="B14" s="490" t="s">
        <v>748</v>
      </c>
      <c r="C14" s="610">
        <v>991947.10019999999</v>
      </c>
      <c r="D14" s="633">
        <v>1836802.83</v>
      </c>
    </row>
    <row r="15" spans="1:4">
      <c r="A15" s="468">
        <v>9</v>
      </c>
      <c r="B15" s="490" t="s">
        <v>749</v>
      </c>
      <c r="C15" s="610">
        <v>0</v>
      </c>
      <c r="D15" s="468"/>
    </row>
    <row r="16" spans="1:4">
      <c r="A16" s="468">
        <v>10</v>
      </c>
      <c r="B16" s="490" t="s">
        <v>750</v>
      </c>
      <c r="C16" s="610">
        <v>1280236.32</v>
      </c>
      <c r="D16" s="488"/>
    </row>
    <row r="17" spans="1:4">
      <c r="A17" s="468">
        <v>11</v>
      </c>
      <c r="B17" s="490" t="s">
        <v>751</v>
      </c>
      <c r="C17" s="610">
        <v>0</v>
      </c>
      <c r="D17" s="468"/>
    </row>
    <row r="18" spans="1:4">
      <c r="A18" s="468">
        <v>12</v>
      </c>
      <c r="B18" s="490" t="s">
        <v>752</v>
      </c>
      <c r="C18" s="610">
        <v>1151089.3947999999</v>
      </c>
      <c r="D18" s="488"/>
    </row>
    <row r="19" spans="1:4">
      <c r="A19" s="477">
        <v>13</v>
      </c>
      <c r="B19" s="491" t="s">
        <v>753</v>
      </c>
      <c r="C19" s="609">
        <f>C7+C8+C9-C10</f>
        <v>108681213.2191</v>
      </c>
      <c r="D19" s="492"/>
    </row>
    <row r="22" spans="1:4">
      <c r="B22" s="451"/>
    </row>
    <row r="23" spans="1:4">
      <c r="B23" s="453"/>
    </row>
    <row r="24" spans="1:4">
      <c r="B24" s="45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V28"/>
  <sheetViews>
    <sheetView showGridLines="0" tabSelected="1" zoomScale="55" zoomScaleNormal="55" workbookViewId="0">
      <selection activeCell="C12" sqref="C12:U14"/>
    </sheetView>
  </sheetViews>
  <sheetFormatPr defaultColWidth="9.109375" defaultRowHeight="12"/>
  <cols>
    <col min="1" max="1" width="11.88671875" style="452" bestFit="1" customWidth="1"/>
    <col min="2" max="2" width="80.6640625" style="452" customWidth="1"/>
    <col min="3" max="3" width="19.44140625" style="452" bestFit="1" customWidth="1"/>
    <col min="4" max="5" width="22.33203125" style="452" customWidth="1"/>
    <col min="6" max="6" width="23.44140625" style="452" customWidth="1"/>
    <col min="7" max="14" width="22.33203125" style="452" customWidth="1"/>
    <col min="15" max="15" width="23.44140625" style="452" bestFit="1" customWidth="1"/>
    <col min="16" max="16" width="21.88671875" style="452" bestFit="1" customWidth="1"/>
    <col min="17" max="19" width="19.109375" style="452" bestFit="1" customWidth="1"/>
    <col min="20" max="20" width="16.109375" style="452" customWidth="1"/>
    <col min="21" max="21" width="14.6640625" style="452" bestFit="1" customWidth="1"/>
    <col min="22" max="22" width="20" style="452" customWidth="1"/>
    <col min="23" max="16384" width="9.109375" style="452"/>
  </cols>
  <sheetData>
    <row r="1" spans="1:22" ht="13.8">
      <c r="A1" s="451" t="s">
        <v>188</v>
      </c>
      <c r="B1" s="632" t="str">
        <f>Info!C2</f>
        <v>სს "ვითიბი ბანკი ჯორჯია"</v>
      </c>
    </row>
    <row r="2" spans="1:22">
      <c r="A2" s="453" t="s">
        <v>189</v>
      </c>
      <c r="B2" s="455">
        <f>'1. key ratios'!B2</f>
        <v>44469</v>
      </c>
      <c r="C2" s="463"/>
    </row>
    <row r="3" spans="1:22">
      <c r="A3" s="454" t="s">
        <v>754</v>
      </c>
    </row>
    <row r="5" spans="1:22" ht="15" customHeight="1">
      <c r="A5" s="794" t="s">
        <v>755</v>
      </c>
      <c r="B5" s="796"/>
      <c r="C5" s="811" t="s">
        <v>756</v>
      </c>
      <c r="D5" s="812"/>
      <c r="E5" s="812"/>
      <c r="F5" s="812"/>
      <c r="G5" s="812"/>
      <c r="H5" s="812"/>
      <c r="I5" s="812"/>
      <c r="J5" s="812"/>
      <c r="K5" s="812"/>
      <c r="L5" s="812"/>
      <c r="M5" s="812"/>
      <c r="N5" s="812"/>
      <c r="O5" s="812"/>
      <c r="P5" s="812"/>
      <c r="Q5" s="812"/>
      <c r="R5" s="812"/>
      <c r="S5" s="812"/>
      <c r="T5" s="812"/>
      <c r="U5" s="813"/>
      <c r="V5" s="493"/>
    </row>
    <row r="6" spans="1:22">
      <c r="A6" s="809"/>
      <c r="B6" s="810"/>
      <c r="C6" s="814" t="s">
        <v>68</v>
      </c>
      <c r="D6" s="816" t="s">
        <v>757</v>
      </c>
      <c r="E6" s="816"/>
      <c r="F6" s="817"/>
      <c r="G6" s="818" t="s">
        <v>758</v>
      </c>
      <c r="H6" s="819"/>
      <c r="I6" s="819"/>
      <c r="J6" s="819"/>
      <c r="K6" s="820"/>
      <c r="L6" s="494"/>
      <c r="M6" s="821" t="s">
        <v>759</v>
      </c>
      <c r="N6" s="821"/>
      <c r="O6" s="801"/>
      <c r="P6" s="801"/>
      <c r="Q6" s="801"/>
      <c r="R6" s="801"/>
      <c r="S6" s="801"/>
      <c r="T6" s="801"/>
      <c r="U6" s="801"/>
      <c r="V6" s="495"/>
    </row>
    <row r="7" spans="1:22" ht="24">
      <c r="A7" s="797"/>
      <c r="B7" s="799"/>
      <c r="C7" s="815"/>
      <c r="D7" s="496"/>
      <c r="E7" s="465" t="s">
        <v>760</v>
      </c>
      <c r="F7" s="570" t="s">
        <v>761</v>
      </c>
      <c r="G7" s="463"/>
      <c r="H7" s="570" t="s">
        <v>760</v>
      </c>
      <c r="I7" s="465" t="s">
        <v>787</v>
      </c>
      <c r="J7" s="465" t="s">
        <v>762</v>
      </c>
      <c r="K7" s="570" t="s">
        <v>763</v>
      </c>
      <c r="L7" s="497"/>
      <c r="M7" s="514" t="s">
        <v>764</v>
      </c>
      <c r="N7" s="465" t="s">
        <v>762</v>
      </c>
      <c r="O7" s="465" t="s">
        <v>765</v>
      </c>
      <c r="P7" s="465" t="s">
        <v>766</v>
      </c>
      <c r="Q7" s="465" t="s">
        <v>767</v>
      </c>
      <c r="R7" s="465" t="s">
        <v>768</v>
      </c>
      <c r="S7" s="465" t="s">
        <v>769</v>
      </c>
      <c r="T7" s="498" t="s">
        <v>770</v>
      </c>
      <c r="U7" s="465" t="s">
        <v>771</v>
      </c>
      <c r="V7" s="493"/>
    </row>
    <row r="8" spans="1:22">
      <c r="A8" s="499">
        <v>1</v>
      </c>
      <c r="B8" s="459" t="s">
        <v>772</v>
      </c>
      <c r="C8" s="730">
        <f>SUM(C9:C14)</f>
        <v>1526859123.5939107</v>
      </c>
      <c r="D8" s="730">
        <f t="shared" ref="D8:U8" si="0">SUM(D9:D14)</f>
        <v>1285990813.9851086</v>
      </c>
      <c r="E8" s="730">
        <f t="shared" si="0"/>
        <v>27058037.476800002</v>
      </c>
      <c r="F8" s="730">
        <f t="shared" si="0"/>
        <v>5455617.3169999998</v>
      </c>
      <c r="G8" s="730">
        <f t="shared" si="0"/>
        <v>132187096.38930002</v>
      </c>
      <c r="H8" s="730">
        <f t="shared" si="0"/>
        <v>6689215.6844000015</v>
      </c>
      <c r="I8" s="730">
        <f t="shared" si="0"/>
        <v>5563565.7472999999</v>
      </c>
      <c r="J8" s="730">
        <f t="shared" si="0"/>
        <v>8769806.2069000006</v>
      </c>
      <c r="K8" s="730">
        <f t="shared" si="0"/>
        <v>1051306.5737000001</v>
      </c>
      <c r="L8" s="730">
        <f t="shared" si="0"/>
        <v>108681213.21949992</v>
      </c>
      <c r="M8" s="730">
        <f t="shared" si="0"/>
        <v>5681430.3746000007</v>
      </c>
      <c r="N8" s="730">
        <f t="shared" si="0"/>
        <v>3066573.1104000006</v>
      </c>
      <c r="O8" s="730">
        <f t="shared" si="0"/>
        <v>4941135.1733000018</v>
      </c>
      <c r="P8" s="730">
        <f t="shared" si="0"/>
        <v>5325179.5453999909</v>
      </c>
      <c r="Q8" s="730">
        <f t="shared" si="0"/>
        <v>8351576.7785000019</v>
      </c>
      <c r="R8" s="730">
        <f t="shared" si="0"/>
        <v>18248170.560800001</v>
      </c>
      <c r="S8" s="730">
        <f t="shared" si="0"/>
        <v>0</v>
      </c>
      <c r="T8" s="730">
        <f t="shared" si="0"/>
        <v>16210085.997299999</v>
      </c>
      <c r="U8" s="730">
        <f t="shared" si="0"/>
        <v>32976698.583699957</v>
      </c>
      <c r="V8" s="476"/>
    </row>
    <row r="9" spans="1:22">
      <c r="A9" s="467">
        <v>1.1000000000000001</v>
      </c>
      <c r="B9" s="500" t="s">
        <v>773</v>
      </c>
      <c r="C9" s="612"/>
      <c r="D9" s="610"/>
      <c r="E9" s="610"/>
      <c r="F9" s="610"/>
      <c r="G9" s="610"/>
      <c r="H9" s="610"/>
      <c r="I9" s="610"/>
      <c r="J9" s="610"/>
      <c r="K9" s="610"/>
      <c r="L9" s="610"/>
      <c r="M9" s="610"/>
      <c r="N9" s="610"/>
      <c r="O9" s="610"/>
      <c r="P9" s="610"/>
      <c r="Q9" s="610"/>
      <c r="R9" s="610"/>
      <c r="S9" s="610"/>
      <c r="T9" s="610"/>
      <c r="U9" s="610"/>
      <c r="V9" s="476"/>
    </row>
    <row r="10" spans="1:22">
      <c r="A10" s="467">
        <v>1.2</v>
      </c>
      <c r="B10" s="500" t="s">
        <v>774</v>
      </c>
      <c r="C10" s="612"/>
      <c r="D10" s="610"/>
      <c r="E10" s="610"/>
      <c r="F10" s="610"/>
      <c r="G10" s="610"/>
      <c r="H10" s="610"/>
      <c r="I10" s="610"/>
      <c r="J10" s="610"/>
      <c r="K10" s="610"/>
      <c r="L10" s="610"/>
      <c r="M10" s="610"/>
      <c r="N10" s="610"/>
      <c r="O10" s="610"/>
      <c r="P10" s="610"/>
      <c r="Q10" s="610"/>
      <c r="R10" s="610"/>
      <c r="S10" s="610"/>
      <c r="T10" s="610"/>
      <c r="U10" s="610"/>
      <c r="V10" s="476"/>
    </row>
    <row r="11" spans="1:22">
      <c r="A11" s="467">
        <v>1.3</v>
      </c>
      <c r="B11" s="500" t="s">
        <v>775</v>
      </c>
      <c r="C11" s="612"/>
      <c r="D11" s="610"/>
      <c r="E11" s="610"/>
      <c r="F11" s="610"/>
      <c r="G11" s="610"/>
      <c r="H11" s="610"/>
      <c r="I11" s="610"/>
      <c r="J11" s="610"/>
      <c r="K11" s="610"/>
      <c r="L11" s="610"/>
      <c r="M11" s="610"/>
      <c r="N11" s="610"/>
      <c r="O11" s="610"/>
      <c r="P11" s="610"/>
      <c r="Q11" s="610"/>
      <c r="R11" s="610"/>
      <c r="S11" s="610"/>
      <c r="T11" s="610"/>
      <c r="U11" s="610"/>
      <c r="V11" s="476"/>
    </row>
    <row r="12" spans="1:22">
      <c r="A12" s="467">
        <v>1.4</v>
      </c>
      <c r="B12" s="500" t="s">
        <v>776</v>
      </c>
      <c r="C12" s="612">
        <v>28445687.4723</v>
      </c>
      <c r="D12" s="610">
        <v>28445687.4723</v>
      </c>
      <c r="E12" s="610">
        <v>0</v>
      </c>
      <c r="F12" s="610">
        <v>0</v>
      </c>
      <c r="G12" s="610">
        <v>0</v>
      </c>
      <c r="H12" s="610">
        <v>0</v>
      </c>
      <c r="I12" s="610">
        <v>0</v>
      </c>
      <c r="J12" s="610">
        <v>0</v>
      </c>
      <c r="K12" s="610">
        <v>0</v>
      </c>
      <c r="L12" s="610">
        <v>0</v>
      </c>
      <c r="M12" s="610">
        <v>0</v>
      </c>
      <c r="N12" s="610">
        <v>0</v>
      </c>
      <c r="O12" s="610">
        <v>0</v>
      </c>
      <c r="P12" s="610">
        <v>0</v>
      </c>
      <c r="Q12" s="610">
        <v>0</v>
      </c>
      <c r="R12" s="610">
        <v>0</v>
      </c>
      <c r="S12" s="610">
        <v>0</v>
      </c>
      <c r="T12" s="610">
        <v>0</v>
      </c>
      <c r="U12" s="610">
        <v>0</v>
      </c>
      <c r="V12" s="476"/>
    </row>
    <row r="13" spans="1:22">
      <c r="A13" s="467">
        <v>1.5</v>
      </c>
      <c r="B13" s="500" t="s">
        <v>777</v>
      </c>
      <c r="C13" s="612">
        <v>770119274.71399939</v>
      </c>
      <c r="D13" s="610">
        <v>619963812.61170065</v>
      </c>
      <c r="E13" s="610">
        <v>12691803.0559</v>
      </c>
      <c r="F13" s="610">
        <v>5308066.6869999999</v>
      </c>
      <c r="G13" s="610">
        <v>91680375.6708</v>
      </c>
      <c r="H13" s="610">
        <v>1217756.2518</v>
      </c>
      <c r="I13" s="610">
        <v>1429296.1800000002</v>
      </c>
      <c r="J13" s="610">
        <v>8769806.2069000006</v>
      </c>
      <c r="K13" s="610">
        <v>0</v>
      </c>
      <c r="L13" s="610">
        <v>58475086.431499995</v>
      </c>
      <c r="M13" s="610">
        <v>3092420.4770000004</v>
      </c>
      <c r="N13" s="610">
        <v>0</v>
      </c>
      <c r="O13" s="610">
        <v>0</v>
      </c>
      <c r="P13" s="610">
        <v>810857.3230999998</v>
      </c>
      <c r="Q13" s="610">
        <v>3234968.7535999999</v>
      </c>
      <c r="R13" s="610">
        <v>6887683.9613000005</v>
      </c>
      <c r="S13" s="610">
        <v>0</v>
      </c>
      <c r="T13" s="610">
        <v>16210085.997299999</v>
      </c>
      <c r="U13" s="610">
        <v>10641462.471999999</v>
      </c>
      <c r="V13" s="476"/>
    </row>
    <row r="14" spans="1:22">
      <c r="A14" s="467">
        <v>1.6</v>
      </c>
      <c r="B14" s="500" t="s">
        <v>778</v>
      </c>
      <c r="C14" s="612">
        <v>728294161.40761125</v>
      </c>
      <c r="D14" s="610">
        <v>637581313.90110791</v>
      </c>
      <c r="E14" s="610">
        <v>14366234.420900002</v>
      </c>
      <c r="F14" s="610">
        <v>147550.63</v>
      </c>
      <c r="G14" s="610">
        <v>40506720.718500018</v>
      </c>
      <c r="H14" s="610">
        <v>5471459.4326000018</v>
      </c>
      <c r="I14" s="610">
        <v>4134269.5672999998</v>
      </c>
      <c r="J14" s="610">
        <v>0</v>
      </c>
      <c r="K14" s="610">
        <v>1051306.5737000001</v>
      </c>
      <c r="L14" s="610">
        <v>50206126.787999921</v>
      </c>
      <c r="M14" s="610">
        <v>2589009.8975999998</v>
      </c>
      <c r="N14" s="610">
        <v>3066573.1104000006</v>
      </c>
      <c r="O14" s="610">
        <v>4941135.1733000018</v>
      </c>
      <c r="P14" s="610">
        <v>4514322.2222999912</v>
      </c>
      <c r="Q14" s="610">
        <v>5116608.0249000024</v>
      </c>
      <c r="R14" s="610">
        <v>11360486.5995</v>
      </c>
      <c r="S14" s="610">
        <v>0</v>
      </c>
      <c r="T14" s="610">
        <v>0</v>
      </c>
      <c r="U14" s="610">
        <v>22335236.111699957</v>
      </c>
      <c r="V14" s="476"/>
    </row>
    <row r="15" spans="1:22">
      <c r="A15" s="499">
        <v>2</v>
      </c>
      <c r="B15" s="477" t="s">
        <v>779</v>
      </c>
      <c r="C15" s="730">
        <f>SUM(C16:C21)</f>
        <v>169552733</v>
      </c>
      <c r="D15" s="730">
        <f t="shared" ref="D15:U15" si="1">SUM(D16:D21)</f>
        <v>169552733</v>
      </c>
      <c r="E15" s="730">
        <f t="shared" si="1"/>
        <v>0</v>
      </c>
      <c r="F15" s="730">
        <f t="shared" si="1"/>
        <v>0</v>
      </c>
      <c r="G15" s="730">
        <f t="shared" si="1"/>
        <v>0</v>
      </c>
      <c r="H15" s="730">
        <f t="shared" si="1"/>
        <v>0</v>
      </c>
      <c r="I15" s="730">
        <f t="shared" si="1"/>
        <v>0</v>
      </c>
      <c r="J15" s="730">
        <f t="shared" si="1"/>
        <v>0</v>
      </c>
      <c r="K15" s="730">
        <f t="shared" si="1"/>
        <v>0</v>
      </c>
      <c r="L15" s="730">
        <f t="shared" si="1"/>
        <v>0</v>
      </c>
      <c r="M15" s="730">
        <f t="shared" si="1"/>
        <v>0</v>
      </c>
      <c r="N15" s="730">
        <f t="shared" si="1"/>
        <v>0</v>
      </c>
      <c r="O15" s="730">
        <f t="shared" si="1"/>
        <v>0</v>
      </c>
      <c r="P15" s="730">
        <f t="shared" si="1"/>
        <v>0</v>
      </c>
      <c r="Q15" s="730">
        <f t="shared" si="1"/>
        <v>0</v>
      </c>
      <c r="R15" s="730">
        <f t="shared" si="1"/>
        <v>0</v>
      </c>
      <c r="S15" s="730">
        <f t="shared" si="1"/>
        <v>0</v>
      </c>
      <c r="T15" s="730">
        <f t="shared" si="1"/>
        <v>0</v>
      </c>
      <c r="U15" s="730">
        <f t="shared" si="1"/>
        <v>0</v>
      </c>
      <c r="V15" s="476"/>
    </row>
    <row r="16" spans="1:22">
      <c r="A16" s="467">
        <v>2.1</v>
      </c>
      <c r="B16" s="500" t="s">
        <v>773</v>
      </c>
      <c r="C16" s="615">
        <v>17759310.010000002</v>
      </c>
      <c r="D16" s="615">
        <f>C16</f>
        <v>17759310.010000002</v>
      </c>
      <c r="E16" s="610"/>
      <c r="F16" s="610"/>
      <c r="G16" s="610"/>
      <c r="H16" s="610"/>
      <c r="I16" s="610"/>
      <c r="J16" s="610"/>
      <c r="K16" s="610"/>
      <c r="L16" s="610"/>
      <c r="M16" s="610"/>
      <c r="N16" s="610"/>
      <c r="O16" s="610"/>
      <c r="P16" s="610"/>
      <c r="Q16" s="610"/>
      <c r="R16" s="610"/>
      <c r="S16" s="610"/>
      <c r="T16" s="610"/>
      <c r="U16" s="610"/>
      <c r="V16" s="476"/>
    </row>
    <row r="17" spans="1:22">
      <c r="A17" s="467">
        <v>2.2000000000000002</v>
      </c>
      <c r="B17" s="500" t="s">
        <v>774</v>
      </c>
      <c r="C17" s="612">
        <v>118865422.99000001</v>
      </c>
      <c r="D17" s="615">
        <f>C17</f>
        <v>118865422.99000001</v>
      </c>
      <c r="E17" s="610"/>
      <c r="F17" s="610"/>
      <c r="G17" s="610"/>
      <c r="H17" s="610"/>
      <c r="I17" s="610"/>
      <c r="J17" s="610"/>
      <c r="K17" s="610"/>
      <c r="L17" s="610"/>
      <c r="M17" s="610"/>
      <c r="N17" s="610"/>
      <c r="O17" s="610"/>
      <c r="P17" s="610"/>
      <c r="Q17" s="610"/>
      <c r="R17" s="610"/>
      <c r="S17" s="610"/>
      <c r="T17" s="610"/>
      <c r="U17" s="610"/>
      <c r="V17" s="476"/>
    </row>
    <row r="18" spans="1:22">
      <c r="A18" s="467">
        <v>2.2999999999999998</v>
      </c>
      <c r="B18" s="500" t="s">
        <v>775</v>
      </c>
      <c r="C18" s="612"/>
      <c r="D18" s="610"/>
      <c r="E18" s="610"/>
      <c r="F18" s="610"/>
      <c r="G18" s="610"/>
      <c r="H18" s="610"/>
      <c r="I18" s="610"/>
      <c r="J18" s="610"/>
      <c r="K18" s="610"/>
      <c r="L18" s="610"/>
      <c r="M18" s="610"/>
      <c r="N18" s="610"/>
      <c r="O18" s="610"/>
      <c r="P18" s="610"/>
      <c r="Q18" s="610"/>
      <c r="R18" s="610"/>
      <c r="S18" s="610"/>
      <c r="T18" s="610"/>
      <c r="U18" s="610"/>
      <c r="V18" s="476"/>
    </row>
    <row r="19" spans="1:22">
      <c r="A19" s="467">
        <v>2.4</v>
      </c>
      <c r="B19" s="500" t="s">
        <v>776</v>
      </c>
      <c r="C19" s="612">
        <f>16400000*0.98</f>
        <v>16072000</v>
      </c>
      <c r="D19" s="615">
        <f t="shared" ref="D19:D20" si="2">C19</f>
        <v>16072000</v>
      </c>
      <c r="E19" s="610"/>
      <c r="F19" s="610"/>
      <c r="G19" s="610"/>
      <c r="H19" s="610"/>
      <c r="I19" s="610"/>
      <c r="J19" s="610"/>
      <c r="K19" s="610"/>
      <c r="L19" s="610"/>
      <c r="M19" s="610"/>
      <c r="N19" s="610"/>
      <c r="O19" s="610"/>
      <c r="P19" s="610"/>
      <c r="Q19" s="610"/>
      <c r="R19" s="610"/>
      <c r="S19" s="610"/>
      <c r="T19" s="610"/>
      <c r="U19" s="610"/>
      <c r="V19" s="476"/>
    </row>
    <row r="20" spans="1:22">
      <c r="A20" s="467">
        <v>2.5</v>
      </c>
      <c r="B20" s="500" t="s">
        <v>777</v>
      </c>
      <c r="C20" s="612">
        <f>17200000*0.98</f>
        <v>16856000</v>
      </c>
      <c r="D20" s="615">
        <f t="shared" si="2"/>
        <v>16856000</v>
      </c>
      <c r="E20" s="610"/>
      <c r="F20" s="610"/>
      <c r="G20" s="610"/>
      <c r="H20" s="610"/>
      <c r="I20" s="610"/>
      <c r="J20" s="610"/>
      <c r="K20" s="610"/>
      <c r="L20" s="610"/>
      <c r="M20" s="610"/>
      <c r="N20" s="610"/>
      <c r="O20" s="610"/>
      <c r="P20" s="610"/>
      <c r="Q20" s="610"/>
      <c r="R20" s="610"/>
      <c r="S20" s="610"/>
      <c r="T20" s="610"/>
      <c r="U20" s="610"/>
      <c r="V20" s="476"/>
    </row>
    <row r="21" spans="1:22">
      <c r="A21" s="467">
        <v>2.6</v>
      </c>
      <c r="B21" s="500" t="s">
        <v>778</v>
      </c>
      <c r="C21" s="520"/>
      <c r="D21" s="468"/>
      <c r="E21" s="610"/>
      <c r="F21" s="610"/>
      <c r="G21" s="610"/>
      <c r="H21" s="610"/>
      <c r="I21" s="610"/>
      <c r="J21" s="610"/>
      <c r="K21" s="610"/>
      <c r="L21" s="610"/>
      <c r="M21" s="610"/>
      <c r="N21" s="610"/>
      <c r="O21" s="610"/>
      <c r="P21" s="610"/>
      <c r="Q21" s="610"/>
      <c r="R21" s="610"/>
      <c r="S21" s="610"/>
      <c r="T21" s="610"/>
      <c r="U21" s="610"/>
      <c r="V21" s="476"/>
    </row>
    <row r="22" spans="1:22">
      <c r="A22" s="499">
        <v>3</v>
      </c>
      <c r="B22" s="459" t="s">
        <v>780</v>
      </c>
      <c r="C22" s="730">
        <f>SUM(C23:C28)</f>
        <v>201544212.18379998</v>
      </c>
      <c r="D22" s="730">
        <f>SUM(D23:D28)</f>
        <v>75965235.170400023</v>
      </c>
      <c r="E22" s="730">
        <f t="shared" ref="E22:U22" si="3">SUM(E23:E28)</f>
        <v>0</v>
      </c>
      <c r="F22" s="729">
        <f t="shared" si="3"/>
        <v>0</v>
      </c>
      <c r="G22" s="730">
        <f t="shared" si="3"/>
        <v>519470</v>
      </c>
      <c r="H22" s="729">
        <f t="shared" si="3"/>
        <v>0</v>
      </c>
      <c r="I22" s="729">
        <f t="shared" si="3"/>
        <v>0</v>
      </c>
      <c r="J22" s="729">
        <f t="shared" si="3"/>
        <v>0</v>
      </c>
      <c r="K22" s="729">
        <f t="shared" si="3"/>
        <v>0</v>
      </c>
      <c r="L22" s="730">
        <f t="shared" si="3"/>
        <v>624560</v>
      </c>
      <c r="M22" s="729">
        <f t="shared" si="3"/>
        <v>0</v>
      </c>
      <c r="N22" s="729">
        <f t="shared" si="3"/>
        <v>0</v>
      </c>
      <c r="O22" s="729">
        <f t="shared" si="3"/>
        <v>0</v>
      </c>
      <c r="P22" s="729">
        <f t="shared" si="3"/>
        <v>0</v>
      </c>
      <c r="Q22" s="729">
        <f t="shared" si="3"/>
        <v>0</v>
      </c>
      <c r="R22" s="729">
        <f t="shared" si="3"/>
        <v>0</v>
      </c>
      <c r="S22" s="729">
        <f t="shared" si="3"/>
        <v>0</v>
      </c>
      <c r="T22" s="729">
        <f t="shared" si="3"/>
        <v>0</v>
      </c>
      <c r="U22" s="730">
        <f t="shared" si="3"/>
        <v>0</v>
      </c>
      <c r="V22" s="476"/>
    </row>
    <row r="23" spans="1:22">
      <c r="A23" s="467">
        <v>3.1</v>
      </c>
      <c r="B23" s="500" t="s">
        <v>773</v>
      </c>
      <c r="C23" s="612"/>
      <c r="D23" s="610"/>
      <c r="E23" s="729"/>
      <c r="F23" s="729"/>
      <c r="G23" s="610"/>
      <c r="H23" s="729"/>
      <c r="I23" s="729"/>
      <c r="J23" s="729"/>
      <c r="K23" s="729"/>
      <c r="L23" s="610"/>
      <c r="M23" s="729"/>
      <c r="N23" s="729"/>
      <c r="O23" s="729"/>
      <c r="P23" s="729"/>
      <c r="Q23" s="729"/>
      <c r="R23" s="729"/>
      <c r="S23" s="729"/>
      <c r="T23" s="729"/>
      <c r="U23" s="610"/>
      <c r="V23" s="476"/>
    </row>
    <row r="24" spans="1:22">
      <c r="A24" s="467">
        <v>3.2</v>
      </c>
      <c r="B24" s="500" t="s">
        <v>774</v>
      </c>
      <c r="C24" s="612"/>
      <c r="D24" s="610"/>
      <c r="E24" s="729"/>
      <c r="F24" s="729"/>
      <c r="G24" s="610"/>
      <c r="H24" s="729"/>
      <c r="I24" s="729"/>
      <c r="J24" s="729"/>
      <c r="K24" s="729"/>
      <c r="L24" s="610"/>
      <c r="M24" s="729"/>
      <c r="N24" s="729"/>
      <c r="O24" s="729"/>
      <c r="P24" s="729"/>
      <c r="Q24" s="729"/>
      <c r="R24" s="729"/>
      <c r="S24" s="729"/>
      <c r="T24" s="729"/>
      <c r="U24" s="610"/>
      <c r="V24" s="476"/>
    </row>
    <row r="25" spans="1:22">
      <c r="A25" s="467">
        <v>3.3</v>
      </c>
      <c r="B25" s="500" t="s">
        <v>775</v>
      </c>
      <c r="C25" s="612"/>
      <c r="D25" s="610"/>
      <c r="E25" s="729"/>
      <c r="F25" s="729"/>
      <c r="G25" s="610"/>
      <c r="H25" s="729"/>
      <c r="I25" s="729"/>
      <c r="J25" s="729"/>
      <c r="K25" s="729"/>
      <c r="L25" s="610"/>
      <c r="M25" s="729"/>
      <c r="N25" s="729"/>
      <c r="O25" s="729"/>
      <c r="P25" s="729"/>
      <c r="Q25" s="729"/>
      <c r="R25" s="729"/>
      <c r="S25" s="729"/>
      <c r="T25" s="729"/>
      <c r="U25" s="610"/>
      <c r="V25" s="476"/>
    </row>
    <row r="26" spans="1:22">
      <c r="A26" s="467">
        <v>3.4</v>
      </c>
      <c r="B26" s="500" t="s">
        <v>776</v>
      </c>
      <c r="C26" s="612">
        <v>11387213.09</v>
      </c>
      <c r="D26" s="610">
        <v>11386673</v>
      </c>
      <c r="E26" s="729"/>
      <c r="F26" s="729"/>
      <c r="G26" s="610">
        <v>0</v>
      </c>
      <c r="H26" s="729"/>
      <c r="I26" s="729"/>
      <c r="J26" s="729"/>
      <c r="K26" s="729"/>
      <c r="L26" s="610">
        <v>0</v>
      </c>
      <c r="M26" s="729"/>
      <c r="N26" s="729"/>
      <c r="O26" s="729"/>
      <c r="P26" s="729"/>
      <c r="Q26" s="729"/>
      <c r="R26" s="729"/>
      <c r="S26" s="729"/>
      <c r="T26" s="729"/>
      <c r="U26" s="610">
        <v>0</v>
      </c>
      <c r="V26" s="476"/>
    </row>
    <row r="27" spans="1:22">
      <c r="A27" s="467">
        <v>3.5</v>
      </c>
      <c r="B27" s="500" t="s">
        <v>777</v>
      </c>
      <c r="C27" s="612">
        <v>168257522.97640008</v>
      </c>
      <c r="D27" s="610">
        <v>64577272.440400019</v>
      </c>
      <c r="E27" s="729"/>
      <c r="F27" s="729"/>
      <c r="G27" s="610">
        <v>519470</v>
      </c>
      <c r="H27" s="729"/>
      <c r="I27" s="729"/>
      <c r="J27" s="729"/>
      <c r="K27" s="729"/>
      <c r="L27" s="610">
        <v>624560</v>
      </c>
      <c r="M27" s="729"/>
      <c r="N27" s="729"/>
      <c r="O27" s="729"/>
      <c r="P27" s="729"/>
      <c r="Q27" s="729"/>
      <c r="R27" s="729"/>
      <c r="S27" s="729"/>
      <c r="T27" s="729"/>
      <c r="U27" s="610">
        <v>0</v>
      </c>
      <c r="V27" s="476"/>
    </row>
    <row r="28" spans="1:22">
      <c r="A28" s="467">
        <v>3.6</v>
      </c>
      <c r="B28" s="500" t="s">
        <v>778</v>
      </c>
      <c r="C28" s="612">
        <v>21899476.117399905</v>
      </c>
      <c r="D28" s="610">
        <v>1289.7299999999998</v>
      </c>
      <c r="E28" s="729"/>
      <c r="F28" s="729"/>
      <c r="G28" s="610">
        <v>0</v>
      </c>
      <c r="H28" s="729"/>
      <c r="I28" s="729"/>
      <c r="J28" s="729"/>
      <c r="K28" s="729"/>
      <c r="L28" s="610">
        <v>0</v>
      </c>
      <c r="M28" s="729"/>
      <c r="N28" s="729"/>
      <c r="O28" s="729"/>
      <c r="P28" s="729"/>
      <c r="Q28" s="729"/>
      <c r="R28" s="729"/>
      <c r="S28" s="729"/>
      <c r="T28" s="729"/>
      <c r="U28" s="610">
        <v>0</v>
      </c>
      <c r="V28" s="47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22"/>
  <sheetViews>
    <sheetView showGridLines="0" zoomScale="50" zoomScaleNormal="50" workbookViewId="0">
      <selection activeCell="B3" sqref="B3"/>
    </sheetView>
  </sheetViews>
  <sheetFormatPr defaultColWidth="9.109375" defaultRowHeight="12"/>
  <cols>
    <col min="1" max="1" width="11.88671875" style="452" bestFit="1" customWidth="1"/>
    <col min="2" max="2" width="90.33203125" style="452" bestFit="1" customWidth="1"/>
    <col min="3" max="3" width="20.109375" style="452" customWidth="1"/>
    <col min="4" max="4" width="22.33203125" style="452" customWidth="1"/>
    <col min="5" max="5" width="17.109375" style="452" customWidth="1"/>
    <col min="6" max="7" width="22.33203125" style="452" customWidth="1"/>
    <col min="8" max="8" width="17.109375" style="452" customWidth="1"/>
    <col min="9" max="14" width="22.33203125" style="452" customWidth="1"/>
    <col min="15" max="15" width="23.33203125" style="452" bestFit="1" customWidth="1"/>
    <col min="16" max="16" width="21.6640625" style="452" bestFit="1" customWidth="1"/>
    <col min="17" max="19" width="19" style="452" bestFit="1" customWidth="1"/>
    <col min="20" max="20" width="15.44140625" style="452" customWidth="1"/>
    <col min="21" max="21" width="20" style="452" customWidth="1"/>
    <col min="22" max="16384" width="9.109375" style="452"/>
  </cols>
  <sheetData>
    <row r="1" spans="1:21" ht="13.8">
      <c r="A1" s="451" t="s">
        <v>188</v>
      </c>
      <c r="B1" s="373" t="str">
        <f>Info!C2</f>
        <v>სს "ვითიბი ბანკი ჯორჯია"</v>
      </c>
    </row>
    <row r="2" spans="1:21">
      <c r="A2" s="453" t="s">
        <v>189</v>
      </c>
      <c r="B2" s="455">
        <f>'1. key ratios'!B2</f>
        <v>44469</v>
      </c>
    </row>
    <row r="3" spans="1:21">
      <c r="A3" s="454" t="s">
        <v>781</v>
      </c>
      <c r="C3" s="455"/>
    </row>
    <row r="4" spans="1:21">
      <c r="A4" s="454"/>
      <c r="B4" s="455"/>
      <c r="C4" s="455"/>
    </row>
    <row r="5" spans="1:21" s="474" customFormat="1" ht="13.5" customHeight="1">
      <c r="A5" s="822" t="s">
        <v>782</v>
      </c>
      <c r="B5" s="823"/>
      <c r="C5" s="828" t="s">
        <v>783</v>
      </c>
      <c r="D5" s="829"/>
      <c r="E5" s="829"/>
      <c r="F5" s="829"/>
      <c r="G5" s="829"/>
      <c r="H5" s="829"/>
      <c r="I5" s="829"/>
      <c r="J5" s="829"/>
      <c r="K5" s="829"/>
      <c r="L5" s="829"/>
      <c r="M5" s="829"/>
      <c r="N5" s="829"/>
      <c r="O5" s="829"/>
      <c r="P5" s="829"/>
      <c r="Q5" s="829"/>
      <c r="R5" s="829"/>
      <c r="S5" s="829"/>
      <c r="T5" s="830"/>
      <c r="U5" s="571"/>
    </row>
    <row r="6" spans="1:21" s="474" customFormat="1">
      <c r="A6" s="824"/>
      <c r="B6" s="825"/>
      <c r="C6" s="808" t="s">
        <v>68</v>
      </c>
      <c r="D6" s="828" t="s">
        <v>784</v>
      </c>
      <c r="E6" s="829"/>
      <c r="F6" s="830"/>
      <c r="G6" s="828" t="s">
        <v>785</v>
      </c>
      <c r="H6" s="829"/>
      <c r="I6" s="829"/>
      <c r="J6" s="829"/>
      <c r="K6" s="830"/>
      <c r="L6" s="831" t="s">
        <v>786</v>
      </c>
      <c r="M6" s="832"/>
      <c r="N6" s="832"/>
      <c r="O6" s="832"/>
      <c r="P6" s="832"/>
      <c r="Q6" s="832"/>
      <c r="R6" s="832"/>
      <c r="S6" s="832"/>
      <c r="T6" s="833"/>
      <c r="U6" s="566"/>
    </row>
    <row r="7" spans="1:21" s="474" customFormat="1" ht="24">
      <c r="A7" s="826"/>
      <c r="B7" s="827"/>
      <c r="C7" s="808"/>
      <c r="E7" s="514" t="s">
        <v>760</v>
      </c>
      <c r="F7" s="570" t="s">
        <v>761</v>
      </c>
      <c r="H7" s="514" t="s">
        <v>760</v>
      </c>
      <c r="I7" s="570" t="s">
        <v>787</v>
      </c>
      <c r="J7" s="570" t="s">
        <v>762</v>
      </c>
      <c r="K7" s="570" t="s">
        <v>763</v>
      </c>
      <c r="L7" s="572"/>
      <c r="M7" s="514" t="s">
        <v>764</v>
      </c>
      <c r="N7" s="570" t="s">
        <v>762</v>
      </c>
      <c r="O7" s="570" t="s">
        <v>765</v>
      </c>
      <c r="P7" s="570" t="s">
        <v>766</v>
      </c>
      <c r="Q7" s="570" t="s">
        <v>767</v>
      </c>
      <c r="R7" s="570" t="s">
        <v>768</v>
      </c>
      <c r="S7" s="570" t="s">
        <v>769</v>
      </c>
      <c r="T7" s="573" t="s">
        <v>770</v>
      </c>
      <c r="U7" s="571"/>
    </row>
    <row r="8" spans="1:21">
      <c r="A8" s="501">
        <v>1</v>
      </c>
      <c r="B8" s="491" t="s">
        <v>772</v>
      </c>
      <c r="C8" s="611">
        <v>1526859123.5939169</v>
      </c>
      <c r="D8" s="610">
        <v>1285990813.985117</v>
      </c>
      <c r="E8" s="610">
        <v>27058037.476799976</v>
      </c>
      <c r="F8" s="610">
        <v>5455617.3169999998</v>
      </c>
      <c r="G8" s="610">
        <v>132187096.38930005</v>
      </c>
      <c r="H8" s="610">
        <v>6689215.6844000034</v>
      </c>
      <c r="I8" s="610">
        <v>5563565.7472999943</v>
      </c>
      <c r="J8" s="610">
        <v>8769806.2069000006</v>
      </c>
      <c r="K8" s="610">
        <v>1051306.5737000001</v>
      </c>
      <c r="L8" s="610">
        <v>108681213.21949995</v>
      </c>
      <c r="M8" s="610">
        <v>5681430.3746000035</v>
      </c>
      <c r="N8" s="610">
        <v>3066573.1104000006</v>
      </c>
      <c r="O8" s="610">
        <v>4941135.1733000018</v>
      </c>
      <c r="P8" s="610">
        <v>5325179.5453999918</v>
      </c>
      <c r="Q8" s="610">
        <v>8351576.7785000037</v>
      </c>
      <c r="R8" s="610">
        <v>18248170.560800001</v>
      </c>
      <c r="S8" s="610">
        <v>0</v>
      </c>
      <c r="T8" s="610">
        <v>16210085.997299999</v>
      </c>
      <c r="U8" s="476"/>
    </row>
    <row r="9" spans="1:21">
      <c r="A9" s="500">
        <v>1.1000000000000001</v>
      </c>
      <c r="B9" s="500" t="s">
        <v>788</v>
      </c>
      <c r="C9" s="612">
        <v>1232810918.8475008</v>
      </c>
      <c r="D9" s="610">
        <v>1031332005.6124009</v>
      </c>
      <c r="E9" s="610">
        <v>9732520.9936999921</v>
      </c>
      <c r="F9" s="610">
        <v>454785.09699999995</v>
      </c>
      <c r="G9" s="610">
        <v>121972221.38580005</v>
      </c>
      <c r="H9" s="610">
        <v>5085186.5344000021</v>
      </c>
      <c r="I9" s="610">
        <v>4433052.7069000015</v>
      </c>
      <c r="J9" s="610">
        <v>8769806.2069000006</v>
      </c>
      <c r="K9" s="610">
        <v>1051265.5737000001</v>
      </c>
      <c r="L9" s="610">
        <v>79506691.849299997</v>
      </c>
      <c r="M9" s="610">
        <v>4602235.5845999997</v>
      </c>
      <c r="N9" s="610">
        <v>1590740.8903000001</v>
      </c>
      <c r="O9" s="610">
        <v>2116054.0101000001</v>
      </c>
      <c r="P9" s="610">
        <v>2240193.0497000003</v>
      </c>
      <c r="Q9" s="610">
        <v>4258641.3016999997</v>
      </c>
      <c r="R9" s="610">
        <v>6684786.476400001</v>
      </c>
      <c r="S9" s="610">
        <v>0</v>
      </c>
      <c r="T9" s="610">
        <v>16210085.997299999</v>
      </c>
      <c r="U9" s="476"/>
    </row>
    <row r="10" spans="1:21">
      <c r="A10" s="502" t="s">
        <v>252</v>
      </c>
      <c r="B10" s="502" t="s">
        <v>789</v>
      </c>
      <c r="C10" s="613">
        <v>1137733275.0805998</v>
      </c>
      <c r="D10" s="610">
        <v>943828283.98069978</v>
      </c>
      <c r="E10" s="610">
        <v>6205742.3716999982</v>
      </c>
      <c r="F10" s="610">
        <v>146718.41</v>
      </c>
      <c r="G10" s="610">
        <v>118183641.18099998</v>
      </c>
      <c r="H10" s="610">
        <v>4000752.241200001</v>
      </c>
      <c r="I10" s="610">
        <v>3934359.6068999995</v>
      </c>
      <c r="J10" s="610">
        <v>8769806.2069000006</v>
      </c>
      <c r="K10" s="610">
        <v>1051265.5737000001</v>
      </c>
      <c r="L10" s="610">
        <v>75721349.918900028</v>
      </c>
      <c r="M10" s="610">
        <v>4420166.3546000002</v>
      </c>
      <c r="N10" s="610">
        <v>1382161.2603</v>
      </c>
      <c r="O10" s="610">
        <v>1436280.1201000002</v>
      </c>
      <c r="P10" s="610">
        <v>1606368.5797000001</v>
      </c>
      <c r="Q10" s="610">
        <v>3675080.0583000001</v>
      </c>
      <c r="R10" s="610">
        <v>6605576.976400001</v>
      </c>
      <c r="S10" s="610">
        <v>0</v>
      </c>
      <c r="T10" s="610">
        <v>16210085.997299999</v>
      </c>
      <c r="U10" s="476"/>
    </row>
    <row r="11" spans="1:21">
      <c r="A11" s="503" t="s">
        <v>790</v>
      </c>
      <c r="B11" s="504" t="s">
        <v>791</v>
      </c>
      <c r="C11" s="614">
        <v>698259060.30499852</v>
      </c>
      <c r="D11" s="610">
        <v>559055866.20379853</v>
      </c>
      <c r="E11" s="610">
        <v>3941778.0516999997</v>
      </c>
      <c r="F11" s="610">
        <v>0</v>
      </c>
      <c r="G11" s="610">
        <v>88688690.782100007</v>
      </c>
      <c r="H11" s="610">
        <v>2313715.2994000004</v>
      </c>
      <c r="I11" s="610">
        <v>3139317.0214999998</v>
      </c>
      <c r="J11" s="610">
        <v>8769806.2069000006</v>
      </c>
      <c r="K11" s="610">
        <v>1051265.5737000001</v>
      </c>
      <c r="L11" s="610">
        <v>50514503.319100022</v>
      </c>
      <c r="M11" s="610">
        <v>4313305.4245999996</v>
      </c>
      <c r="N11" s="610">
        <v>925797.22030000016</v>
      </c>
      <c r="O11" s="610">
        <v>1285962.3700999999</v>
      </c>
      <c r="P11" s="610">
        <v>1606368.5797000001</v>
      </c>
      <c r="Q11" s="610">
        <v>786358.49470000004</v>
      </c>
      <c r="R11" s="610">
        <v>6266671.9524000008</v>
      </c>
      <c r="S11" s="610">
        <v>0</v>
      </c>
      <c r="T11" s="610">
        <v>0</v>
      </c>
      <c r="U11" s="476"/>
    </row>
    <row r="12" spans="1:21">
      <c r="A12" s="503" t="s">
        <v>792</v>
      </c>
      <c r="B12" s="504" t="s">
        <v>793</v>
      </c>
      <c r="C12" s="614">
        <v>155382980.64509991</v>
      </c>
      <c r="D12" s="610">
        <v>140875363.80369991</v>
      </c>
      <c r="E12" s="610">
        <v>1343467.3300000003</v>
      </c>
      <c r="F12" s="610">
        <v>146718.41</v>
      </c>
      <c r="G12" s="610">
        <v>11852460.819599999</v>
      </c>
      <c r="H12" s="610">
        <v>942106.32069999981</v>
      </c>
      <c r="I12" s="610">
        <v>605639.23540000001</v>
      </c>
      <c r="J12" s="610">
        <v>0</v>
      </c>
      <c r="K12" s="610">
        <v>0</v>
      </c>
      <c r="L12" s="610">
        <v>2655156.0218000002</v>
      </c>
      <c r="M12" s="610">
        <v>106860.93</v>
      </c>
      <c r="N12" s="610">
        <v>456364.03999999992</v>
      </c>
      <c r="O12" s="610">
        <v>21681.31</v>
      </c>
      <c r="P12" s="610">
        <v>0</v>
      </c>
      <c r="Q12" s="610">
        <v>0</v>
      </c>
      <c r="R12" s="610">
        <v>338905.02399999998</v>
      </c>
      <c r="S12" s="610">
        <v>0</v>
      </c>
      <c r="T12" s="610">
        <v>0</v>
      </c>
      <c r="U12" s="476"/>
    </row>
    <row r="13" spans="1:21">
      <c r="A13" s="503" t="s">
        <v>794</v>
      </c>
      <c r="B13" s="504" t="s">
        <v>795</v>
      </c>
      <c r="C13" s="614">
        <v>80292803.528899983</v>
      </c>
      <c r="D13" s="610">
        <v>73439023.75819999</v>
      </c>
      <c r="E13" s="610">
        <v>758095.62</v>
      </c>
      <c r="F13" s="610">
        <v>0</v>
      </c>
      <c r="G13" s="610">
        <v>512175.19</v>
      </c>
      <c r="H13" s="610">
        <v>196297.1</v>
      </c>
      <c r="I13" s="610">
        <v>0</v>
      </c>
      <c r="J13" s="610">
        <v>0</v>
      </c>
      <c r="K13" s="610">
        <v>0</v>
      </c>
      <c r="L13" s="610">
        <v>6341604.5806999998</v>
      </c>
      <c r="M13" s="610">
        <v>0</v>
      </c>
      <c r="N13" s="610">
        <v>0</v>
      </c>
      <c r="O13" s="610">
        <v>128636.44</v>
      </c>
      <c r="P13" s="610">
        <v>0</v>
      </c>
      <c r="Q13" s="610">
        <v>2888721.5636</v>
      </c>
      <c r="R13" s="610">
        <v>0</v>
      </c>
      <c r="S13" s="610">
        <v>0</v>
      </c>
      <c r="T13" s="610">
        <v>0</v>
      </c>
      <c r="U13" s="476"/>
    </row>
    <row r="14" spans="1:21">
      <c r="A14" s="503" t="s">
        <v>796</v>
      </c>
      <c r="B14" s="504" t="s">
        <v>797</v>
      </c>
      <c r="C14" s="614">
        <v>203798430.60160002</v>
      </c>
      <c r="D14" s="610">
        <v>170458030.215</v>
      </c>
      <c r="E14" s="610">
        <v>162401.37</v>
      </c>
      <c r="F14" s="610">
        <v>0</v>
      </c>
      <c r="G14" s="610">
        <v>17130314.389300004</v>
      </c>
      <c r="H14" s="610">
        <v>548633.52110000001</v>
      </c>
      <c r="I14" s="610">
        <v>189403.35</v>
      </c>
      <c r="J14" s="610">
        <v>0</v>
      </c>
      <c r="K14" s="610">
        <v>0</v>
      </c>
      <c r="L14" s="610">
        <v>16210085.997299999</v>
      </c>
      <c r="M14" s="610">
        <v>0</v>
      </c>
      <c r="N14" s="610">
        <v>0</v>
      </c>
      <c r="O14" s="610">
        <v>0</v>
      </c>
      <c r="P14" s="610">
        <v>0</v>
      </c>
      <c r="Q14" s="610">
        <v>0</v>
      </c>
      <c r="R14" s="610">
        <v>0</v>
      </c>
      <c r="S14" s="610">
        <v>0</v>
      </c>
      <c r="T14" s="610">
        <v>16210085.997299999</v>
      </c>
      <c r="U14" s="476"/>
    </row>
    <row r="15" spans="1:21">
      <c r="A15" s="505">
        <v>1.2</v>
      </c>
      <c r="B15" s="506" t="s">
        <v>798</v>
      </c>
      <c r="C15" s="615">
        <v>67060597.279499136</v>
      </c>
      <c r="D15" s="610">
        <v>20062554.503699165</v>
      </c>
      <c r="E15" s="610">
        <v>192147.90539999979</v>
      </c>
      <c r="F15" s="610">
        <v>0</v>
      </c>
      <c r="G15" s="610">
        <v>12091160.36169998</v>
      </c>
      <c r="H15" s="610">
        <v>507716.02869999979</v>
      </c>
      <c r="I15" s="610">
        <v>442011.22749999992</v>
      </c>
      <c r="J15" s="610">
        <v>876980.60820000002</v>
      </c>
      <c r="K15" s="610">
        <v>105126.55200000001</v>
      </c>
      <c r="L15" s="610">
        <v>34906882.414099991</v>
      </c>
      <c r="M15" s="610">
        <v>1430615.9017000003</v>
      </c>
      <c r="N15" s="610">
        <v>541703.37780000002</v>
      </c>
      <c r="O15" s="610">
        <v>1348158.5190999999</v>
      </c>
      <c r="P15" s="610">
        <v>1548100.0897000001</v>
      </c>
      <c r="Q15" s="610">
        <v>2641156.9454999999</v>
      </c>
      <c r="R15" s="610">
        <v>3641566.8737000003</v>
      </c>
      <c r="S15" s="610">
        <v>0</v>
      </c>
      <c r="T15" s="610">
        <v>10939893.826400001</v>
      </c>
      <c r="U15" s="476"/>
    </row>
    <row r="16" spans="1:21">
      <c r="A16" s="507">
        <v>1.3</v>
      </c>
      <c r="B16" s="506" t="s">
        <v>799</v>
      </c>
      <c r="C16" s="616">
        <v>0</v>
      </c>
      <c r="D16" s="616"/>
      <c r="E16" s="616"/>
      <c r="F16" s="616"/>
      <c r="G16" s="616"/>
      <c r="H16" s="616"/>
      <c r="I16" s="616"/>
      <c r="J16" s="616"/>
      <c r="K16" s="616"/>
      <c r="L16" s="616"/>
      <c r="M16" s="616"/>
      <c r="N16" s="616"/>
      <c r="O16" s="616"/>
      <c r="P16" s="616"/>
      <c r="Q16" s="616"/>
      <c r="R16" s="616"/>
      <c r="S16" s="616"/>
      <c r="T16" s="616"/>
      <c r="U16" s="476"/>
    </row>
    <row r="17" spans="1:21" s="474" customFormat="1" ht="24">
      <c r="A17" s="508" t="s">
        <v>800</v>
      </c>
      <c r="B17" s="509" t="s">
        <v>801</v>
      </c>
      <c r="C17" s="617">
        <v>1200124935.562202</v>
      </c>
      <c r="D17" s="618">
        <v>1004071581.4085017</v>
      </c>
      <c r="E17" s="618">
        <v>9687132.2578999903</v>
      </c>
      <c r="F17" s="618">
        <v>454785.09699999995</v>
      </c>
      <c r="G17" s="618">
        <v>121112671.83340009</v>
      </c>
      <c r="H17" s="618">
        <v>4949931.4756999994</v>
      </c>
      <c r="I17" s="618">
        <v>4431886.1166000003</v>
      </c>
      <c r="J17" s="618">
        <v>8769806.2069000006</v>
      </c>
      <c r="K17" s="618">
        <v>1051265.5737000001</v>
      </c>
      <c r="L17" s="618">
        <v>74940682.320299998</v>
      </c>
      <c r="M17" s="618">
        <v>4602235.5845999997</v>
      </c>
      <c r="N17" s="618">
        <v>1590740.8903000001</v>
      </c>
      <c r="O17" s="618">
        <v>2115754.1056000004</v>
      </c>
      <c r="P17" s="618">
        <v>2240193.0497000003</v>
      </c>
      <c r="Q17" s="618">
        <v>4258641.3016999997</v>
      </c>
      <c r="R17" s="618">
        <v>6684786.476400001</v>
      </c>
      <c r="S17" s="618">
        <v>0</v>
      </c>
      <c r="T17" s="618">
        <v>11856317.8388</v>
      </c>
      <c r="U17" s="480"/>
    </row>
    <row r="18" spans="1:21" s="474" customFormat="1" ht="24">
      <c r="A18" s="510" t="s">
        <v>802</v>
      </c>
      <c r="B18" s="510" t="s">
        <v>803</v>
      </c>
      <c r="C18" s="619">
        <v>1080859430.7866986</v>
      </c>
      <c r="D18" s="618">
        <v>900727896.5919987</v>
      </c>
      <c r="E18" s="618">
        <v>6178533.2592999982</v>
      </c>
      <c r="F18" s="618">
        <v>146718.41</v>
      </c>
      <c r="G18" s="618">
        <v>108763952.43429999</v>
      </c>
      <c r="H18" s="618">
        <v>3876292.8250000011</v>
      </c>
      <c r="I18" s="618">
        <v>3931025.1720999996</v>
      </c>
      <c r="J18" s="618">
        <v>8769806.2069000006</v>
      </c>
      <c r="K18" s="618">
        <v>1051265.5737000001</v>
      </c>
      <c r="L18" s="618">
        <v>71367581.760400027</v>
      </c>
      <c r="M18" s="618">
        <v>4420166.3546000002</v>
      </c>
      <c r="N18" s="618">
        <v>1382161.2603</v>
      </c>
      <c r="O18" s="618">
        <v>1436280.1201000002</v>
      </c>
      <c r="P18" s="618">
        <v>1606368.5797000001</v>
      </c>
      <c r="Q18" s="618">
        <v>3675080.0583000001</v>
      </c>
      <c r="R18" s="618">
        <v>6605576.976400001</v>
      </c>
      <c r="S18" s="618">
        <v>0</v>
      </c>
      <c r="T18" s="618">
        <v>11856317.8388</v>
      </c>
      <c r="U18" s="480"/>
    </row>
    <row r="19" spans="1:21" s="474" customFormat="1">
      <c r="A19" s="508" t="s">
        <v>804</v>
      </c>
      <c r="B19" s="511" t="s">
        <v>805</v>
      </c>
      <c r="C19" s="620">
        <v>3916804676.7681026</v>
      </c>
      <c r="D19" s="618">
        <v>3475521316.7186027</v>
      </c>
      <c r="E19" s="618">
        <v>12190610.661199993</v>
      </c>
      <c r="F19" s="618">
        <v>706909.00679999974</v>
      </c>
      <c r="G19" s="618">
        <v>273355075.48070002</v>
      </c>
      <c r="H19" s="618">
        <v>7039627.5523999957</v>
      </c>
      <c r="I19" s="618">
        <v>4202566.8084000004</v>
      </c>
      <c r="J19" s="618">
        <v>5417529.3030000031</v>
      </c>
      <c r="K19" s="618">
        <v>736725.01080001099</v>
      </c>
      <c r="L19" s="618">
        <v>167928284.56880006</v>
      </c>
      <c r="M19" s="618">
        <v>21457074.005099997</v>
      </c>
      <c r="N19" s="618">
        <v>1387745.093199997</v>
      </c>
      <c r="O19" s="618">
        <v>2148369.1125000003</v>
      </c>
      <c r="P19" s="618">
        <v>3871118.0242000017</v>
      </c>
      <c r="Q19" s="618">
        <v>2709499.5138000119</v>
      </c>
      <c r="R19" s="618">
        <v>28231757.084699996</v>
      </c>
      <c r="S19" s="618">
        <v>0</v>
      </c>
      <c r="T19" s="618">
        <v>0</v>
      </c>
      <c r="U19" s="480"/>
    </row>
    <row r="20" spans="1:21" s="474" customFormat="1">
      <c r="A20" s="510" t="s">
        <v>806</v>
      </c>
      <c r="B20" s="510" t="s">
        <v>807</v>
      </c>
      <c r="C20" s="619">
        <v>2052721590.6173058</v>
      </c>
      <c r="D20" s="618">
        <v>1671917363.3957052</v>
      </c>
      <c r="E20" s="618">
        <v>10308830.477399999</v>
      </c>
      <c r="F20" s="618">
        <v>48956.237999999983</v>
      </c>
      <c r="G20" s="618">
        <v>259230703.60400027</v>
      </c>
      <c r="H20" s="618">
        <v>6433342.4432999995</v>
      </c>
      <c r="I20" s="618">
        <v>3785026.0800000005</v>
      </c>
      <c r="J20" s="618">
        <v>5417529.3029999994</v>
      </c>
      <c r="K20" s="618">
        <v>736725.01079999981</v>
      </c>
      <c r="L20" s="618">
        <v>121573523.61760013</v>
      </c>
      <c r="M20" s="618">
        <v>21280482.686499998</v>
      </c>
      <c r="N20" s="618">
        <v>1238206.7232000001</v>
      </c>
      <c r="O20" s="618">
        <v>1607142.2467999996</v>
      </c>
      <c r="P20" s="618">
        <v>3350806.9383</v>
      </c>
      <c r="Q20" s="618">
        <v>2293618.4961000001</v>
      </c>
      <c r="R20" s="618">
        <v>11081264.243199999</v>
      </c>
      <c r="S20" s="618">
        <v>0</v>
      </c>
      <c r="T20" s="618">
        <v>0</v>
      </c>
      <c r="U20" s="480"/>
    </row>
    <row r="21" spans="1:21" s="474" customFormat="1">
      <c r="A21" s="512">
        <v>1.4</v>
      </c>
      <c r="B21" s="553" t="s">
        <v>939</v>
      </c>
      <c r="C21" s="621">
        <v>0</v>
      </c>
      <c r="D21" s="618">
        <v>0</v>
      </c>
      <c r="E21" s="618">
        <v>0</v>
      </c>
      <c r="F21" s="618">
        <v>0</v>
      </c>
      <c r="G21" s="618">
        <v>0</v>
      </c>
      <c r="H21" s="618">
        <v>0</v>
      </c>
      <c r="I21" s="618">
        <v>0</v>
      </c>
      <c r="J21" s="618">
        <v>0</v>
      </c>
      <c r="K21" s="618">
        <v>0</v>
      </c>
      <c r="L21" s="618">
        <v>0</v>
      </c>
      <c r="M21" s="618">
        <v>0</v>
      </c>
      <c r="N21" s="618">
        <v>0</v>
      </c>
      <c r="O21" s="618">
        <v>0</v>
      </c>
      <c r="P21" s="618">
        <v>0</v>
      </c>
      <c r="Q21" s="618">
        <v>0</v>
      </c>
      <c r="R21" s="618">
        <v>0</v>
      </c>
      <c r="S21" s="618">
        <v>0</v>
      </c>
      <c r="T21" s="618">
        <v>0</v>
      </c>
      <c r="U21" s="480"/>
    </row>
    <row r="22" spans="1:21" s="474" customFormat="1">
      <c r="A22" s="512">
        <v>1.5</v>
      </c>
      <c r="B22" s="553" t="s">
        <v>940</v>
      </c>
      <c r="C22" s="621">
        <v>0</v>
      </c>
      <c r="D22" s="618">
        <v>0</v>
      </c>
      <c r="E22" s="618">
        <v>0</v>
      </c>
      <c r="F22" s="618">
        <v>0</v>
      </c>
      <c r="G22" s="618">
        <v>0</v>
      </c>
      <c r="H22" s="618">
        <v>0</v>
      </c>
      <c r="I22" s="618">
        <v>0</v>
      </c>
      <c r="J22" s="618">
        <v>0</v>
      </c>
      <c r="K22" s="618">
        <v>0</v>
      </c>
      <c r="L22" s="618">
        <v>0</v>
      </c>
      <c r="M22" s="618">
        <v>0</v>
      </c>
      <c r="N22" s="618">
        <v>0</v>
      </c>
      <c r="O22" s="618">
        <v>0</v>
      </c>
      <c r="P22" s="618">
        <v>0</v>
      </c>
      <c r="Q22" s="618">
        <v>0</v>
      </c>
      <c r="R22" s="618">
        <v>0</v>
      </c>
      <c r="S22" s="618">
        <v>0</v>
      </c>
      <c r="T22" s="618">
        <v>0</v>
      </c>
      <c r="U22" s="480"/>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46"/>
  <sheetViews>
    <sheetView showGridLines="0" zoomScale="55" zoomScaleNormal="55" workbookViewId="0">
      <selection activeCell="B3" sqref="B3"/>
    </sheetView>
  </sheetViews>
  <sheetFormatPr defaultColWidth="9.109375" defaultRowHeight="12"/>
  <cols>
    <col min="1" max="1" width="11.88671875" style="452" bestFit="1" customWidth="1"/>
    <col min="2" max="2" width="93.44140625" style="452" customWidth="1"/>
    <col min="3" max="3" width="14.5546875" style="452" customWidth="1"/>
    <col min="4" max="4" width="15.6640625" style="452" bestFit="1" customWidth="1"/>
    <col min="5" max="5" width="14.109375" style="452" bestFit="1" customWidth="1"/>
    <col min="6" max="6" width="18" style="517" bestFit="1" customWidth="1"/>
    <col min="7" max="7" width="12.88671875" style="517" bestFit="1" customWidth="1"/>
    <col min="8" max="8" width="13.6640625" style="452" bestFit="1" customWidth="1"/>
    <col min="9" max="9" width="8.33203125" style="452" customWidth="1"/>
    <col min="10" max="10" width="14.88671875" style="517" bestFit="1" customWidth="1"/>
    <col min="11" max="11" width="13.88671875" style="517" bestFit="1" customWidth="1"/>
    <col min="12" max="12" width="18" style="517" bestFit="1" customWidth="1"/>
    <col min="13" max="13" width="13.44140625" style="517" bestFit="1" customWidth="1"/>
    <col min="14" max="14" width="13.109375" style="517" bestFit="1" customWidth="1"/>
    <col min="15" max="15" width="19" style="452" bestFit="1" customWidth="1"/>
    <col min="16" max="16384" width="9.109375" style="452"/>
  </cols>
  <sheetData>
    <row r="1" spans="1:15" ht="13.8">
      <c r="A1" s="451" t="s">
        <v>188</v>
      </c>
      <c r="B1" s="373" t="str">
        <f>Info!C2</f>
        <v>სს "ვითიბი ბანკი ჯორჯია"</v>
      </c>
      <c r="F1" s="452"/>
      <c r="G1" s="452"/>
      <c r="J1" s="452"/>
      <c r="K1" s="452"/>
      <c r="L1" s="452"/>
      <c r="M1" s="452"/>
      <c r="N1" s="452"/>
    </row>
    <row r="2" spans="1:15">
      <c r="A2" s="453" t="s">
        <v>189</v>
      </c>
      <c r="B2" s="455">
        <f>'1. key ratios'!B2</f>
        <v>44469</v>
      </c>
      <c r="F2" s="452"/>
      <c r="G2" s="452"/>
      <c r="J2" s="452"/>
      <c r="K2" s="452"/>
      <c r="L2" s="452"/>
      <c r="M2" s="452"/>
      <c r="N2" s="452"/>
    </row>
    <row r="3" spans="1:15">
      <c r="A3" s="454" t="s">
        <v>810</v>
      </c>
      <c r="F3" s="452"/>
      <c r="G3" s="452"/>
      <c r="J3" s="452"/>
      <c r="K3" s="452"/>
      <c r="L3" s="452"/>
      <c r="M3" s="452"/>
      <c r="N3" s="452"/>
    </row>
    <row r="4" spans="1:15">
      <c r="F4" s="452"/>
      <c r="G4" s="452"/>
      <c r="J4" s="452"/>
      <c r="K4" s="452"/>
      <c r="L4" s="452"/>
      <c r="M4" s="452"/>
      <c r="N4" s="452"/>
    </row>
    <row r="5" spans="1:15" ht="37.5" customHeight="1">
      <c r="A5" s="788" t="s">
        <v>811</v>
      </c>
      <c r="B5" s="789"/>
      <c r="C5" s="834" t="s">
        <v>812</v>
      </c>
      <c r="D5" s="835"/>
      <c r="E5" s="835"/>
      <c r="F5" s="835"/>
      <c r="G5" s="835"/>
      <c r="H5" s="836"/>
      <c r="I5" s="837" t="s">
        <v>813</v>
      </c>
      <c r="J5" s="838"/>
      <c r="K5" s="838"/>
      <c r="L5" s="838"/>
      <c r="M5" s="838"/>
      <c r="N5" s="839"/>
      <c r="O5" s="840" t="s">
        <v>683</v>
      </c>
    </row>
    <row r="6" spans="1:15" ht="39.6" customHeight="1">
      <c r="A6" s="792"/>
      <c r="B6" s="793"/>
      <c r="C6" s="513"/>
      <c r="D6" s="514" t="s">
        <v>814</v>
      </c>
      <c r="E6" s="514" t="s">
        <v>815</v>
      </c>
      <c r="F6" s="514" t="s">
        <v>816</v>
      </c>
      <c r="G6" s="514" t="s">
        <v>817</v>
      </c>
      <c r="H6" s="514" t="s">
        <v>818</v>
      </c>
      <c r="I6" s="515"/>
      <c r="J6" s="514" t="s">
        <v>814</v>
      </c>
      <c r="K6" s="514" t="s">
        <v>815</v>
      </c>
      <c r="L6" s="514" t="s">
        <v>816</v>
      </c>
      <c r="M6" s="514" t="s">
        <v>817</v>
      </c>
      <c r="N6" s="514" t="s">
        <v>818</v>
      </c>
      <c r="O6" s="841"/>
    </row>
    <row r="7" spans="1:15">
      <c r="A7" s="467">
        <v>1</v>
      </c>
      <c r="B7" s="475" t="s">
        <v>693</v>
      </c>
      <c r="C7" s="622">
        <v>4438541.0272000069</v>
      </c>
      <c r="D7" s="623">
        <v>4019656.2772000073</v>
      </c>
      <c r="E7" s="623">
        <v>225157.21999999994</v>
      </c>
      <c r="F7" s="624">
        <v>101649.92</v>
      </c>
      <c r="G7" s="624">
        <v>26516.1</v>
      </c>
      <c r="H7" s="623">
        <v>65561.510000000009</v>
      </c>
      <c r="I7" s="623">
        <v>212223.47120000003</v>
      </c>
      <c r="J7" s="624">
        <v>80393.137800000026</v>
      </c>
      <c r="K7" s="624">
        <v>22515.773399999998</v>
      </c>
      <c r="L7" s="624">
        <v>30494.99</v>
      </c>
      <c r="M7" s="624">
        <v>13258.06</v>
      </c>
      <c r="N7" s="624">
        <v>65561.510000000009</v>
      </c>
      <c r="O7" s="623"/>
    </row>
    <row r="8" spans="1:15">
      <c r="A8" s="467">
        <v>2</v>
      </c>
      <c r="B8" s="475" t="s">
        <v>694</v>
      </c>
      <c r="C8" s="622">
        <v>50047916.437899992</v>
      </c>
      <c r="D8" s="623">
        <v>48736265.093499988</v>
      </c>
      <c r="E8" s="623">
        <v>713227.11060000001</v>
      </c>
      <c r="F8" s="624">
        <v>521224.55379999999</v>
      </c>
      <c r="G8" s="624">
        <v>16952.55</v>
      </c>
      <c r="H8" s="623">
        <v>60247.13</v>
      </c>
      <c r="I8" s="623">
        <v>1264411.4263000002</v>
      </c>
      <c r="J8" s="624">
        <v>967997.88280000025</v>
      </c>
      <c r="K8" s="624">
        <v>71322.773600000015</v>
      </c>
      <c r="L8" s="624">
        <v>156367.34990000003</v>
      </c>
      <c r="M8" s="624">
        <v>8476.2900000000009</v>
      </c>
      <c r="N8" s="624">
        <v>60247.13</v>
      </c>
      <c r="O8" s="623"/>
    </row>
    <row r="9" spans="1:15">
      <c r="A9" s="467">
        <v>3</v>
      </c>
      <c r="B9" s="475" t="s">
        <v>695</v>
      </c>
      <c r="C9" s="622">
        <v>0</v>
      </c>
      <c r="D9" s="623">
        <v>0</v>
      </c>
      <c r="E9" s="623">
        <v>0</v>
      </c>
      <c r="F9" s="624">
        <v>0</v>
      </c>
      <c r="G9" s="624">
        <v>0</v>
      </c>
      <c r="H9" s="623">
        <v>0</v>
      </c>
      <c r="I9" s="623">
        <v>0</v>
      </c>
      <c r="J9" s="624">
        <v>0</v>
      </c>
      <c r="K9" s="624">
        <v>0</v>
      </c>
      <c r="L9" s="624">
        <v>0</v>
      </c>
      <c r="M9" s="624">
        <v>0</v>
      </c>
      <c r="N9" s="624">
        <v>0</v>
      </c>
      <c r="O9" s="623"/>
    </row>
    <row r="10" spans="1:15">
      <c r="A10" s="467">
        <v>4</v>
      </c>
      <c r="B10" s="475" t="s">
        <v>696</v>
      </c>
      <c r="C10" s="622">
        <v>27701430.976400003</v>
      </c>
      <c r="D10" s="623">
        <v>10940807.253900001</v>
      </c>
      <c r="E10" s="623">
        <v>0</v>
      </c>
      <c r="F10" s="624">
        <v>549795.26520000002</v>
      </c>
      <c r="G10" s="624">
        <v>6760583.1963999998</v>
      </c>
      <c r="H10" s="623">
        <v>9450245.2609000001</v>
      </c>
      <c r="I10" s="623">
        <v>11324391.0275</v>
      </c>
      <c r="J10" s="624">
        <v>218816.15839999999</v>
      </c>
      <c r="K10" s="624">
        <v>0</v>
      </c>
      <c r="L10" s="624">
        <v>164938.5827</v>
      </c>
      <c r="M10" s="624">
        <v>3380291.5981999999</v>
      </c>
      <c r="N10" s="624">
        <v>7560344.6881999997</v>
      </c>
      <c r="O10" s="623"/>
    </row>
    <row r="11" spans="1:15">
      <c r="A11" s="467">
        <v>5</v>
      </c>
      <c r="B11" s="475" t="s">
        <v>697</v>
      </c>
      <c r="C11" s="622">
        <v>97805698.179000005</v>
      </c>
      <c r="D11" s="623">
        <v>78425074.209600002</v>
      </c>
      <c r="E11" s="623">
        <v>19106636.976299997</v>
      </c>
      <c r="F11" s="624">
        <v>71512.22</v>
      </c>
      <c r="G11" s="624">
        <v>26512.62</v>
      </c>
      <c r="H11" s="623">
        <v>175962.1531</v>
      </c>
      <c r="I11" s="623">
        <v>3588991.0314000007</v>
      </c>
      <c r="J11" s="624">
        <v>1467655.2302000003</v>
      </c>
      <c r="K11" s="624">
        <v>1910663.6580999999</v>
      </c>
      <c r="L11" s="624">
        <v>21453.679999999997</v>
      </c>
      <c r="M11" s="624">
        <v>13256.31</v>
      </c>
      <c r="N11" s="624">
        <v>175962.1531</v>
      </c>
      <c r="O11" s="623"/>
    </row>
    <row r="12" spans="1:15">
      <c r="A12" s="467">
        <v>6</v>
      </c>
      <c r="B12" s="475" t="s">
        <v>698</v>
      </c>
      <c r="C12" s="622">
        <v>63772760.519299991</v>
      </c>
      <c r="D12" s="623">
        <v>34042905.450999998</v>
      </c>
      <c r="E12" s="623">
        <v>29457927.428300001</v>
      </c>
      <c r="F12" s="624">
        <v>166609.10999999999</v>
      </c>
      <c r="G12" s="624">
        <v>23507.300000000003</v>
      </c>
      <c r="H12" s="623">
        <v>81811.23000000001</v>
      </c>
      <c r="I12" s="623">
        <v>3757700.1461</v>
      </c>
      <c r="J12" s="624">
        <v>668359.73529999994</v>
      </c>
      <c r="K12" s="624">
        <v>2945792.7508000005</v>
      </c>
      <c r="L12" s="624">
        <v>49982.760000000009</v>
      </c>
      <c r="M12" s="624">
        <v>11753.670000000002</v>
      </c>
      <c r="N12" s="624">
        <v>81811.23000000001</v>
      </c>
      <c r="O12" s="623"/>
    </row>
    <row r="13" spans="1:15">
      <c r="A13" s="467">
        <v>7</v>
      </c>
      <c r="B13" s="475" t="s">
        <v>699</v>
      </c>
      <c r="C13" s="622">
        <v>32430422.090400003</v>
      </c>
      <c r="D13" s="623">
        <v>32348956.497100003</v>
      </c>
      <c r="E13" s="623">
        <v>33913.043300000005</v>
      </c>
      <c r="F13" s="624">
        <v>12364.39</v>
      </c>
      <c r="G13" s="624">
        <v>2379.5100000000002</v>
      </c>
      <c r="H13" s="623">
        <v>32808.65</v>
      </c>
      <c r="I13" s="623">
        <v>686070.94329999993</v>
      </c>
      <c r="J13" s="624">
        <v>644971.91079999995</v>
      </c>
      <c r="K13" s="624">
        <v>3391.3024999999998</v>
      </c>
      <c r="L13" s="624">
        <v>3709.3199999999997</v>
      </c>
      <c r="M13" s="624">
        <v>1189.76</v>
      </c>
      <c r="N13" s="624">
        <v>32808.65</v>
      </c>
      <c r="O13" s="623"/>
    </row>
    <row r="14" spans="1:15">
      <c r="A14" s="467">
        <v>8</v>
      </c>
      <c r="B14" s="475" t="s">
        <v>700</v>
      </c>
      <c r="C14" s="622">
        <v>135049651.38819999</v>
      </c>
      <c r="D14" s="623">
        <v>127374290.9569</v>
      </c>
      <c r="E14" s="623">
        <v>5177215.8405999998</v>
      </c>
      <c r="F14" s="624">
        <v>1941745.1716</v>
      </c>
      <c r="G14" s="624">
        <v>489748.59510000004</v>
      </c>
      <c r="H14" s="623">
        <v>66650.823999999993</v>
      </c>
      <c r="I14" s="623">
        <v>3953276.6567999995</v>
      </c>
      <c r="J14" s="624">
        <v>2541506.3024999998</v>
      </c>
      <c r="K14" s="624">
        <v>517721.59249999991</v>
      </c>
      <c r="L14" s="624">
        <v>582523.54959999991</v>
      </c>
      <c r="M14" s="624">
        <v>244874.38820000004</v>
      </c>
      <c r="N14" s="624">
        <v>66650.823999999993</v>
      </c>
      <c r="O14" s="623"/>
    </row>
    <row r="15" spans="1:15">
      <c r="A15" s="467">
        <v>9</v>
      </c>
      <c r="B15" s="475" t="s">
        <v>701</v>
      </c>
      <c r="C15" s="622">
        <v>73825944.954099998</v>
      </c>
      <c r="D15" s="623">
        <v>38979707.385800004</v>
      </c>
      <c r="E15" s="623">
        <v>29569851.863799997</v>
      </c>
      <c r="F15" s="624">
        <v>22377.25</v>
      </c>
      <c r="G15" s="624">
        <v>5234646.3945000004</v>
      </c>
      <c r="H15" s="623">
        <v>19362.060000000001</v>
      </c>
      <c r="I15" s="623">
        <v>6167098.9840000002</v>
      </c>
      <c r="J15" s="624">
        <v>663475.92709999997</v>
      </c>
      <c r="K15" s="624">
        <v>2860224.5939999996</v>
      </c>
      <c r="L15" s="624">
        <v>6713.1799999999994</v>
      </c>
      <c r="M15" s="624">
        <v>2617323.2229000004</v>
      </c>
      <c r="N15" s="624">
        <v>19362.060000000001</v>
      </c>
      <c r="O15" s="623"/>
    </row>
    <row r="16" spans="1:15">
      <c r="A16" s="467">
        <v>10</v>
      </c>
      <c r="B16" s="475" t="s">
        <v>702</v>
      </c>
      <c r="C16" s="622">
        <v>3131561.2280000001</v>
      </c>
      <c r="D16" s="623">
        <v>2902979.1311999997</v>
      </c>
      <c r="E16" s="623">
        <v>499.96</v>
      </c>
      <c r="F16" s="624">
        <v>206645.77680000002</v>
      </c>
      <c r="G16" s="624">
        <v>8716.1400000000012</v>
      </c>
      <c r="H16" s="623">
        <v>12720.220000000001</v>
      </c>
      <c r="I16" s="623">
        <v>137178.06949999998</v>
      </c>
      <c r="J16" s="624">
        <v>58056.037499999999</v>
      </c>
      <c r="K16" s="624">
        <v>50</v>
      </c>
      <c r="L16" s="624">
        <v>61993.731999999996</v>
      </c>
      <c r="M16" s="624">
        <v>4358.0800000000008</v>
      </c>
      <c r="N16" s="624">
        <v>12720.220000000001</v>
      </c>
      <c r="O16" s="623"/>
    </row>
    <row r="17" spans="1:15">
      <c r="A17" s="467">
        <v>11</v>
      </c>
      <c r="B17" s="475" t="s">
        <v>703</v>
      </c>
      <c r="C17" s="622">
        <v>869923.19429999986</v>
      </c>
      <c r="D17" s="623">
        <v>764130.22069999995</v>
      </c>
      <c r="E17" s="623">
        <v>3617.1000000000004</v>
      </c>
      <c r="F17" s="624">
        <v>10730.24</v>
      </c>
      <c r="G17" s="624">
        <v>91445.633600000001</v>
      </c>
      <c r="H17" s="623">
        <v>0</v>
      </c>
      <c r="I17" s="623">
        <v>64586.181400000001</v>
      </c>
      <c r="J17" s="624">
        <v>15282.566400000007</v>
      </c>
      <c r="K17" s="624">
        <v>361.71</v>
      </c>
      <c r="L17" s="624">
        <v>3219.07</v>
      </c>
      <c r="M17" s="624">
        <v>45722.834999999999</v>
      </c>
      <c r="N17" s="624">
        <v>0</v>
      </c>
      <c r="O17" s="623"/>
    </row>
    <row r="18" spans="1:15">
      <c r="A18" s="467">
        <v>12</v>
      </c>
      <c r="B18" s="475" t="s">
        <v>704</v>
      </c>
      <c r="C18" s="622">
        <v>77637702.669</v>
      </c>
      <c r="D18" s="623">
        <v>76600848.673999995</v>
      </c>
      <c r="E18" s="623">
        <v>381051.69499999995</v>
      </c>
      <c r="F18" s="624">
        <v>586921.34</v>
      </c>
      <c r="G18" s="624">
        <v>13179.779999999999</v>
      </c>
      <c r="H18" s="623">
        <v>55701.180000000008</v>
      </c>
      <c r="I18" s="623">
        <v>1760609.6986</v>
      </c>
      <c r="J18" s="624">
        <v>1484137.0459000003</v>
      </c>
      <c r="K18" s="624">
        <v>38105.182699999998</v>
      </c>
      <c r="L18" s="624">
        <v>176076.4</v>
      </c>
      <c r="M18" s="624">
        <v>6589.8899999999994</v>
      </c>
      <c r="N18" s="624">
        <v>55701.180000000008</v>
      </c>
      <c r="O18" s="623"/>
    </row>
    <row r="19" spans="1:15">
      <c r="A19" s="467">
        <v>13</v>
      </c>
      <c r="B19" s="475" t="s">
        <v>705</v>
      </c>
      <c r="C19" s="622">
        <v>7855762.6051999992</v>
      </c>
      <c r="D19" s="623">
        <v>7798822.4686999992</v>
      </c>
      <c r="E19" s="623">
        <v>0</v>
      </c>
      <c r="F19" s="624">
        <v>0</v>
      </c>
      <c r="G19" s="624">
        <v>0</v>
      </c>
      <c r="H19" s="623">
        <v>56940.136500000001</v>
      </c>
      <c r="I19" s="623">
        <v>212916.57469999994</v>
      </c>
      <c r="J19" s="624">
        <v>155976.43819999995</v>
      </c>
      <c r="K19" s="624">
        <v>0</v>
      </c>
      <c r="L19" s="624">
        <v>0</v>
      </c>
      <c r="M19" s="624">
        <v>0</v>
      </c>
      <c r="N19" s="624">
        <v>56940.136500000001</v>
      </c>
      <c r="O19" s="623"/>
    </row>
    <row r="20" spans="1:15">
      <c r="A20" s="467">
        <v>14</v>
      </c>
      <c r="B20" s="475" t="s">
        <v>706</v>
      </c>
      <c r="C20" s="622">
        <v>57192023.12560001</v>
      </c>
      <c r="D20" s="623">
        <v>32853403.482300002</v>
      </c>
      <c r="E20" s="623">
        <v>10029013.727600001</v>
      </c>
      <c r="F20" s="624">
        <v>14309210.715700001</v>
      </c>
      <c r="G20" s="624">
        <v>0</v>
      </c>
      <c r="H20" s="623">
        <v>395.2</v>
      </c>
      <c r="I20" s="623">
        <v>5952097.1034000004</v>
      </c>
      <c r="J20" s="624">
        <v>656037.35530000005</v>
      </c>
      <c r="K20" s="624">
        <v>1002901.3499999999</v>
      </c>
      <c r="L20" s="624">
        <v>4292763.1981000006</v>
      </c>
      <c r="M20" s="624">
        <v>0</v>
      </c>
      <c r="N20" s="624">
        <v>395.2</v>
      </c>
      <c r="O20" s="623"/>
    </row>
    <row r="21" spans="1:15">
      <c r="A21" s="467">
        <v>15</v>
      </c>
      <c r="B21" s="475" t="s">
        <v>707</v>
      </c>
      <c r="C21" s="622">
        <v>10862484.969500007</v>
      </c>
      <c r="D21" s="623">
        <v>9816966.2760000061</v>
      </c>
      <c r="E21" s="623">
        <v>423176.19689999998</v>
      </c>
      <c r="F21" s="624">
        <v>448991.12260000006</v>
      </c>
      <c r="G21" s="624">
        <v>9.16</v>
      </c>
      <c r="H21" s="623">
        <v>173342.21400000001</v>
      </c>
      <c r="I21" s="623">
        <v>546620.41119999997</v>
      </c>
      <c r="J21" s="624">
        <v>196258.62310000003</v>
      </c>
      <c r="K21" s="624">
        <v>42317.657500000001</v>
      </c>
      <c r="L21" s="624">
        <v>134697.33659999998</v>
      </c>
      <c r="M21" s="624">
        <v>4.58</v>
      </c>
      <c r="N21" s="624">
        <v>173342.21400000001</v>
      </c>
      <c r="O21" s="623"/>
    </row>
    <row r="22" spans="1:15">
      <c r="A22" s="467">
        <v>16</v>
      </c>
      <c r="B22" s="475" t="s">
        <v>708</v>
      </c>
      <c r="C22" s="622">
        <v>26682191.027100004</v>
      </c>
      <c r="D22" s="623">
        <v>26242982.738700002</v>
      </c>
      <c r="E22" s="623">
        <v>235137.06839999999</v>
      </c>
      <c r="F22" s="624">
        <v>175263.54999999996</v>
      </c>
      <c r="G22" s="624">
        <v>6478.9400000000005</v>
      </c>
      <c r="H22" s="623">
        <v>22328.729999999996</v>
      </c>
      <c r="I22" s="623">
        <v>619558.40450000006</v>
      </c>
      <c r="J22" s="624">
        <v>524859.69550000003</v>
      </c>
      <c r="K22" s="624">
        <v>23513.718999999997</v>
      </c>
      <c r="L22" s="624">
        <v>45616.780000000006</v>
      </c>
      <c r="M22" s="624">
        <v>3239.48</v>
      </c>
      <c r="N22" s="624">
        <v>22328.729999999996</v>
      </c>
      <c r="O22" s="623"/>
    </row>
    <row r="23" spans="1:15">
      <c r="A23" s="467">
        <v>17</v>
      </c>
      <c r="B23" s="475" t="s">
        <v>709</v>
      </c>
      <c r="C23" s="622">
        <v>28691446.543000001</v>
      </c>
      <c r="D23" s="623">
        <v>24977973.25</v>
      </c>
      <c r="E23" s="623">
        <v>0</v>
      </c>
      <c r="F23" s="624">
        <v>0</v>
      </c>
      <c r="G23" s="624">
        <v>3225791.443</v>
      </c>
      <c r="H23" s="623">
        <v>487681.85000000003</v>
      </c>
      <c r="I23" s="623">
        <v>2600137.0687000002</v>
      </c>
      <c r="J23" s="624">
        <v>499559.46599999996</v>
      </c>
      <c r="K23" s="624">
        <v>0</v>
      </c>
      <c r="L23" s="624">
        <v>0</v>
      </c>
      <c r="M23" s="624">
        <v>1612895.7527000001</v>
      </c>
      <c r="N23" s="624">
        <v>487681.85000000003</v>
      </c>
      <c r="O23" s="623"/>
    </row>
    <row r="24" spans="1:15">
      <c r="A24" s="467">
        <v>18</v>
      </c>
      <c r="B24" s="475" t="s">
        <v>710</v>
      </c>
      <c r="C24" s="622">
        <v>46011234.729800001</v>
      </c>
      <c r="D24" s="623">
        <v>45289879.371600002</v>
      </c>
      <c r="E24" s="623">
        <v>564630.29509999964</v>
      </c>
      <c r="F24" s="624">
        <v>100807.74000000002</v>
      </c>
      <c r="G24" s="624">
        <v>30831.059999999998</v>
      </c>
      <c r="H24" s="623">
        <v>25086.2631</v>
      </c>
      <c r="I24" s="623">
        <v>1031048.7888</v>
      </c>
      <c r="J24" s="624">
        <v>905309.57819999987</v>
      </c>
      <c r="K24" s="624">
        <v>54995.077500000007</v>
      </c>
      <c r="L24" s="624">
        <v>30242.31</v>
      </c>
      <c r="M24" s="624">
        <v>15415.56</v>
      </c>
      <c r="N24" s="624">
        <v>25086.2631</v>
      </c>
      <c r="O24" s="623"/>
    </row>
    <row r="25" spans="1:15">
      <c r="A25" s="467">
        <v>19</v>
      </c>
      <c r="B25" s="475" t="s">
        <v>711</v>
      </c>
      <c r="C25" s="622">
        <v>20453329.572500002</v>
      </c>
      <c r="D25" s="623">
        <v>18679582.222800002</v>
      </c>
      <c r="E25" s="623">
        <v>757184.54390000005</v>
      </c>
      <c r="F25" s="624">
        <v>1016562.8058</v>
      </c>
      <c r="G25" s="624">
        <v>0</v>
      </c>
      <c r="H25" s="623">
        <v>0</v>
      </c>
      <c r="I25" s="623">
        <v>754278.92830000003</v>
      </c>
      <c r="J25" s="624">
        <v>373591.6275</v>
      </c>
      <c r="K25" s="624">
        <v>75718.47</v>
      </c>
      <c r="L25" s="624">
        <v>304968.8308</v>
      </c>
      <c r="M25" s="624">
        <v>0</v>
      </c>
      <c r="N25" s="624">
        <v>0</v>
      </c>
      <c r="O25" s="623"/>
    </row>
    <row r="26" spans="1:15">
      <c r="A26" s="467">
        <v>20</v>
      </c>
      <c r="B26" s="475" t="s">
        <v>712</v>
      </c>
      <c r="C26" s="622">
        <v>68714534.887100026</v>
      </c>
      <c r="D26" s="623">
        <v>68189454.489700004</v>
      </c>
      <c r="E26" s="623">
        <v>320579.4474</v>
      </c>
      <c r="F26" s="624">
        <v>176809.92999999996</v>
      </c>
      <c r="G26" s="624">
        <v>7768.5399999999991</v>
      </c>
      <c r="H26" s="623">
        <v>19922.48</v>
      </c>
      <c r="I26" s="623">
        <v>1460141.5983999998</v>
      </c>
      <c r="J26" s="624">
        <v>1351233.8615999997</v>
      </c>
      <c r="K26" s="624">
        <v>32057.996800000001</v>
      </c>
      <c r="L26" s="624">
        <v>53042.979999999996</v>
      </c>
      <c r="M26" s="624">
        <v>3884.2799999999997</v>
      </c>
      <c r="N26" s="624">
        <v>19922.48</v>
      </c>
      <c r="O26" s="623"/>
    </row>
    <row r="27" spans="1:15">
      <c r="A27" s="467">
        <v>21</v>
      </c>
      <c r="B27" s="475" t="s">
        <v>713</v>
      </c>
      <c r="C27" s="622">
        <v>5855267.1221000003</v>
      </c>
      <c r="D27" s="623">
        <v>5828231.5621000007</v>
      </c>
      <c r="E27" s="623">
        <v>27035.56</v>
      </c>
      <c r="F27" s="624">
        <v>0</v>
      </c>
      <c r="G27" s="624">
        <v>0</v>
      </c>
      <c r="H27" s="623">
        <v>0</v>
      </c>
      <c r="I27" s="623">
        <v>119268.25270000001</v>
      </c>
      <c r="J27" s="624">
        <v>116564.69270000001</v>
      </c>
      <c r="K27" s="624">
        <v>2703.56</v>
      </c>
      <c r="L27" s="624">
        <v>0</v>
      </c>
      <c r="M27" s="624">
        <v>0</v>
      </c>
      <c r="N27" s="624">
        <v>0</v>
      </c>
      <c r="O27" s="623"/>
    </row>
    <row r="28" spans="1:15">
      <c r="A28" s="467">
        <v>22</v>
      </c>
      <c r="B28" s="475" t="s">
        <v>714</v>
      </c>
      <c r="C28" s="622">
        <v>2272092.3716999991</v>
      </c>
      <c r="D28" s="623">
        <v>2117675.2815999994</v>
      </c>
      <c r="E28" s="623">
        <v>126499.75009999999</v>
      </c>
      <c r="F28" s="624">
        <v>5.44</v>
      </c>
      <c r="G28" s="624">
        <v>27911.9</v>
      </c>
      <c r="H28" s="623">
        <v>0</v>
      </c>
      <c r="I28" s="623">
        <v>57485.200499999992</v>
      </c>
      <c r="J28" s="624">
        <v>30877.626099999994</v>
      </c>
      <c r="K28" s="624">
        <v>12649.984400000001</v>
      </c>
      <c r="L28" s="624">
        <v>1.63</v>
      </c>
      <c r="M28" s="624">
        <v>13955.96</v>
      </c>
      <c r="N28" s="624">
        <v>0</v>
      </c>
      <c r="O28" s="623"/>
    </row>
    <row r="29" spans="1:15">
      <c r="A29" s="467">
        <v>23</v>
      </c>
      <c r="B29" s="475" t="s">
        <v>715</v>
      </c>
      <c r="C29" s="622">
        <v>106632756.66430001</v>
      </c>
      <c r="D29" s="623">
        <v>86871285.633000016</v>
      </c>
      <c r="E29" s="623">
        <v>4217524.5112000005</v>
      </c>
      <c r="F29" s="624">
        <v>14516280.554100001</v>
      </c>
      <c r="G29" s="624">
        <v>498588.80440000002</v>
      </c>
      <c r="H29" s="623">
        <v>529077.16159999999</v>
      </c>
      <c r="I29" s="623">
        <v>7261497.1678999988</v>
      </c>
      <c r="J29" s="624">
        <v>1706888.2086999987</v>
      </c>
      <c r="K29" s="624">
        <v>421353.02770000009</v>
      </c>
      <c r="L29" s="624">
        <v>4354884.2726999996</v>
      </c>
      <c r="M29" s="624">
        <v>249294.49720000004</v>
      </c>
      <c r="N29" s="624">
        <v>529077.16159999999</v>
      </c>
      <c r="O29" s="623"/>
    </row>
    <row r="30" spans="1:15">
      <c r="A30" s="467">
        <v>24</v>
      </c>
      <c r="B30" s="475" t="s">
        <v>716</v>
      </c>
      <c r="C30" s="622">
        <v>119806303.14589998</v>
      </c>
      <c r="D30" s="623">
        <v>113681248.37319997</v>
      </c>
      <c r="E30" s="623">
        <v>3071163.8699999996</v>
      </c>
      <c r="F30" s="624">
        <v>1927053.1306999999</v>
      </c>
      <c r="G30" s="624">
        <v>496334.53200000001</v>
      </c>
      <c r="H30" s="623">
        <v>630503.24000000011</v>
      </c>
      <c r="I30" s="623">
        <v>3957027.2221000004</v>
      </c>
      <c r="J30" s="624">
        <v>2193124.3678000001</v>
      </c>
      <c r="K30" s="624">
        <v>307116.37849999999</v>
      </c>
      <c r="L30" s="624">
        <v>578115.9698000002</v>
      </c>
      <c r="M30" s="624">
        <v>248167.266</v>
      </c>
      <c r="N30" s="624">
        <v>630503.24000000011</v>
      </c>
      <c r="O30" s="623"/>
    </row>
    <row r="31" spans="1:15">
      <c r="A31" s="467">
        <v>25</v>
      </c>
      <c r="B31" s="475" t="s">
        <v>717</v>
      </c>
      <c r="C31" s="622">
        <v>1708445.5065000001</v>
      </c>
      <c r="D31" s="623">
        <v>1708445.5065000001</v>
      </c>
      <c r="E31" s="623">
        <v>0</v>
      </c>
      <c r="F31" s="624">
        <v>0</v>
      </c>
      <c r="G31" s="624">
        <v>0</v>
      </c>
      <c r="H31" s="623">
        <v>0</v>
      </c>
      <c r="I31" s="623">
        <v>23724.0026</v>
      </c>
      <c r="J31" s="624">
        <v>23724.0026</v>
      </c>
      <c r="K31" s="624">
        <v>0</v>
      </c>
      <c r="L31" s="624">
        <v>0</v>
      </c>
      <c r="M31" s="624">
        <v>0</v>
      </c>
      <c r="N31" s="624">
        <v>0</v>
      </c>
      <c r="O31" s="623"/>
    </row>
    <row r="32" spans="1:15">
      <c r="A32" s="467">
        <v>26</v>
      </c>
      <c r="B32" s="475" t="s">
        <v>819</v>
      </c>
      <c r="C32" s="622">
        <v>457409698.65980595</v>
      </c>
      <c r="D32" s="623">
        <v>386799242.17800605</v>
      </c>
      <c r="E32" s="623">
        <v>27746053.180800013</v>
      </c>
      <c r="F32" s="624">
        <v>17024457.262399994</v>
      </c>
      <c r="G32" s="624">
        <v>4829594.9480999969</v>
      </c>
      <c r="H32" s="623">
        <v>21010351.090499952</v>
      </c>
      <c r="I32" s="623">
        <v>38928205.136795588</v>
      </c>
      <c r="J32" s="624">
        <v>7611077.6343956357</v>
      </c>
      <c r="K32" s="624">
        <v>2767173.1488000052</v>
      </c>
      <c r="L32" s="624">
        <v>5106015.5922999987</v>
      </c>
      <c r="M32" s="624">
        <v>2438809.010799997</v>
      </c>
      <c r="N32" s="624">
        <v>21005129.750499953</v>
      </c>
      <c r="O32" s="623"/>
    </row>
    <row r="33" spans="1:15">
      <c r="A33" s="467">
        <v>27</v>
      </c>
      <c r="B33" s="516" t="s">
        <v>68</v>
      </c>
      <c r="C33" s="625">
        <v>1526859123.5939059</v>
      </c>
      <c r="D33" s="623">
        <v>1285990813.985106</v>
      </c>
      <c r="E33" s="623">
        <v>132187096.38929999</v>
      </c>
      <c r="F33" s="624">
        <v>53887017.488699995</v>
      </c>
      <c r="G33" s="624">
        <v>21817497.147099998</v>
      </c>
      <c r="H33" s="623">
        <v>32976698.583699953</v>
      </c>
      <c r="I33" s="626">
        <v>96440543.496695578</v>
      </c>
      <c r="J33" s="624">
        <v>25155735.112395633</v>
      </c>
      <c r="K33" s="624">
        <v>13112649.707800008</v>
      </c>
      <c r="L33" s="624">
        <v>16157821.5145</v>
      </c>
      <c r="M33" s="624">
        <v>10932760.490999997</v>
      </c>
      <c r="N33" s="624">
        <v>31081576.670999952</v>
      </c>
      <c r="O33" s="623">
        <v>15791836</v>
      </c>
    </row>
    <row r="34" spans="1:15">
      <c r="A34" s="476"/>
      <c r="B34" s="476"/>
      <c r="C34" s="476"/>
      <c r="D34" s="476"/>
      <c r="E34" s="476"/>
      <c r="H34" s="476"/>
      <c r="I34" s="476"/>
      <c r="O34" s="476"/>
    </row>
    <row r="35" spans="1:15">
      <c r="A35" s="476"/>
      <c r="B35" s="478"/>
      <c r="C35" s="478"/>
      <c r="D35" s="476"/>
      <c r="E35" s="476"/>
      <c r="H35" s="476"/>
      <c r="I35" s="476"/>
      <c r="O35" s="476"/>
    </row>
    <row r="36" spans="1:15">
      <c r="A36" s="476"/>
      <c r="B36" s="476"/>
      <c r="C36" s="476"/>
      <c r="D36" s="476"/>
      <c r="E36" s="476"/>
      <c r="H36" s="476"/>
      <c r="I36" s="476"/>
      <c r="O36" s="476"/>
    </row>
    <row r="37" spans="1:15">
      <c r="A37" s="476"/>
      <c r="B37" s="476"/>
      <c r="C37" s="476"/>
      <c r="D37" s="476"/>
      <c r="E37" s="476"/>
      <c r="H37" s="476"/>
      <c r="I37" s="476"/>
      <c r="O37" s="476"/>
    </row>
    <row r="38" spans="1:15">
      <c r="A38" s="476"/>
      <c r="B38" s="476"/>
      <c r="C38" s="476"/>
      <c r="D38" s="476"/>
      <c r="E38" s="476"/>
      <c r="H38" s="476"/>
      <c r="I38" s="476"/>
      <c r="O38" s="476"/>
    </row>
    <row r="39" spans="1:15">
      <c r="A39" s="476"/>
      <c r="B39" s="476"/>
      <c r="C39" s="476"/>
      <c r="D39" s="476"/>
      <c r="E39" s="476"/>
      <c r="H39" s="476"/>
      <c r="I39" s="476"/>
      <c r="O39" s="476"/>
    </row>
    <row r="40" spans="1:15">
      <c r="A40" s="476"/>
      <c r="B40" s="476"/>
      <c r="C40" s="476"/>
      <c r="D40" s="476"/>
      <c r="E40" s="476"/>
      <c r="H40" s="476"/>
      <c r="I40" s="476"/>
      <c r="O40" s="476"/>
    </row>
    <row r="41" spans="1:15">
      <c r="A41" s="479"/>
      <c r="B41" s="479"/>
      <c r="C41" s="479"/>
      <c r="D41" s="476"/>
      <c r="E41" s="476"/>
      <c r="H41" s="476"/>
      <c r="I41" s="476"/>
      <c r="O41" s="476"/>
    </row>
    <row r="42" spans="1:15">
      <c r="A42" s="479"/>
      <c r="B42" s="479"/>
      <c r="C42" s="479"/>
      <c r="D42" s="476"/>
      <c r="E42" s="476"/>
      <c r="H42" s="476"/>
      <c r="I42" s="476"/>
      <c r="O42" s="476"/>
    </row>
    <row r="43" spans="1:15">
      <c r="A43" s="476"/>
      <c r="B43" s="480"/>
      <c r="C43" s="480"/>
      <c r="D43" s="476"/>
      <c r="E43" s="476"/>
      <c r="H43" s="476"/>
      <c r="I43" s="476"/>
      <c r="O43" s="476"/>
    </row>
    <row r="44" spans="1:15">
      <c r="A44" s="476"/>
      <c r="B44" s="480"/>
      <c r="C44" s="480"/>
      <c r="D44" s="476"/>
      <c r="E44" s="476"/>
      <c r="H44" s="476"/>
      <c r="I44" s="476"/>
      <c r="O44" s="476"/>
    </row>
    <row r="45" spans="1:15">
      <c r="A45" s="476"/>
      <c r="B45" s="480"/>
      <c r="C45" s="480"/>
      <c r="D45" s="476"/>
      <c r="E45" s="476"/>
      <c r="H45" s="476"/>
      <c r="I45" s="476"/>
      <c r="O45" s="476"/>
    </row>
    <row r="46" spans="1:15">
      <c r="A46" s="476"/>
      <c r="B46" s="476"/>
      <c r="C46" s="476"/>
      <c r="D46" s="476"/>
      <c r="E46" s="476"/>
      <c r="H46" s="476"/>
      <c r="I46" s="476"/>
      <c r="O46" s="476"/>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1"/>
  <sheetViews>
    <sheetView showGridLines="0" zoomScale="60" zoomScaleNormal="60" workbookViewId="0">
      <selection activeCell="B3" sqref="B3"/>
    </sheetView>
  </sheetViews>
  <sheetFormatPr defaultColWidth="8.6640625" defaultRowHeight="12"/>
  <cols>
    <col min="1" max="1" width="11.88671875" style="518" bestFit="1" customWidth="1"/>
    <col min="2" max="2" width="80.109375" style="518" customWidth="1"/>
    <col min="3" max="11" width="28.33203125" style="518" customWidth="1"/>
    <col min="12" max="16384" width="8.6640625" style="518"/>
  </cols>
  <sheetData>
    <row r="1" spans="1:11" s="452" customFormat="1" ht="13.8">
      <c r="A1" s="451" t="s">
        <v>188</v>
      </c>
      <c r="B1" s="373" t="str">
        <f>Info!C2</f>
        <v>სს "ვითიბი ბანკი ჯორჯია"</v>
      </c>
    </row>
    <row r="2" spans="1:11" s="452" customFormat="1">
      <c r="A2" s="453" t="s">
        <v>189</v>
      </c>
      <c r="B2" s="455">
        <f>'1. key ratios'!B2</f>
        <v>44469</v>
      </c>
    </row>
    <row r="3" spans="1:11" s="452" customFormat="1">
      <c r="A3" s="454" t="s">
        <v>820</v>
      </c>
    </row>
    <row r="4" spans="1:11">
      <c r="C4" s="519" t="s">
        <v>670</v>
      </c>
      <c r="D4" s="519" t="s">
        <v>671</v>
      </c>
      <c r="E4" s="519" t="s">
        <v>672</v>
      </c>
      <c r="F4" s="519" t="s">
        <v>673</v>
      </c>
      <c r="G4" s="519" t="s">
        <v>674</v>
      </c>
      <c r="H4" s="519" t="s">
        <v>675</v>
      </c>
      <c r="I4" s="519" t="s">
        <v>676</v>
      </c>
      <c r="J4" s="519" t="s">
        <v>677</v>
      </c>
      <c r="K4" s="519" t="s">
        <v>678</v>
      </c>
    </row>
    <row r="5" spans="1:11" ht="104.1" customHeight="1">
      <c r="A5" s="842" t="s">
        <v>821</v>
      </c>
      <c r="B5" s="843"/>
      <c r="C5" s="456" t="s">
        <v>822</v>
      </c>
      <c r="D5" s="456" t="s">
        <v>808</v>
      </c>
      <c r="E5" s="456" t="s">
        <v>809</v>
      </c>
      <c r="F5" s="456" t="s">
        <v>823</v>
      </c>
      <c r="G5" s="456" t="s">
        <v>824</v>
      </c>
      <c r="H5" s="456" t="s">
        <v>825</v>
      </c>
      <c r="I5" s="456" t="s">
        <v>826</v>
      </c>
      <c r="J5" s="456" t="s">
        <v>827</v>
      </c>
      <c r="K5" s="456" t="s">
        <v>828</v>
      </c>
    </row>
    <row r="6" spans="1:11">
      <c r="A6" s="467">
        <v>1</v>
      </c>
      <c r="B6" s="467" t="s">
        <v>829</v>
      </c>
      <c r="C6" s="610">
        <v>38635509.895000011</v>
      </c>
      <c r="D6" s="610">
        <v>6736334.7981000021</v>
      </c>
      <c r="E6" s="610">
        <v>-1.4551915228366852E-11</v>
      </c>
      <c r="F6" s="610">
        <v>25858825.616499901</v>
      </c>
      <c r="G6" s="610">
        <v>1057173192.4760988</v>
      </c>
      <c r="H6" s="610">
        <v>12516385.540199999</v>
      </c>
      <c r="I6" s="610">
        <v>52150645.695499979</v>
      </c>
      <c r="J6" s="610">
        <v>99477370.158000007</v>
      </c>
      <c r="K6" s="610">
        <v>234310859.41450748</v>
      </c>
    </row>
    <row r="7" spans="1:11">
      <c r="A7" s="467">
        <v>2</v>
      </c>
      <c r="B7" s="468" t="s">
        <v>830</v>
      </c>
      <c r="C7" s="610"/>
      <c r="D7" s="610"/>
      <c r="E7" s="610"/>
      <c r="F7" s="610"/>
      <c r="G7" s="610"/>
      <c r="H7" s="610"/>
      <c r="I7" s="610"/>
      <c r="J7" s="610"/>
      <c r="K7" s="610"/>
    </row>
    <row r="8" spans="1:11">
      <c r="A8" s="467">
        <v>3</v>
      </c>
      <c r="B8" s="468" t="s">
        <v>780</v>
      </c>
      <c r="C8" s="610">
        <v>16653865.686399998</v>
      </c>
      <c r="D8" s="610">
        <v>173888.4492</v>
      </c>
      <c r="E8" s="610">
        <v>0</v>
      </c>
      <c r="F8" s="610">
        <v>0</v>
      </c>
      <c r="G8" s="610">
        <v>112872902.77070001</v>
      </c>
      <c r="H8" s="610">
        <v>0</v>
      </c>
      <c r="I8" s="610">
        <v>11623869.252599996</v>
      </c>
      <c r="J8" s="610">
        <v>6848108.3011000045</v>
      </c>
      <c r="K8" s="610">
        <v>53371577.723800093</v>
      </c>
    </row>
    <row r="9" spans="1:11">
      <c r="A9" s="467">
        <v>4</v>
      </c>
      <c r="B9" s="500" t="s">
        <v>831</v>
      </c>
      <c r="C9" s="610">
        <v>133008.96030000001</v>
      </c>
      <c r="D9" s="610">
        <v>20581.830399999999</v>
      </c>
      <c r="E9" s="610">
        <v>0</v>
      </c>
      <c r="F9" s="610">
        <v>71370.866100000014</v>
      </c>
      <c r="G9" s="610">
        <v>71213990.969699964</v>
      </c>
      <c r="H9" s="610">
        <v>0</v>
      </c>
      <c r="I9" s="610">
        <v>3481147.863399995</v>
      </c>
      <c r="J9" s="610">
        <v>1158929.9240000041</v>
      </c>
      <c r="K9" s="610">
        <v>32602182.805600036</v>
      </c>
    </row>
    <row r="10" spans="1:11">
      <c r="A10" s="467">
        <v>5</v>
      </c>
      <c r="B10" s="520" t="s">
        <v>832</v>
      </c>
      <c r="C10" s="610"/>
      <c r="D10" s="610"/>
      <c r="E10" s="610"/>
      <c r="F10" s="610"/>
      <c r="G10" s="610"/>
      <c r="H10" s="610"/>
      <c r="I10" s="610"/>
      <c r="J10" s="610"/>
      <c r="K10" s="610"/>
    </row>
    <row r="11" spans="1:11">
      <c r="A11" s="467">
        <v>6</v>
      </c>
      <c r="B11" s="520" t="s">
        <v>833</v>
      </c>
      <c r="C11" s="610">
        <v>0</v>
      </c>
      <c r="D11" s="610">
        <v>0</v>
      </c>
      <c r="E11" s="610">
        <v>0</v>
      </c>
      <c r="F11" s="610">
        <v>0</v>
      </c>
      <c r="G11" s="610">
        <v>624560</v>
      </c>
      <c r="H11" s="610">
        <v>0</v>
      </c>
      <c r="I11" s="610">
        <v>0</v>
      </c>
      <c r="J11" s="610">
        <v>0</v>
      </c>
      <c r="K11" s="610">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20"/>
  <sheetViews>
    <sheetView showGridLines="0" topLeftCell="A3" zoomScale="85" zoomScaleNormal="85" workbookViewId="0">
      <selection activeCell="E21" sqref="E21"/>
    </sheetView>
  </sheetViews>
  <sheetFormatPr defaultRowHeight="14.4"/>
  <cols>
    <col min="1" max="1" width="10" bestFit="1" customWidth="1"/>
    <col min="2" max="2" width="71.6640625" customWidth="1"/>
    <col min="3" max="4" width="14.88671875" bestFit="1" customWidth="1"/>
    <col min="5" max="5" width="13" bestFit="1" customWidth="1"/>
    <col min="6" max="6" width="16.33203125" bestFit="1" customWidth="1"/>
    <col min="7" max="7" width="12.5546875" bestFit="1" customWidth="1"/>
    <col min="8" max="8" width="13.5546875" bestFit="1" customWidth="1"/>
    <col min="9" max="9" width="13.88671875" bestFit="1" customWidth="1"/>
    <col min="10" max="10" width="13.33203125" bestFit="1" customWidth="1"/>
    <col min="11" max="11" width="12.44140625" bestFit="1" customWidth="1"/>
    <col min="12" max="12" width="16.33203125" bestFit="1" customWidth="1"/>
    <col min="13" max="13" width="12.109375" bestFit="1" customWidth="1"/>
    <col min="14" max="14" width="13.5546875" bestFit="1" customWidth="1"/>
    <col min="15" max="15" width="18.109375" bestFit="1" customWidth="1"/>
    <col min="16" max="16" width="36.109375" customWidth="1"/>
    <col min="17" max="17" width="25.6640625" customWidth="1"/>
    <col min="18" max="18" width="30" customWidth="1"/>
    <col min="19" max="19" width="44.5546875" bestFit="1" customWidth="1"/>
  </cols>
  <sheetData>
    <row r="1" spans="1:19">
      <c r="A1" s="451" t="s">
        <v>188</v>
      </c>
      <c r="B1" s="373" t="str">
        <f>Info!C2</f>
        <v>სს "ვითიბი ბანკი ჯორჯია"</v>
      </c>
    </row>
    <row r="2" spans="1:19">
      <c r="A2" s="453" t="s">
        <v>189</v>
      </c>
      <c r="B2" s="455">
        <f>'1. key ratios'!B2</f>
        <v>44469</v>
      </c>
    </row>
    <row r="3" spans="1:19">
      <c r="A3" s="454" t="s">
        <v>959</v>
      </c>
      <c r="B3" s="452"/>
    </row>
    <row r="4" spans="1:19">
      <c r="A4" s="454"/>
      <c r="B4" s="452"/>
    </row>
    <row r="5" spans="1:19" ht="24" customHeight="1">
      <c r="A5" s="844" t="s">
        <v>989</v>
      </c>
      <c r="B5" s="844"/>
      <c r="C5" s="847" t="s">
        <v>783</v>
      </c>
      <c r="D5" s="847"/>
      <c r="E5" s="847"/>
      <c r="F5" s="847"/>
      <c r="G5" s="847"/>
      <c r="H5" s="847"/>
      <c r="I5" s="847" t="s">
        <v>997</v>
      </c>
      <c r="J5" s="847"/>
      <c r="K5" s="847"/>
      <c r="L5" s="847"/>
      <c r="M5" s="847"/>
      <c r="N5" s="847"/>
      <c r="O5" s="845" t="s">
        <v>985</v>
      </c>
      <c r="P5" s="846" t="s">
        <v>992</v>
      </c>
      <c r="Q5" s="846" t="s">
        <v>991</v>
      </c>
      <c r="R5" s="845" t="s">
        <v>996</v>
      </c>
      <c r="S5" s="845" t="s">
        <v>986</v>
      </c>
    </row>
    <row r="6" spans="1:19" ht="36" customHeight="1">
      <c r="A6" s="844"/>
      <c r="B6" s="844"/>
      <c r="C6" s="590"/>
      <c r="D6" s="514" t="s">
        <v>814</v>
      </c>
      <c r="E6" s="514" t="s">
        <v>815</v>
      </c>
      <c r="F6" s="514" t="s">
        <v>816</v>
      </c>
      <c r="G6" s="514" t="s">
        <v>817</v>
      </c>
      <c r="H6" s="514" t="s">
        <v>818</v>
      </c>
      <c r="I6" s="590"/>
      <c r="J6" s="514" t="s">
        <v>814</v>
      </c>
      <c r="K6" s="514" t="s">
        <v>815</v>
      </c>
      <c r="L6" s="514" t="s">
        <v>816</v>
      </c>
      <c r="M6" s="514" t="s">
        <v>817</v>
      </c>
      <c r="N6" s="514" t="s">
        <v>818</v>
      </c>
      <c r="O6" s="845"/>
      <c r="P6" s="846"/>
      <c r="Q6" s="846"/>
      <c r="R6" s="845"/>
      <c r="S6" s="845"/>
    </row>
    <row r="7" spans="1:19">
      <c r="A7" s="580">
        <v>1</v>
      </c>
      <c r="B7" s="581" t="s">
        <v>960</v>
      </c>
      <c r="C7" s="627">
        <v>25124032.055399969</v>
      </c>
      <c r="D7" s="627">
        <v>20465385.763299968</v>
      </c>
      <c r="E7" s="627">
        <v>1896022.1187000007</v>
      </c>
      <c r="F7" s="627">
        <v>673876.15</v>
      </c>
      <c r="G7" s="627">
        <v>588234.16</v>
      </c>
      <c r="H7" s="627">
        <v>1500513.8633999999</v>
      </c>
      <c r="I7" s="627">
        <v>2595704.0865999991</v>
      </c>
      <c r="J7" s="627">
        <v>409307.90709999943</v>
      </c>
      <c r="K7" s="627">
        <v>189602.26610000004</v>
      </c>
      <c r="L7" s="627">
        <v>202162.87999999998</v>
      </c>
      <c r="M7" s="627">
        <v>294117.17</v>
      </c>
      <c r="N7" s="627">
        <v>1500513.8633999999</v>
      </c>
      <c r="O7" s="627">
        <v>1894</v>
      </c>
      <c r="P7" s="629">
        <v>0.27880783999999997</v>
      </c>
      <c r="Q7" s="629">
        <v>0.34938724999999998</v>
      </c>
      <c r="R7" s="629">
        <v>0.26282535329279483</v>
      </c>
      <c r="S7" s="627">
        <v>34.16547273847776</v>
      </c>
    </row>
    <row r="8" spans="1:19">
      <c r="A8" s="580">
        <v>2</v>
      </c>
      <c r="B8" s="582" t="s">
        <v>961</v>
      </c>
      <c r="C8" s="627">
        <v>153384499.29859954</v>
      </c>
      <c r="D8" s="627">
        <v>120589249.91819955</v>
      </c>
      <c r="E8" s="627">
        <v>7667739.8230999932</v>
      </c>
      <c r="F8" s="627">
        <v>5696011.7164000012</v>
      </c>
      <c r="G8" s="627">
        <v>2503057.7099999995</v>
      </c>
      <c r="H8" s="627">
        <v>16928440.130900007</v>
      </c>
      <c r="I8" s="627">
        <v>22972547.755599983</v>
      </c>
      <c r="J8" s="627">
        <v>2316999.0699999789</v>
      </c>
      <c r="K8" s="627">
        <v>766774.9833999984</v>
      </c>
      <c r="L8" s="627">
        <v>1708803.7512999978</v>
      </c>
      <c r="M8" s="627">
        <v>1251529.8200000008</v>
      </c>
      <c r="N8" s="627">
        <v>16928440.130900007</v>
      </c>
      <c r="O8" s="627">
        <v>30626</v>
      </c>
      <c r="P8" s="629">
        <v>0.17532720000000002</v>
      </c>
      <c r="Q8" s="629">
        <v>0.21664643000000003</v>
      </c>
      <c r="R8" s="629">
        <v>0.16651092629692638</v>
      </c>
      <c r="S8" s="627">
        <v>27.33761255505031</v>
      </c>
    </row>
    <row r="9" spans="1:19">
      <c r="A9" s="580">
        <v>3</v>
      </c>
      <c r="B9" s="582" t="s">
        <v>962</v>
      </c>
      <c r="C9" s="627">
        <v>92885.119999999995</v>
      </c>
      <c r="D9" s="627">
        <v>28540</v>
      </c>
      <c r="E9" s="627">
        <v>11614.58</v>
      </c>
      <c r="F9" s="627">
        <v>1200</v>
      </c>
      <c r="G9" s="627">
        <v>850</v>
      </c>
      <c r="H9" s="627">
        <v>50680.54</v>
      </c>
      <c r="I9" s="627">
        <v>53197.8</v>
      </c>
      <c r="J9" s="627">
        <v>570.79999999999995</v>
      </c>
      <c r="K9" s="627">
        <v>1161.46</v>
      </c>
      <c r="L9" s="627">
        <v>360</v>
      </c>
      <c r="M9" s="627">
        <v>425</v>
      </c>
      <c r="N9" s="627">
        <v>50680.54</v>
      </c>
      <c r="O9" s="627">
        <v>392</v>
      </c>
      <c r="P9" s="629" t="s">
        <v>1007</v>
      </c>
      <c r="Q9" s="629" t="s">
        <v>1007</v>
      </c>
      <c r="R9" s="629">
        <v>0</v>
      </c>
      <c r="S9" s="627">
        <v>0.2028409570916006</v>
      </c>
    </row>
    <row r="10" spans="1:19">
      <c r="A10" s="580">
        <v>4</v>
      </c>
      <c r="B10" s="582" t="s">
        <v>963</v>
      </c>
      <c r="C10" s="627">
        <v>12023.8</v>
      </c>
      <c r="D10" s="627">
        <v>11852.47</v>
      </c>
      <c r="E10" s="627">
        <v>171.33</v>
      </c>
      <c r="F10" s="627">
        <v>0</v>
      </c>
      <c r="G10" s="627">
        <v>0</v>
      </c>
      <c r="H10" s="627">
        <v>0</v>
      </c>
      <c r="I10" s="627">
        <v>254.14999999999998</v>
      </c>
      <c r="J10" s="627">
        <v>237.01999999999998</v>
      </c>
      <c r="K10" s="627">
        <v>17.13</v>
      </c>
      <c r="L10" s="627">
        <v>0</v>
      </c>
      <c r="M10" s="627">
        <v>0</v>
      </c>
      <c r="N10" s="627">
        <v>0</v>
      </c>
      <c r="O10" s="627">
        <v>21</v>
      </c>
      <c r="P10" s="629" t="s">
        <v>1007</v>
      </c>
      <c r="Q10" s="629" t="s">
        <v>1007</v>
      </c>
      <c r="R10" s="629">
        <v>0.13782285966167102</v>
      </c>
      <c r="S10" s="627">
        <v>15.636734212625997</v>
      </c>
    </row>
    <row r="11" spans="1:19">
      <c r="A11" s="580">
        <v>5</v>
      </c>
      <c r="B11" s="582" t="s">
        <v>964</v>
      </c>
      <c r="C11" s="627">
        <v>4883397.2460091095</v>
      </c>
      <c r="D11" s="627">
        <v>3891744.51520911</v>
      </c>
      <c r="E11" s="627">
        <v>360054.55040000007</v>
      </c>
      <c r="F11" s="627">
        <v>69530.720099999991</v>
      </c>
      <c r="G11" s="627">
        <v>58087.895999999964</v>
      </c>
      <c r="H11" s="627">
        <v>503979.56429999997</v>
      </c>
      <c r="I11" s="627">
        <v>666007.9321961822</v>
      </c>
      <c r="J11" s="627">
        <v>76118.966896182246</v>
      </c>
      <c r="K11" s="627">
        <v>36005.822700000033</v>
      </c>
      <c r="L11" s="627">
        <v>20859.270900000018</v>
      </c>
      <c r="M11" s="627">
        <v>29044.307399999969</v>
      </c>
      <c r="N11" s="627">
        <v>503979.56429999997</v>
      </c>
      <c r="O11" s="627">
        <v>18645</v>
      </c>
      <c r="P11" s="629">
        <v>0.18476924</v>
      </c>
      <c r="Q11" s="629">
        <v>0.20907239</v>
      </c>
      <c r="R11" s="629">
        <v>0.16476381415776778</v>
      </c>
      <c r="S11" s="627">
        <v>4.7660271187248959</v>
      </c>
    </row>
    <row r="12" spans="1:19">
      <c r="A12" s="580">
        <v>6</v>
      </c>
      <c r="B12" s="582" t="s">
        <v>965</v>
      </c>
      <c r="C12" s="627">
        <v>34867665.054099932</v>
      </c>
      <c r="D12" s="627">
        <v>30643070.814099934</v>
      </c>
      <c r="E12" s="627">
        <v>1652060.3399999982</v>
      </c>
      <c r="F12" s="627">
        <v>565257.6399999999</v>
      </c>
      <c r="G12" s="627">
        <v>403423.52</v>
      </c>
      <c r="H12" s="627">
        <v>1603852.7400000016</v>
      </c>
      <c r="I12" s="627">
        <v>2753211.9289999967</v>
      </c>
      <c r="J12" s="627">
        <v>612863.18899999512</v>
      </c>
      <c r="K12" s="627">
        <v>165206.51999999999</v>
      </c>
      <c r="L12" s="627">
        <v>169577.39000000004</v>
      </c>
      <c r="M12" s="627">
        <v>201712.08999999997</v>
      </c>
      <c r="N12" s="627">
        <v>1603852.7400000016</v>
      </c>
      <c r="O12" s="627">
        <v>18919</v>
      </c>
      <c r="P12" s="629">
        <v>0.19686703999999999</v>
      </c>
      <c r="Q12" s="629">
        <v>0.21610757</v>
      </c>
      <c r="R12" s="629">
        <v>0.18490677182129986</v>
      </c>
      <c r="S12" s="627">
        <v>26.856591447688835</v>
      </c>
    </row>
    <row r="13" spans="1:19">
      <c r="A13" s="580">
        <v>7</v>
      </c>
      <c r="B13" s="582" t="s">
        <v>966</v>
      </c>
      <c r="C13" s="627">
        <v>379500932.98140013</v>
      </c>
      <c r="D13" s="627">
        <v>341877773.19360018</v>
      </c>
      <c r="E13" s="627">
        <v>21523753.03600001</v>
      </c>
      <c r="F13" s="627">
        <v>12962211.642800001</v>
      </c>
      <c r="G13" s="627">
        <v>2055443.2259000002</v>
      </c>
      <c r="H13" s="627">
        <v>1081751.8830999997</v>
      </c>
      <c r="I13" s="627">
        <v>14930194.0076</v>
      </c>
      <c r="J13" s="627">
        <v>6778478.676</v>
      </c>
      <c r="K13" s="627">
        <v>2143073.806700001</v>
      </c>
      <c r="L13" s="627">
        <v>3880379.2758999988</v>
      </c>
      <c r="M13" s="627">
        <v>1051731.7058999999</v>
      </c>
      <c r="N13" s="627">
        <v>1076530.5430999999</v>
      </c>
      <c r="O13" s="627">
        <v>6823</v>
      </c>
      <c r="P13" s="629">
        <v>0.10712001</v>
      </c>
      <c r="Q13" s="629">
        <v>0.12193794000000001</v>
      </c>
      <c r="R13" s="629">
        <v>0.11070403482739032</v>
      </c>
      <c r="S13" s="627">
        <v>109.37380406493449</v>
      </c>
    </row>
    <row r="14" spans="1:19">
      <c r="A14" s="592">
        <v>7.1</v>
      </c>
      <c r="B14" s="583" t="s">
        <v>967</v>
      </c>
      <c r="C14" s="627">
        <v>336906526.31400013</v>
      </c>
      <c r="D14" s="627">
        <v>304082146.14350015</v>
      </c>
      <c r="E14" s="627">
        <v>18750599.00040001</v>
      </c>
      <c r="F14" s="627">
        <v>11680352.563100001</v>
      </c>
      <c r="G14" s="627">
        <v>1578542.6959000002</v>
      </c>
      <c r="H14" s="627">
        <v>814885.91109999991</v>
      </c>
      <c r="I14" s="627">
        <v>13017334.404200001</v>
      </c>
      <c r="J14" s="627">
        <v>6034505.1482999995</v>
      </c>
      <c r="K14" s="627">
        <v>1867970.7962000011</v>
      </c>
      <c r="L14" s="627">
        <v>3500089.4382999991</v>
      </c>
      <c r="M14" s="627">
        <v>805104.45030000003</v>
      </c>
      <c r="N14" s="627">
        <v>809664.57109999994</v>
      </c>
      <c r="O14" s="627">
        <v>5987</v>
      </c>
      <c r="P14" s="629">
        <v>0.10712001</v>
      </c>
      <c r="Q14" s="629">
        <v>0.12193794000000001</v>
      </c>
      <c r="R14" s="629">
        <v>0.10887461841037002</v>
      </c>
      <c r="S14" s="627">
        <v>112.35464001773636</v>
      </c>
    </row>
    <row r="15" spans="1:19" ht="24">
      <c r="A15" s="592">
        <v>7.2</v>
      </c>
      <c r="B15" s="583" t="s">
        <v>968</v>
      </c>
      <c r="C15" s="627">
        <v>42594406.667400002</v>
      </c>
      <c r="D15" s="627">
        <v>37795627.050099999</v>
      </c>
      <c r="E15" s="627">
        <v>2773154.0356000001</v>
      </c>
      <c r="F15" s="627">
        <v>1281859.0797000001</v>
      </c>
      <c r="G15" s="627">
        <v>476900.52999999997</v>
      </c>
      <c r="H15" s="627">
        <v>266865.97199999995</v>
      </c>
      <c r="I15" s="627">
        <v>1912859.6034000008</v>
      </c>
      <c r="J15" s="627">
        <v>743973.52770000068</v>
      </c>
      <c r="K15" s="627">
        <v>275103.01050000003</v>
      </c>
      <c r="L15" s="627">
        <v>380289.83759999991</v>
      </c>
      <c r="M15" s="627">
        <v>246627.25559999997</v>
      </c>
      <c r="N15" s="627">
        <v>266865.97199999995</v>
      </c>
      <c r="O15" s="627">
        <v>836</v>
      </c>
      <c r="P15" s="629" t="s">
        <v>1007</v>
      </c>
      <c r="Q15" s="629" t="s">
        <v>1007</v>
      </c>
      <c r="R15" s="629">
        <v>0.12517406454403474</v>
      </c>
      <c r="S15" s="627">
        <v>85.796457531804279</v>
      </c>
    </row>
    <row r="16" spans="1:19">
      <c r="A16" s="592">
        <v>7.3</v>
      </c>
      <c r="B16" s="583" t="s">
        <v>969</v>
      </c>
      <c r="C16" s="627"/>
      <c r="D16" s="627"/>
      <c r="E16" s="627"/>
      <c r="F16" s="627"/>
      <c r="G16" s="627"/>
      <c r="H16" s="627"/>
      <c r="I16" s="627"/>
      <c r="J16" s="627"/>
      <c r="K16" s="627"/>
      <c r="L16" s="627"/>
      <c r="M16" s="627"/>
      <c r="N16" s="627"/>
      <c r="O16" s="627"/>
      <c r="P16" s="629" t="s">
        <v>1007</v>
      </c>
      <c r="Q16" s="629" t="s">
        <v>1007</v>
      </c>
      <c r="R16" s="629"/>
      <c r="S16" s="627"/>
    </row>
    <row r="17" spans="1:19">
      <c r="A17" s="580">
        <v>8</v>
      </c>
      <c r="B17" s="582" t="s">
        <v>970</v>
      </c>
      <c r="C17" s="627">
        <v>26203817.006899916</v>
      </c>
      <c r="D17" s="627">
        <v>24919609.695899915</v>
      </c>
      <c r="E17" s="627">
        <v>1209596.4998000003</v>
      </c>
      <c r="F17" s="627">
        <v>45553.2952</v>
      </c>
      <c r="G17" s="627">
        <v>10646.83</v>
      </c>
      <c r="H17" s="627">
        <v>18410.686000000002</v>
      </c>
      <c r="I17" s="627">
        <v>656752.9524000067</v>
      </c>
      <c r="J17" s="627">
        <v>498392.93970000662</v>
      </c>
      <c r="K17" s="627">
        <v>120959.90280000003</v>
      </c>
      <c r="L17" s="627">
        <v>13666.0039</v>
      </c>
      <c r="M17" s="627">
        <v>5323.42</v>
      </c>
      <c r="N17" s="627">
        <v>18410.686000000002</v>
      </c>
      <c r="O17" s="627">
        <v>14573</v>
      </c>
      <c r="P17" s="629">
        <v>0.20114083000000002</v>
      </c>
      <c r="Q17" s="629">
        <v>0.22144282000000001</v>
      </c>
      <c r="R17" s="629">
        <v>0.20735717869153344</v>
      </c>
      <c r="S17" s="627">
        <v>14.019430280664306</v>
      </c>
    </row>
    <row r="18" spans="1:19">
      <c r="A18" s="584">
        <v>9</v>
      </c>
      <c r="B18" s="585" t="s">
        <v>971</v>
      </c>
      <c r="C18" s="628">
        <v>381.69</v>
      </c>
      <c r="D18" s="628">
        <v>0</v>
      </c>
      <c r="E18" s="628">
        <v>0</v>
      </c>
      <c r="F18" s="628">
        <v>0</v>
      </c>
      <c r="G18" s="628">
        <v>0</v>
      </c>
      <c r="H18" s="628">
        <v>381.69</v>
      </c>
      <c r="I18" s="628">
        <v>381.69</v>
      </c>
      <c r="J18" s="628">
        <v>0</v>
      </c>
      <c r="K18" s="628">
        <v>0</v>
      </c>
      <c r="L18" s="628">
        <v>0</v>
      </c>
      <c r="M18" s="628">
        <v>0</v>
      </c>
      <c r="N18" s="628">
        <v>381.69</v>
      </c>
      <c r="O18" s="628">
        <v>1</v>
      </c>
      <c r="P18" s="630" t="s">
        <v>1007</v>
      </c>
      <c r="Q18" s="630" t="s">
        <v>1007</v>
      </c>
      <c r="R18" s="630">
        <v>0.13</v>
      </c>
      <c r="S18" s="628">
        <v>0</v>
      </c>
    </row>
    <row r="19" spans="1:19">
      <c r="A19" s="586">
        <v>10</v>
      </c>
      <c r="B19" s="587" t="s">
        <v>990</v>
      </c>
      <c r="C19" s="736">
        <f>SUM(C7:C13,C17:C18)</f>
        <v>624069634.25240862</v>
      </c>
      <c r="D19" s="736">
        <f t="shared" ref="D19:O19" si="0">SUM(D7:D13,D17:D18)</f>
        <v>542427226.37030864</v>
      </c>
      <c r="E19" s="736">
        <f t="shared" si="0"/>
        <v>34321012.277999997</v>
      </c>
      <c r="F19" s="736">
        <f t="shared" si="0"/>
        <v>20013641.164500002</v>
      </c>
      <c r="G19" s="736">
        <f t="shared" si="0"/>
        <v>5619743.3419000003</v>
      </c>
      <c r="H19" s="736">
        <f t="shared" si="0"/>
        <v>21688011.097700011</v>
      </c>
      <c r="I19" s="736">
        <f t="shared" si="0"/>
        <v>44628252.303396165</v>
      </c>
      <c r="J19" s="736">
        <f t="shared" si="0"/>
        <v>10692968.568696164</v>
      </c>
      <c r="K19" s="736">
        <f t="shared" si="0"/>
        <v>3422801.8916999991</v>
      </c>
      <c r="L19" s="736">
        <f t="shared" si="0"/>
        <v>5995808.571999996</v>
      </c>
      <c r="M19" s="736">
        <f t="shared" si="0"/>
        <v>2833883.5133000007</v>
      </c>
      <c r="N19" s="736">
        <f t="shared" si="0"/>
        <v>21682789.757700011</v>
      </c>
      <c r="O19" s="736">
        <f t="shared" si="0"/>
        <v>91894</v>
      </c>
      <c r="P19" s="629">
        <v>0.16503318</v>
      </c>
      <c r="Q19" s="629">
        <v>0.19645527000000002</v>
      </c>
      <c r="R19" s="629">
        <v>0.13915569397449132</v>
      </c>
      <c r="S19" s="627">
        <v>76.732257079071573</v>
      </c>
    </row>
    <row r="20" spans="1:19" ht="24">
      <c r="A20" s="592">
        <v>10.1</v>
      </c>
      <c r="B20" s="583" t="s">
        <v>995</v>
      </c>
      <c r="C20" s="627"/>
      <c r="D20" s="627"/>
      <c r="E20" s="627"/>
      <c r="F20" s="627"/>
      <c r="G20" s="627"/>
      <c r="H20" s="627"/>
      <c r="I20" s="627"/>
      <c r="J20" s="627"/>
      <c r="K20" s="627"/>
      <c r="L20" s="627"/>
      <c r="M20" s="627"/>
      <c r="N20" s="627"/>
      <c r="O20" s="627"/>
      <c r="P20" s="629"/>
      <c r="Q20" s="629"/>
      <c r="R20" s="629"/>
      <c r="S20" s="627"/>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ignoredErrors>
    <ignoredError sqref="C19:O1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9.9978637043366805E-2"/>
  </sheetPr>
  <dimension ref="A1:H43"/>
  <sheetViews>
    <sheetView workbookViewId="0">
      <pane xSplit="1" ySplit="5" topLeftCell="B6" activePane="bottomRight" state="frozen"/>
      <selection activeCell="B169" sqref="B169:C169"/>
      <selection pane="topRight" activeCell="B169" sqref="B169:C169"/>
      <selection pane="bottomLeft" activeCell="B169" sqref="B169:C169"/>
      <selection pane="bottomRight" activeCell="B3" sqref="B3"/>
    </sheetView>
  </sheetViews>
  <sheetFormatPr defaultRowHeight="14.4"/>
  <cols>
    <col min="1" max="1" width="9.5546875" style="2" bestFit="1" customWidth="1"/>
    <col min="2" max="2" width="55.109375" style="2" bestFit="1" customWidth="1"/>
    <col min="3" max="3" width="11.6640625" style="2" customWidth="1"/>
    <col min="4" max="4" width="13.33203125" style="2" customWidth="1"/>
    <col min="5" max="5" width="14.5546875" style="2" customWidth="1"/>
    <col min="6" max="6" width="11.6640625" style="2" customWidth="1"/>
    <col min="7" max="7" width="13.6640625" style="2" customWidth="1"/>
    <col min="8" max="8" width="14.5546875" style="2" customWidth="1"/>
  </cols>
  <sheetData>
    <row r="1" spans="1:8">
      <c r="A1" s="18" t="s">
        <v>188</v>
      </c>
      <c r="B1" s="279" t="str">
        <f>Info!C2</f>
        <v>სს "ვითიბი ბანკი ჯორჯია"</v>
      </c>
    </row>
    <row r="2" spans="1:8">
      <c r="A2" s="18" t="s">
        <v>189</v>
      </c>
      <c r="B2" s="408">
        <f>'1. key ratios'!B2</f>
        <v>44469</v>
      </c>
    </row>
    <row r="3" spans="1:8">
      <c r="A3" s="18"/>
    </row>
    <row r="4" spans="1:8" ht="15" thickBot="1">
      <c r="A4" s="31" t="s">
        <v>406</v>
      </c>
      <c r="B4" s="70" t="s">
        <v>244</v>
      </c>
      <c r="C4" s="31"/>
      <c r="D4" s="32"/>
      <c r="E4" s="32"/>
      <c r="F4" s="33"/>
      <c r="G4" s="33"/>
      <c r="H4" s="34" t="s">
        <v>93</v>
      </c>
    </row>
    <row r="5" spans="1:8">
      <c r="A5" s="35"/>
      <c r="B5" s="36"/>
      <c r="C5" s="739" t="s">
        <v>194</v>
      </c>
      <c r="D5" s="740"/>
      <c r="E5" s="741"/>
      <c r="F5" s="739" t="s">
        <v>195</v>
      </c>
      <c r="G5" s="740"/>
      <c r="H5" s="742"/>
    </row>
    <row r="6" spans="1:8">
      <c r="A6" s="37" t="s">
        <v>26</v>
      </c>
      <c r="B6" s="38" t="s">
        <v>153</v>
      </c>
      <c r="C6" s="39" t="s">
        <v>27</v>
      </c>
      <c r="D6" s="39" t="s">
        <v>94</v>
      </c>
      <c r="E6" s="39" t="s">
        <v>68</v>
      </c>
      <c r="F6" s="39" t="s">
        <v>27</v>
      </c>
      <c r="G6" s="39" t="s">
        <v>94</v>
      </c>
      <c r="H6" s="40" t="s">
        <v>68</v>
      </c>
    </row>
    <row r="7" spans="1:8">
      <c r="A7" s="37">
        <v>1</v>
      </c>
      <c r="B7" s="41" t="s">
        <v>154</v>
      </c>
      <c r="C7" s="704">
        <v>32319370</v>
      </c>
      <c r="D7" s="704">
        <v>26762316</v>
      </c>
      <c r="E7" s="701">
        <v>59081686</v>
      </c>
      <c r="F7" s="715">
        <v>34585332</v>
      </c>
      <c r="G7" s="716">
        <v>29338975</v>
      </c>
      <c r="H7" s="717">
        <v>63924307</v>
      </c>
    </row>
    <row r="8" spans="1:8">
      <c r="A8" s="37">
        <v>2</v>
      </c>
      <c r="B8" s="41" t="s">
        <v>155</v>
      </c>
      <c r="C8" s="704">
        <v>22141958</v>
      </c>
      <c r="D8" s="704">
        <v>255111018</v>
      </c>
      <c r="E8" s="701">
        <v>277252976</v>
      </c>
      <c r="F8" s="715">
        <v>25331451</v>
      </c>
      <c r="G8" s="716">
        <v>253289777</v>
      </c>
      <c r="H8" s="717">
        <v>278621228</v>
      </c>
    </row>
    <row r="9" spans="1:8">
      <c r="A9" s="37">
        <v>3</v>
      </c>
      <c r="B9" s="41" t="s">
        <v>156</v>
      </c>
      <c r="C9" s="704">
        <v>61361</v>
      </c>
      <c r="D9" s="704">
        <v>51561969</v>
      </c>
      <c r="E9" s="701">
        <v>51623330</v>
      </c>
      <c r="F9" s="715">
        <v>141759</v>
      </c>
      <c r="G9" s="716">
        <v>61553636</v>
      </c>
      <c r="H9" s="717">
        <v>61695395</v>
      </c>
    </row>
    <row r="10" spans="1:8">
      <c r="A10" s="37">
        <v>4</v>
      </c>
      <c r="B10" s="41" t="s">
        <v>185</v>
      </c>
      <c r="C10" s="704">
        <v>0</v>
      </c>
      <c r="D10" s="704">
        <v>0</v>
      </c>
      <c r="E10" s="701">
        <v>0</v>
      </c>
      <c r="F10" s="715">
        <v>0</v>
      </c>
      <c r="G10" s="716">
        <v>0</v>
      </c>
      <c r="H10" s="717">
        <v>0</v>
      </c>
    </row>
    <row r="11" spans="1:8">
      <c r="A11" s="37">
        <v>5</v>
      </c>
      <c r="B11" s="41" t="s">
        <v>157</v>
      </c>
      <c r="C11" s="704">
        <v>168880733</v>
      </c>
      <c r="D11" s="704">
        <v>0</v>
      </c>
      <c r="E11" s="701">
        <v>168880733</v>
      </c>
      <c r="F11" s="715">
        <v>168233936</v>
      </c>
      <c r="G11" s="716">
        <v>0</v>
      </c>
      <c r="H11" s="717">
        <v>168233936</v>
      </c>
    </row>
    <row r="12" spans="1:8">
      <c r="A12" s="37">
        <v>6.1</v>
      </c>
      <c r="B12" s="42" t="s">
        <v>158</v>
      </c>
      <c r="C12" s="704">
        <v>894330597.2099973</v>
      </c>
      <c r="D12" s="704">
        <v>632528526.38390923</v>
      </c>
      <c r="E12" s="701">
        <v>1526859123.5939064</v>
      </c>
      <c r="F12" s="715">
        <v>700674622.73000002</v>
      </c>
      <c r="G12" s="716">
        <v>651824461.85606527</v>
      </c>
      <c r="H12" s="717">
        <v>1352499084.5860653</v>
      </c>
    </row>
    <row r="13" spans="1:8">
      <c r="A13" s="37">
        <v>6.2</v>
      </c>
      <c r="B13" s="42" t="s">
        <v>159</v>
      </c>
      <c r="C13" s="704">
        <v>-60957310.842456505</v>
      </c>
      <c r="D13" s="704">
        <v>-51275068.65424338</v>
      </c>
      <c r="E13" s="701">
        <v>-112232379.49669988</v>
      </c>
      <c r="F13" s="715">
        <v>-50618583.060207598</v>
      </c>
      <c r="G13" s="716">
        <v>-65712599.974104911</v>
      </c>
      <c r="H13" s="717">
        <v>-116331183.03431252</v>
      </c>
    </row>
    <row r="14" spans="1:8">
      <c r="A14" s="37">
        <v>6</v>
      </c>
      <c r="B14" s="41" t="s">
        <v>160</v>
      </c>
      <c r="C14" s="701">
        <v>833373286.36754084</v>
      </c>
      <c r="D14" s="701">
        <v>581253457.72966588</v>
      </c>
      <c r="E14" s="701">
        <v>1414626744.0972066</v>
      </c>
      <c r="F14" s="701">
        <v>650056039.66979241</v>
      </c>
      <c r="G14" s="701">
        <v>586111861.88196039</v>
      </c>
      <c r="H14" s="717">
        <v>1236167901.5517528</v>
      </c>
    </row>
    <row r="15" spans="1:8">
      <c r="A15" s="37">
        <v>7</v>
      </c>
      <c r="B15" s="41" t="s">
        <v>161</v>
      </c>
      <c r="C15" s="704">
        <v>18655782.300000001</v>
      </c>
      <c r="D15" s="704">
        <v>5763664</v>
      </c>
      <c r="E15" s="701">
        <v>24419446.300000001</v>
      </c>
      <c r="F15" s="715">
        <v>20256165</v>
      </c>
      <c r="G15" s="716">
        <v>8687487</v>
      </c>
      <c r="H15" s="717">
        <v>28943652</v>
      </c>
    </row>
    <row r="16" spans="1:8">
      <c r="A16" s="37">
        <v>8</v>
      </c>
      <c r="B16" s="41" t="s">
        <v>162</v>
      </c>
      <c r="C16" s="704">
        <v>19943031.579999998</v>
      </c>
      <c r="D16" s="704" t="s">
        <v>1048</v>
      </c>
      <c r="E16" s="701">
        <v>19943031.579999998</v>
      </c>
      <c r="F16" s="715">
        <v>9695734.129999999</v>
      </c>
      <c r="G16" s="704" t="s">
        <v>1048</v>
      </c>
      <c r="H16" s="717">
        <v>9695734.129999999</v>
      </c>
    </row>
    <row r="17" spans="1:8">
      <c r="A17" s="37">
        <v>9</v>
      </c>
      <c r="B17" s="41" t="s">
        <v>163</v>
      </c>
      <c r="C17" s="704">
        <v>54000</v>
      </c>
      <c r="D17" s="704">
        <v>0</v>
      </c>
      <c r="E17" s="701">
        <v>54000</v>
      </c>
      <c r="F17" s="715">
        <v>54000</v>
      </c>
      <c r="G17" s="704">
        <v>0</v>
      </c>
      <c r="H17" s="717">
        <v>54000</v>
      </c>
    </row>
    <row r="18" spans="1:8">
      <c r="A18" s="37">
        <v>10</v>
      </c>
      <c r="B18" s="41" t="s">
        <v>164</v>
      </c>
      <c r="C18" s="704">
        <v>65983839</v>
      </c>
      <c r="D18" s="704" t="s">
        <v>1048</v>
      </c>
      <c r="E18" s="701">
        <v>65983839</v>
      </c>
      <c r="F18" s="715">
        <v>61772917</v>
      </c>
      <c r="G18" s="704" t="s">
        <v>1048</v>
      </c>
      <c r="H18" s="717">
        <v>61772917</v>
      </c>
    </row>
    <row r="19" spans="1:8">
      <c r="A19" s="37">
        <v>11</v>
      </c>
      <c r="B19" s="41" t="s">
        <v>165</v>
      </c>
      <c r="C19" s="704">
        <v>30663453.359999999</v>
      </c>
      <c r="D19" s="704">
        <v>10878685</v>
      </c>
      <c r="E19" s="701">
        <v>41542138.359999999</v>
      </c>
      <c r="F19" s="715">
        <v>33617248.349999994</v>
      </c>
      <c r="G19" s="716">
        <v>5981813</v>
      </c>
      <c r="H19" s="717">
        <v>39599061.349999994</v>
      </c>
    </row>
    <row r="20" spans="1:8">
      <c r="A20" s="37">
        <v>12</v>
      </c>
      <c r="B20" s="43" t="s">
        <v>166</v>
      </c>
      <c r="C20" s="701">
        <v>1192076814.6075406</v>
      </c>
      <c r="D20" s="701">
        <v>931331109.72966588</v>
      </c>
      <c r="E20" s="701">
        <v>2123407924.3372064</v>
      </c>
      <c r="F20" s="701">
        <v>1003744582.1497924</v>
      </c>
      <c r="G20" s="701">
        <v>944963549.88196039</v>
      </c>
      <c r="H20" s="717">
        <v>1948708132.0317528</v>
      </c>
    </row>
    <row r="21" spans="1:8">
      <c r="A21" s="37"/>
      <c r="B21" s="38" t="s">
        <v>183</v>
      </c>
      <c r="C21" s="718"/>
      <c r="D21" s="718"/>
      <c r="E21" s="718"/>
      <c r="F21" s="719"/>
      <c r="G21" s="720"/>
      <c r="H21" s="721"/>
    </row>
    <row r="22" spans="1:8">
      <c r="A22" s="37">
        <v>13</v>
      </c>
      <c r="B22" s="41" t="s">
        <v>167</v>
      </c>
      <c r="C22" s="704">
        <v>1361555</v>
      </c>
      <c r="D22" s="704">
        <v>14777672</v>
      </c>
      <c r="E22" s="701">
        <v>16139227</v>
      </c>
      <c r="F22" s="715">
        <v>1602387</v>
      </c>
      <c r="G22" s="716">
        <v>14963198</v>
      </c>
      <c r="H22" s="717">
        <v>16565585</v>
      </c>
    </row>
    <row r="23" spans="1:8">
      <c r="A23" s="37">
        <v>14</v>
      </c>
      <c r="B23" s="41" t="s">
        <v>168</v>
      </c>
      <c r="C23" s="704">
        <v>166830517</v>
      </c>
      <c r="D23" s="704">
        <v>283475059</v>
      </c>
      <c r="E23" s="701">
        <v>450305576</v>
      </c>
      <c r="F23" s="715">
        <v>247637788</v>
      </c>
      <c r="G23" s="716">
        <v>247396485</v>
      </c>
      <c r="H23" s="717">
        <v>495034273</v>
      </c>
    </row>
    <row r="24" spans="1:8">
      <c r="A24" s="37">
        <v>15</v>
      </c>
      <c r="B24" s="41" t="s">
        <v>169</v>
      </c>
      <c r="C24" s="704">
        <v>107141684</v>
      </c>
      <c r="D24" s="704">
        <v>99648802</v>
      </c>
      <c r="E24" s="701">
        <v>206790486</v>
      </c>
      <c r="F24" s="715">
        <v>124795867</v>
      </c>
      <c r="G24" s="716">
        <v>91862134</v>
      </c>
      <c r="H24" s="717">
        <v>216658001</v>
      </c>
    </row>
    <row r="25" spans="1:8">
      <c r="A25" s="37">
        <v>16</v>
      </c>
      <c r="B25" s="41" t="s">
        <v>170</v>
      </c>
      <c r="C25" s="704">
        <v>496486492</v>
      </c>
      <c r="D25" s="704">
        <v>456464160</v>
      </c>
      <c r="E25" s="701">
        <v>952950652</v>
      </c>
      <c r="F25" s="715">
        <v>237886669</v>
      </c>
      <c r="G25" s="716">
        <v>497327567</v>
      </c>
      <c r="H25" s="717">
        <v>735214236</v>
      </c>
    </row>
    <row r="26" spans="1:8">
      <c r="A26" s="37">
        <v>17</v>
      </c>
      <c r="B26" s="41" t="s">
        <v>171</v>
      </c>
      <c r="C26" s="718"/>
      <c r="D26" s="718"/>
      <c r="E26" s="701">
        <v>0</v>
      </c>
      <c r="F26" s="719"/>
      <c r="G26" s="720"/>
      <c r="H26" s="717">
        <v>0</v>
      </c>
    </row>
    <row r="27" spans="1:8">
      <c r="A27" s="37">
        <v>18</v>
      </c>
      <c r="B27" s="41" t="s">
        <v>172</v>
      </c>
      <c r="C27" s="704">
        <v>112500000</v>
      </c>
      <c r="D27" s="704">
        <v>5018819.9000000004</v>
      </c>
      <c r="E27" s="701">
        <v>117518819.90000001</v>
      </c>
      <c r="F27" s="715">
        <v>97000000</v>
      </c>
      <c r="G27" s="716">
        <v>76024801.079999983</v>
      </c>
      <c r="H27" s="717">
        <v>173024801.07999998</v>
      </c>
    </row>
    <row r="28" spans="1:8">
      <c r="A28" s="37">
        <v>19</v>
      </c>
      <c r="B28" s="41" t="s">
        <v>173</v>
      </c>
      <c r="C28" s="704">
        <v>11049502</v>
      </c>
      <c r="D28" s="704">
        <v>4490558</v>
      </c>
      <c r="E28" s="701">
        <v>15540060</v>
      </c>
      <c r="F28" s="715">
        <v>5603293</v>
      </c>
      <c r="G28" s="716">
        <v>7405467</v>
      </c>
      <c r="H28" s="717">
        <v>13008760</v>
      </c>
    </row>
    <row r="29" spans="1:8">
      <c r="A29" s="37">
        <v>20</v>
      </c>
      <c r="B29" s="41" t="s">
        <v>95</v>
      </c>
      <c r="C29" s="704">
        <v>16806709.719999999</v>
      </c>
      <c r="D29" s="704">
        <v>17910926.310000002</v>
      </c>
      <c r="E29" s="701">
        <v>34717636.030000001</v>
      </c>
      <c r="F29" s="715">
        <v>14909391.970000003</v>
      </c>
      <c r="G29" s="716">
        <v>15508967.49</v>
      </c>
      <c r="H29" s="717">
        <v>30418359.460000001</v>
      </c>
    </row>
    <row r="30" spans="1:8">
      <c r="A30" s="37">
        <v>21</v>
      </c>
      <c r="B30" s="41" t="s">
        <v>174</v>
      </c>
      <c r="C30" s="704">
        <v>0</v>
      </c>
      <c r="D30" s="704">
        <v>90688934.379999995</v>
      </c>
      <c r="E30" s="701">
        <v>90688934.379999995</v>
      </c>
      <c r="F30" s="715">
        <v>0</v>
      </c>
      <c r="G30" s="716">
        <v>69131194.079999998</v>
      </c>
      <c r="H30" s="717">
        <v>69131194.079999998</v>
      </c>
    </row>
    <row r="31" spans="1:8">
      <c r="A31" s="37">
        <v>22</v>
      </c>
      <c r="B31" s="43" t="s">
        <v>175</v>
      </c>
      <c r="C31" s="701">
        <v>912176459.72000003</v>
      </c>
      <c r="D31" s="701">
        <v>972474931.59000003</v>
      </c>
      <c r="E31" s="701">
        <v>1884651391.3099999</v>
      </c>
      <c r="F31" s="701">
        <v>729435395.97000003</v>
      </c>
      <c r="G31" s="701">
        <v>1019619813.65</v>
      </c>
      <c r="H31" s="717">
        <v>1749055209.6199999</v>
      </c>
    </row>
    <row r="32" spans="1:8">
      <c r="A32" s="37"/>
      <c r="B32" s="38" t="s">
        <v>184</v>
      </c>
      <c r="C32" s="718"/>
      <c r="D32" s="718"/>
      <c r="E32" s="704"/>
      <c r="F32" s="719"/>
      <c r="G32" s="720"/>
      <c r="H32" s="721"/>
    </row>
    <row r="33" spans="1:8">
      <c r="A33" s="37">
        <v>23</v>
      </c>
      <c r="B33" s="41" t="s">
        <v>176</v>
      </c>
      <c r="C33" s="704">
        <v>209008277</v>
      </c>
      <c r="D33" s="718" t="s">
        <v>1048</v>
      </c>
      <c r="E33" s="701">
        <v>209008277</v>
      </c>
      <c r="F33" s="715">
        <v>209008277</v>
      </c>
      <c r="G33" s="718" t="s">
        <v>1048</v>
      </c>
      <c r="H33" s="717">
        <v>209008277</v>
      </c>
    </row>
    <row r="34" spans="1:8">
      <c r="A34" s="37">
        <v>24</v>
      </c>
      <c r="B34" s="41" t="s">
        <v>177</v>
      </c>
      <c r="C34" s="704">
        <v>0</v>
      </c>
      <c r="D34" s="718" t="s">
        <v>1048</v>
      </c>
      <c r="E34" s="701">
        <v>0</v>
      </c>
      <c r="F34" s="715">
        <v>0</v>
      </c>
      <c r="G34" s="718" t="s">
        <v>1048</v>
      </c>
      <c r="H34" s="717">
        <v>0</v>
      </c>
    </row>
    <row r="35" spans="1:8">
      <c r="A35" s="37">
        <v>25</v>
      </c>
      <c r="B35" s="42" t="s">
        <v>178</v>
      </c>
      <c r="C35" s="704">
        <v>0</v>
      </c>
      <c r="D35" s="718" t="s">
        <v>1048</v>
      </c>
      <c r="E35" s="701">
        <v>0</v>
      </c>
      <c r="F35" s="715">
        <v>0</v>
      </c>
      <c r="G35" s="718" t="s">
        <v>1048</v>
      </c>
      <c r="H35" s="717">
        <v>0</v>
      </c>
    </row>
    <row r="36" spans="1:8">
      <c r="A36" s="37">
        <v>26</v>
      </c>
      <c r="B36" s="41" t="s">
        <v>179</v>
      </c>
      <c r="C36" s="704">
        <v>0</v>
      </c>
      <c r="D36" s="718" t="s">
        <v>1048</v>
      </c>
      <c r="E36" s="701">
        <v>0</v>
      </c>
      <c r="F36" s="715">
        <v>0</v>
      </c>
      <c r="G36" s="718" t="s">
        <v>1048</v>
      </c>
      <c r="H36" s="717">
        <v>0</v>
      </c>
    </row>
    <row r="37" spans="1:8">
      <c r="A37" s="37">
        <v>27</v>
      </c>
      <c r="B37" s="41" t="s">
        <v>180</v>
      </c>
      <c r="C37" s="704">
        <v>0</v>
      </c>
      <c r="D37" s="718" t="s">
        <v>1048</v>
      </c>
      <c r="E37" s="701">
        <v>0</v>
      </c>
      <c r="F37" s="715">
        <v>0</v>
      </c>
      <c r="G37" s="718" t="s">
        <v>1048</v>
      </c>
      <c r="H37" s="717">
        <v>0</v>
      </c>
    </row>
    <row r="38" spans="1:8">
      <c r="A38" s="37">
        <v>28</v>
      </c>
      <c r="B38" s="41" t="s">
        <v>181</v>
      </c>
      <c r="C38" s="704">
        <v>20287723.999999996</v>
      </c>
      <c r="D38" s="718" t="s">
        <v>1048</v>
      </c>
      <c r="E38" s="701">
        <v>20287723.999999996</v>
      </c>
      <c r="F38" s="715">
        <v>-18925103.000000011</v>
      </c>
      <c r="G38" s="718" t="s">
        <v>1048</v>
      </c>
      <c r="H38" s="717">
        <v>-18925103.000000011</v>
      </c>
    </row>
    <row r="39" spans="1:8">
      <c r="A39" s="37">
        <v>29</v>
      </c>
      <c r="B39" s="41" t="s">
        <v>196</v>
      </c>
      <c r="C39" s="704">
        <v>9460532</v>
      </c>
      <c r="D39" s="718" t="s">
        <v>1048</v>
      </c>
      <c r="E39" s="701">
        <v>9460532</v>
      </c>
      <c r="F39" s="715">
        <v>9569748</v>
      </c>
      <c r="G39" s="718" t="s">
        <v>1048</v>
      </c>
      <c r="H39" s="717">
        <v>9569748</v>
      </c>
    </row>
    <row r="40" spans="1:8">
      <c r="A40" s="37">
        <v>30</v>
      </c>
      <c r="B40" s="43" t="s">
        <v>182</v>
      </c>
      <c r="C40" s="704">
        <v>238756533</v>
      </c>
      <c r="D40" s="718" t="s">
        <v>1048</v>
      </c>
      <c r="E40" s="701">
        <v>238756533</v>
      </c>
      <c r="F40" s="715">
        <v>199652922</v>
      </c>
      <c r="G40" s="718" t="s">
        <v>1048</v>
      </c>
      <c r="H40" s="717">
        <v>199652922</v>
      </c>
    </row>
    <row r="41" spans="1:8" ht="15" thickBot="1">
      <c r="A41" s="44">
        <v>31</v>
      </c>
      <c r="B41" s="45" t="s">
        <v>197</v>
      </c>
      <c r="C41" s="225">
        <v>1150932992.72</v>
      </c>
      <c r="D41" s="225">
        <v>972474931.59000003</v>
      </c>
      <c r="E41" s="225">
        <v>2123407924.3099999</v>
      </c>
      <c r="F41" s="225">
        <v>929088317.97000003</v>
      </c>
      <c r="G41" s="225">
        <v>1019619813.65</v>
      </c>
      <c r="H41" s="226">
        <v>1948708131.6199999</v>
      </c>
    </row>
    <row r="43" spans="1:8">
      <c r="B43" s="4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D236"/>
  <sheetViews>
    <sheetView zoomScale="70" zoomScaleNormal="70" workbookViewId="0">
      <selection activeCell="B169" sqref="B169:C169"/>
    </sheetView>
  </sheetViews>
  <sheetFormatPr defaultColWidth="43.5546875" defaultRowHeight="12"/>
  <cols>
    <col min="1" max="1" width="8" style="216" customWidth="1"/>
    <col min="2" max="2" width="66.109375" style="217" customWidth="1"/>
    <col min="3" max="3" width="131.44140625" style="218" customWidth="1"/>
    <col min="4" max="5" width="10.33203125" style="209" customWidth="1"/>
    <col min="6" max="16384" width="43.5546875" style="209"/>
  </cols>
  <sheetData>
    <row r="1" spans="1:3" ht="13.2" thickTop="1" thickBot="1">
      <c r="A1" s="904" t="s">
        <v>326</v>
      </c>
      <c r="B1" s="905"/>
      <c r="C1" s="906"/>
    </row>
    <row r="2" spans="1:3" ht="26.25" customHeight="1">
      <c r="A2" s="521"/>
      <c r="B2" s="852" t="s">
        <v>327</v>
      </c>
      <c r="C2" s="852"/>
    </row>
    <row r="3" spans="1:3" s="214" customFormat="1" ht="11.25" customHeight="1">
      <c r="A3" s="213"/>
      <c r="B3" s="852" t="s">
        <v>419</v>
      </c>
      <c r="C3" s="852"/>
    </row>
    <row r="4" spans="1:3" ht="12" customHeight="1" thickBot="1">
      <c r="A4" s="887" t="s">
        <v>423</v>
      </c>
      <c r="B4" s="888"/>
      <c r="C4" s="889"/>
    </row>
    <row r="5" spans="1:3" ht="12.6" thickTop="1">
      <c r="A5" s="210"/>
      <c r="B5" s="890" t="s">
        <v>328</v>
      </c>
      <c r="C5" s="891"/>
    </row>
    <row r="6" spans="1:3">
      <c r="A6" s="521"/>
      <c r="B6" s="857" t="s">
        <v>420</v>
      </c>
      <c r="C6" s="858"/>
    </row>
    <row r="7" spans="1:3">
      <c r="A7" s="521"/>
      <c r="B7" s="857" t="s">
        <v>329</v>
      </c>
      <c r="C7" s="858"/>
    </row>
    <row r="8" spans="1:3">
      <c r="A8" s="521"/>
      <c r="B8" s="857" t="s">
        <v>421</v>
      </c>
      <c r="C8" s="858"/>
    </row>
    <row r="9" spans="1:3">
      <c r="A9" s="521"/>
      <c r="B9" s="902" t="s">
        <v>422</v>
      </c>
      <c r="C9" s="903"/>
    </row>
    <row r="10" spans="1:3">
      <c r="A10" s="521"/>
      <c r="B10" s="892" t="s">
        <v>330</v>
      </c>
      <c r="C10" s="893" t="s">
        <v>330</v>
      </c>
    </row>
    <row r="11" spans="1:3">
      <c r="A11" s="521"/>
      <c r="B11" s="892" t="s">
        <v>331</v>
      </c>
      <c r="C11" s="893" t="s">
        <v>331</v>
      </c>
    </row>
    <row r="12" spans="1:3">
      <c r="A12" s="521"/>
      <c r="B12" s="892" t="s">
        <v>332</v>
      </c>
      <c r="C12" s="893" t="s">
        <v>332</v>
      </c>
    </row>
    <row r="13" spans="1:3">
      <c r="A13" s="521"/>
      <c r="B13" s="892" t="s">
        <v>333</v>
      </c>
      <c r="C13" s="893" t="s">
        <v>333</v>
      </c>
    </row>
    <row r="14" spans="1:3">
      <c r="A14" s="521"/>
      <c r="B14" s="892" t="s">
        <v>334</v>
      </c>
      <c r="C14" s="893" t="s">
        <v>334</v>
      </c>
    </row>
    <row r="15" spans="1:3" ht="21.75" customHeight="1">
      <c r="A15" s="521"/>
      <c r="B15" s="892" t="s">
        <v>335</v>
      </c>
      <c r="C15" s="893" t="s">
        <v>335</v>
      </c>
    </row>
    <row r="16" spans="1:3">
      <c r="A16" s="521"/>
      <c r="B16" s="892" t="s">
        <v>336</v>
      </c>
      <c r="C16" s="893" t="s">
        <v>337</v>
      </c>
    </row>
    <row r="17" spans="1:3">
      <c r="A17" s="521"/>
      <c r="B17" s="892" t="s">
        <v>338</v>
      </c>
      <c r="C17" s="893" t="s">
        <v>339</v>
      </c>
    </row>
    <row r="18" spans="1:3">
      <c r="A18" s="521"/>
      <c r="B18" s="892" t="s">
        <v>340</v>
      </c>
      <c r="C18" s="893" t="s">
        <v>341</v>
      </c>
    </row>
    <row r="19" spans="1:3">
      <c r="A19" s="521"/>
      <c r="B19" s="892" t="s">
        <v>342</v>
      </c>
      <c r="C19" s="893" t="s">
        <v>342</v>
      </c>
    </row>
    <row r="20" spans="1:3">
      <c r="A20" s="521"/>
      <c r="B20" s="892" t="s">
        <v>343</v>
      </c>
      <c r="C20" s="893" t="s">
        <v>343</v>
      </c>
    </row>
    <row r="21" spans="1:3">
      <c r="A21" s="521"/>
      <c r="B21" s="892" t="s">
        <v>344</v>
      </c>
      <c r="C21" s="893" t="s">
        <v>344</v>
      </c>
    </row>
    <row r="22" spans="1:3" ht="23.25" customHeight="1">
      <c r="A22" s="521"/>
      <c r="B22" s="892" t="s">
        <v>345</v>
      </c>
      <c r="C22" s="893" t="s">
        <v>346</v>
      </c>
    </row>
    <row r="23" spans="1:3">
      <c r="A23" s="521"/>
      <c r="B23" s="892" t="s">
        <v>347</v>
      </c>
      <c r="C23" s="893" t="s">
        <v>347</v>
      </c>
    </row>
    <row r="24" spans="1:3">
      <c r="A24" s="521"/>
      <c r="B24" s="892" t="s">
        <v>348</v>
      </c>
      <c r="C24" s="893" t="s">
        <v>349</v>
      </c>
    </row>
    <row r="25" spans="1:3" ht="12.6" thickBot="1">
      <c r="A25" s="211"/>
      <c r="B25" s="896" t="s">
        <v>350</v>
      </c>
      <c r="C25" s="897"/>
    </row>
    <row r="26" spans="1:3" ht="13.2" thickTop="1" thickBot="1">
      <c r="A26" s="887" t="s">
        <v>433</v>
      </c>
      <c r="B26" s="888"/>
      <c r="C26" s="889"/>
    </row>
    <row r="27" spans="1:3" ht="13.2" thickTop="1" thickBot="1">
      <c r="A27" s="212"/>
      <c r="B27" s="898" t="s">
        <v>351</v>
      </c>
      <c r="C27" s="899"/>
    </row>
    <row r="28" spans="1:3" ht="13.2" thickTop="1" thickBot="1">
      <c r="A28" s="887" t="s">
        <v>424</v>
      </c>
      <c r="B28" s="888"/>
      <c r="C28" s="889"/>
    </row>
    <row r="29" spans="1:3" ht="12.6" thickTop="1">
      <c r="A29" s="210"/>
      <c r="B29" s="900" t="s">
        <v>352</v>
      </c>
      <c r="C29" s="901" t="s">
        <v>353</v>
      </c>
    </row>
    <row r="30" spans="1:3">
      <c r="A30" s="521"/>
      <c r="B30" s="878" t="s">
        <v>354</v>
      </c>
      <c r="C30" s="879" t="s">
        <v>355</v>
      </c>
    </row>
    <row r="31" spans="1:3">
      <c r="A31" s="521"/>
      <c r="B31" s="878" t="s">
        <v>356</v>
      </c>
      <c r="C31" s="879" t="s">
        <v>357</v>
      </c>
    </row>
    <row r="32" spans="1:3">
      <c r="A32" s="521"/>
      <c r="B32" s="878" t="s">
        <v>358</v>
      </c>
      <c r="C32" s="879" t="s">
        <v>359</v>
      </c>
    </row>
    <row r="33" spans="1:3">
      <c r="A33" s="521"/>
      <c r="B33" s="878" t="s">
        <v>360</v>
      </c>
      <c r="C33" s="879" t="s">
        <v>361</v>
      </c>
    </row>
    <row r="34" spans="1:3">
      <c r="A34" s="521"/>
      <c r="B34" s="878" t="s">
        <v>362</v>
      </c>
      <c r="C34" s="879" t="s">
        <v>363</v>
      </c>
    </row>
    <row r="35" spans="1:3" ht="23.25" customHeight="1">
      <c r="A35" s="521"/>
      <c r="B35" s="878" t="s">
        <v>364</v>
      </c>
      <c r="C35" s="879" t="s">
        <v>365</v>
      </c>
    </row>
    <row r="36" spans="1:3" ht="24" customHeight="1">
      <c r="A36" s="521"/>
      <c r="B36" s="878" t="s">
        <v>366</v>
      </c>
      <c r="C36" s="879" t="s">
        <v>367</v>
      </c>
    </row>
    <row r="37" spans="1:3" ht="24.75" customHeight="1">
      <c r="A37" s="521"/>
      <c r="B37" s="878" t="s">
        <v>368</v>
      </c>
      <c r="C37" s="879" t="s">
        <v>369</v>
      </c>
    </row>
    <row r="38" spans="1:3" ht="23.25" customHeight="1">
      <c r="A38" s="521"/>
      <c r="B38" s="878" t="s">
        <v>425</v>
      </c>
      <c r="C38" s="879" t="s">
        <v>370</v>
      </c>
    </row>
    <row r="39" spans="1:3" ht="39.75" customHeight="1">
      <c r="A39" s="521"/>
      <c r="B39" s="892" t="s">
        <v>439</v>
      </c>
      <c r="C39" s="893" t="s">
        <v>371</v>
      </c>
    </row>
    <row r="40" spans="1:3" ht="12" customHeight="1">
      <c r="A40" s="521"/>
      <c r="B40" s="878" t="s">
        <v>372</v>
      </c>
      <c r="C40" s="879" t="s">
        <v>373</v>
      </c>
    </row>
    <row r="41" spans="1:3" ht="27" customHeight="1" thickBot="1">
      <c r="A41" s="211"/>
      <c r="B41" s="894" t="s">
        <v>374</v>
      </c>
      <c r="C41" s="895" t="s">
        <v>375</v>
      </c>
    </row>
    <row r="42" spans="1:3" ht="13.2" thickTop="1" thickBot="1">
      <c r="A42" s="887" t="s">
        <v>426</v>
      </c>
      <c r="B42" s="888"/>
      <c r="C42" s="889"/>
    </row>
    <row r="43" spans="1:3" ht="12.6" thickTop="1">
      <c r="A43" s="210"/>
      <c r="B43" s="890" t="s">
        <v>461</v>
      </c>
      <c r="C43" s="891" t="s">
        <v>376</v>
      </c>
    </row>
    <row r="44" spans="1:3">
      <c r="A44" s="521"/>
      <c r="B44" s="857" t="s">
        <v>460</v>
      </c>
      <c r="C44" s="858"/>
    </row>
    <row r="45" spans="1:3" ht="23.25" customHeight="1" thickBot="1">
      <c r="A45" s="211"/>
      <c r="B45" s="885" t="s">
        <v>377</v>
      </c>
      <c r="C45" s="886" t="s">
        <v>378</v>
      </c>
    </row>
    <row r="46" spans="1:3" ht="11.25" customHeight="1" thickTop="1" thickBot="1">
      <c r="A46" s="887" t="s">
        <v>427</v>
      </c>
      <c r="B46" s="888"/>
      <c r="C46" s="889"/>
    </row>
    <row r="47" spans="1:3" ht="26.25" customHeight="1" thickTop="1">
      <c r="A47" s="521"/>
      <c r="B47" s="857" t="s">
        <v>428</v>
      </c>
      <c r="C47" s="858"/>
    </row>
    <row r="48" spans="1:3" ht="12.6" thickBot="1">
      <c r="A48" s="887" t="s">
        <v>429</v>
      </c>
      <c r="B48" s="888"/>
      <c r="C48" s="889"/>
    </row>
    <row r="49" spans="1:3" ht="12.6" thickTop="1">
      <c r="A49" s="210"/>
      <c r="B49" s="890" t="s">
        <v>379</v>
      </c>
      <c r="C49" s="891" t="s">
        <v>379</v>
      </c>
    </row>
    <row r="50" spans="1:3" ht="11.25" customHeight="1">
      <c r="A50" s="521"/>
      <c r="B50" s="857" t="s">
        <v>380</v>
      </c>
      <c r="C50" s="858" t="s">
        <v>380</v>
      </c>
    </row>
    <row r="51" spans="1:3">
      <c r="A51" s="521"/>
      <c r="B51" s="857" t="s">
        <v>381</v>
      </c>
      <c r="C51" s="858" t="s">
        <v>381</v>
      </c>
    </row>
    <row r="52" spans="1:3" ht="11.25" customHeight="1">
      <c r="A52" s="521"/>
      <c r="B52" s="857" t="s">
        <v>487</v>
      </c>
      <c r="C52" s="858" t="s">
        <v>382</v>
      </c>
    </row>
    <row r="53" spans="1:3" ht="33.6" customHeight="1">
      <c r="A53" s="521"/>
      <c r="B53" s="857" t="s">
        <v>383</v>
      </c>
      <c r="C53" s="858" t="s">
        <v>383</v>
      </c>
    </row>
    <row r="54" spans="1:3" ht="11.25" customHeight="1">
      <c r="A54" s="521"/>
      <c r="B54" s="857" t="s">
        <v>481</v>
      </c>
      <c r="C54" s="858" t="s">
        <v>384</v>
      </c>
    </row>
    <row r="55" spans="1:3" ht="11.25" customHeight="1" thickBot="1">
      <c r="A55" s="887" t="s">
        <v>430</v>
      </c>
      <c r="B55" s="888"/>
      <c r="C55" s="889"/>
    </row>
    <row r="56" spans="1:3" ht="12.6" thickTop="1">
      <c r="A56" s="210"/>
      <c r="B56" s="890" t="s">
        <v>379</v>
      </c>
      <c r="C56" s="891" t="s">
        <v>379</v>
      </c>
    </row>
    <row r="57" spans="1:3">
      <c r="A57" s="521"/>
      <c r="B57" s="857" t="s">
        <v>385</v>
      </c>
      <c r="C57" s="858" t="s">
        <v>385</v>
      </c>
    </row>
    <row r="58" spans="1:3">
      <c r="A58" s="521"/>
      <c r="B58" s="857" t="s">
        <v>436</v>
      </c>
      <c r="C58" s="858" t="s">
        <v>386</v>
      </c>
    </row>
    <row r="59" spans="1:3">
      <c r="A59" s="521"/>
      <c r="B59" s="857" t="s">
        <v>387</v>
      </c>
      <c r="C59" s="858" t="s">
        <v>387</v>
      </c>
    </row>
    <row r="60" spans="1:3">
      <c r="A60" s="521"/>
      <c r="B60" s="857" t="s">
        <v>388</v>
      </c>
      <c r="C60" s="858" t="s">
        <v>388</v>
      </c>
    </row>
    <row r="61" spans="1:3">
      <c r="A61" s="521"/>
      <c r="B61" s="857" t="s">
        <v>389</v>
      </c>
      <c r="C61" s="858" t="s">
        <v>389</v>
      </c>
    </row>
    <row r="62" spans="1:3">
      <c r="A62" s="521"/>
      <c r="B62" s="857" t="s">
        <v>437</v>
      </c>
      <c r="C62" s="858" t="s">
        <v>390</v>
      </c>
    </row>
    <row r="63" spans="1:3">
      <c r="A63" s="521"/>
      <c r="B63" s="857" t="s">
        <v>391</v>
      </c>
      <c r="C63" s="858" t="s">
        <v>391</v>
      </c>
    </row>
    <row r="64" spans="1:3" ht="12.6" thickBot="1">
      <c r="A64" s="211"/>
      <c r="B64" s="885" t="s">
        <v>392</v>
      </c>
      <c r="C64" s="886" t="s">
        <v>392</v>
      </c>
    </row>
    <row r="65" spans="1:3" ht="11.25" customHeight="1" thickTop="1">
      <c r="A65" s="873" t="s">
        <v>431</v>
      </c>
      <c r="B65" s="874"/>
      <c r="C65" s="875"/>
    </row>
    <row r="66" spans="1:3" ht="12.6" thickBot="1">
      <c r="A66" s="211"/>
      <c r="B66" s="885" t="s">
        <v>393</v>
      </c>
      <c r="C66" s="886" t="s">
        <v>393</v>
      </c>
    </row>
    <row r="67" spans="1:3" ht="11.25" customHeight="1" thickTop="1" thickBot="1">
      <c r="A67" s="887" t="s">
        <v>432</v>
      </c>
      <c r="B67" s="888"/>
      <c r="C67" s="889"/>
    </row>
    <row r="68" spans="1:3" ht="12.6" thickTop="1">
      <c r="A68" s="210"/>
      <c r="B68" s="890" t="s">
        <v>394</v>
      </c>
      <c r="C68" s="891" t="s">
        <v>394</v>
      </c>
    </row>
    <row r="69" spans="1:3">
      <c r="A69" s="521"/>
      <c r="B69" s="857" t="s">
        <v>395</v>
      </c>
      <c r="C69" s="858" t="s">
        <v>395</v>
      </c>
    </row>
    <row r="70" spans="1:3">
      <c r="A70" s="521"/>
      <c r="B70" s="857" t="s">
        <v>396</v>
      </c>
      <c r="C70" s="858" t="s">
        <v>396</v>
      </c>
    </row>
    <row r="71" spans="1:3" ht="54.9" customHeight="1">
      <c r="A71" s="521"/>
      <c r="B71" s="883" t="s">
        <v>958</v>
      </c>
      <c r="C71" s="884" t="s">
        <v>397</v>
      </c>
    </row>
    <row r="72" spans="1:3" ht="33.75" customHeight="1">
      <c r="A72" s="521"/>
      <c r="B72" s="883" t="s">
        <v>440</v>
      </c>
      <c r="C72" s="884" t="s">
        <v>398</v>
      </c>
    </row>
    <row r="73" spans="1:3" ht="15.75" customHeight="1">
      <c r="A73" s="521"/>
      <c r="B73" s="883" t="s">
        <v>438</v>
      </c>
      <c r="C73" s="884" t="s">
        <v>399</v>
      </c>
    </row>
    <row r="74" spans="1:3">
      <c r="A74" s="521"/>
      <c r="B74" s="857" t="s">
        <v>400</v>
      </c>
      <c r="C74" s="858" t="s">
        <v>400</v>
      </c>
    </row>
    <row r="75" spans="1:3" ht="12.6" thickBot="1">
      <c r="A75" s="211"/>
      <c r="B75" s="885" t="s">
        <v>401</v>
      </c>
      <c r="C75" s="886" t="s">
        <v>401</v>
      </c>
    </row>
    <row r="76" spans="1:3" ht="12.6" thickTop="1">
      <c r="A76" s="873" t="s">
        <v>464</v>
      </c>
      <c r="B76" s="874"/>
      <c r="C76" s="875"/>
    </row>
    <row r="77" spans="1:3">
      <c r="A77" s="521"/>
      <c r="B77" s="857" t="s">
        <v>393</v>
      </c>
      <c r="C77" s="858"/>
    </row>
    <row r="78" spans="1:3">
      <c r="A78" s="521"/>
      <c r="B78" s="857" t="s">
        <v>462</v>
      </c>
      <c r="C78" s="858"/>
    </row>
    <row r="79" spans="1:3">
      <c r="A79" s="521"/>
      <c r="B79" s="857" t="s">
        <v>463</v>
      </c>
      <c r="C79" s="858"/>
    </row>
    <row r="80" spans="1:3">
      <c r="A80" s="873" t="s">
        <v>465</v>
      </c>
      <c r="B80" s="874"/>
      <c r="C80" s="875"/>
    </row>
    <row r="81" spans="1:3">
      <c r="A81" s="521"/>
      <c r="B81" s="857" t="s">
        <v>393</v>
      </c>
      <c r="C81" s="858"/>
    </row>
    <row r="82" spans="1:3">
      <c r="A82" s="521"/>
      <c r="B82" s="857" t="s">
        <v>466</v>
      </c>
      <c r="C82" s="858"/>
    </row>
    <row r="83" spans="1:3" ht="76.5" customHeight="1">
      <c r="A83" s="521"/>
      <c r="B83" s="857" t="s">
        <v>480</v>
      </c>
      <c r="C83" s="858"/>
    </row>
    <row r="84" spans="1:3" ht="53.25" customHeight="1">
      <c r="A84" s="521"/>
      <c r="B84" s="857" t="s">
        <v>479</v>
      </c>
      <c r="C84" s="858"/>
    </row>
    <row r="85" spans="1:3">
      <c r="A85" s="521"/>
      <c r="B85" s="857" t="s">
        <v>467</v>
      </c>
      <c r="C85" s="858"/>
    </row>
    <row r="86" spans="1:3">
      <c r="A86" s="521"/>
      <c r="B86" s="857" t="s">
        <v>468</v>
      </c>
      <c r="C86" s="858"/>
    </row>
    <row r="87" spans="1:3">
      <c r="A87" s="521"/>
      <c r="B87" s="857" t="s">
        <v>469</v>
      </c>
      <c r="C87" s="858"/>
    </row>
    <row r="88" spans="1:3">
      <c r="A88" s="873" t="s">
        <v>470</v>
      </c>
      <c r="B88" s="874"/>
      <c r="C88" s="875"/>
    </row>
    <row r="89" spans="1:3">
      <c r="A89" s="521"/>
      <c r="B89" s="857" t="s">
        <v>393</v>
      </c>
      <c r="C89" s="858"/>
    </row>
    <row r="90" spans="1:3">
      <c r="A90" s="521"/>
      <c r="B90" s="857" t="s">
        <v>472</v>
      </c>
      <c r="C90" s="858"/>
    </row>
    <row r="91" spans="1:3" ht="12" customHeight="1">
      <c r="A91" s="521"/>
      <c r="B91" s="857" t="s">
        <v>473</v>
      </c>
      <c r="C91" s="858"/>
    </row>
    <row r="92" spans="1:3">
      <c r="A92" s="521"/>
      <c r="B92" s="857" t="s">
        <v>474</v>
      </c>
      <c r="C92" s="858"/>
    </row>
    <row r="93" spans="1:3" ht="24.75" customHeight="1">
      <c r="A93" s="521"/>
      <c r="B93" s="876" t="s">
        <v>515</v>
      </c>
      <c r="C93" s="877"/>
    </row>
    <row r="94" spans="1:3" ht="24" customHeight="1">
      <c r="A94" s="521"/>
      <c r="B94" s="876" t="s">
        <v>516</v>
      </c>
      <c r="C94" s="877"/>
    </row>
    <row r="95" spans="1:3" ht="13.5" customHeight="1">
      <c r="A95" s="521"/>
      <c r="B95" s="878" t="s">
        <v>475</v>
      </c>
      <c r="C95" s="879"/>
    </row>
    <row r="96" spans="1:3" ht="11.25" customHeight="1" thickBot="1">
      <c r="A96" s="880" t="s">
        <v>511</v>
      </c>
      <c r="B96" s="881"/>
      <c r="C96" s="882"/>
    </row>
    <row r="97" spans="1:3" ht="13.2" thickTop="1" thickBot="1">
      <c r="A97" s="872" t="s">
        <v>402</v>
      </c>
      <c r="B97" s="872"/>
      <c r="C97" s="872"/>
    </row>
    <row r="98" spans="1:3">
      <c r="A98" s="282">
        <v>2</v>
      </c>
      <c r="B98" s="448" t="s">
        <v>491</v>
      </c>
      <c r="C98" s="448" t="s">
        <v>512</v>
      </c>
    </row>
    <row r="99" spans="1:3">
      <c r="A99" s="215">
        <v>3</v>
      </c>
      <c r="B99" s="449" t="s">
        <v>492</v>
      </c>
      <c r="C99" s="450" t="s">
        <v>513</v>
      </c>
    </row>
    <row r="100" spans="1:3">
      <c r="A100" s="215">
        <v>4</v>
      </c>
      <c r="B100" s="449" t="s">
        <v>493</v>
      </c>
      <c r="C100" s="450" t="s">
        <v>517</v>
      </c>
    </row>
    <row r="101" spans="1:3" ht="11.25" customHeight="1">
      <c r="A101" s="215">
        <v>5</v>
      </c>
      <c r="B101" s="449" t="s">
        <v>494</v>
      </c>
      <c r="C101" s="450" t="s">
        <v>514</v>
      </c>
    </row>
    <row r="102" spans="1:3" ht="12" customHeight="1">
      <c r="A102" s="215">
        <v>6</v>
      </c>
      <c r="B102" s="449" t="s">
        <v>509</v>
      </c>
      <c r="C102" s="450" t="s">
        <v>495</v>
      </c>
    </row>
    <row r="103" spans="1:3" ht="12" customHeight="1">
      <c r="A103" s="215">
        <v>7</v>
      </c>
      <c r="B103" s="449" t="s">
        <v>496</v>
      </c>
      <c r="C103" s="450" t="s">
        <v>510</v>
      </c>
    </row>
    <row r="104" spans="1:3">
      <c r="A104" s="215">
        <v>8</v>
      </c>
      <c r="B104" s="449" t="s">
        <v>501</v>
      </c>
      <c r="C104" s="450" t="s">
        <v>521</v>
      </c>
    </row>
    <row r="105" spans="1:3" ht="11.25" customHeight="1">
      <c r="A105" s="873" t="s">
        <v>476</v>
      </c>
      <c r="B105" s="874"/>
      <c r="C105" s="875"/>
    </row>
    <row r="106" spans="1:3" ht="12" customHeight="1">
      <c r="A106" s="521"/>
      <c r="B106" s="857" t="s">
        <v>393</v>
      </c>
      <c r="C106" s="858"/>
    </row>
    <row r="107" spans="1:3">
      <c r="A107" s="873" t="s">
        <v>657</v>
      </c>
      <c r="B107" s="874"/>
      <c r="C107" s="875"/>
    </row>
    <row r="108" spans="1:3" ht="12" customHeight="1">
      <c r="A108" s="521"/>
      <c r="B108" s="857" t="s">
        <v>659</v>
      </c>
      <c r="C108" s="858"/>
    </row>
    <row r="109" spans="1:3">
      <c r="A109" s="521"/>
      <c r="B109" s="857" t="s">
        <v>660</v>
      </c>
      <c r="C109" s="858"/>
    </row>
    <row r="110" spans="1:3">
      <c r="A110" s="521"/>
      <c r="B110" s="857" t="s">
        <v>658</v>
      </c>
      <c r="C110" s="858"/>
    </row>
    <row r="111" spans="1:3">
      <c r="A111" s="851" t="s">
        <v>1004</v>
      </c>
      <c r="B111" s="851"/>
      <c r="C111" s="851"/>
    </row>
    <row r="112" spans="1:3">
      <c r="A112" s="869" t="s">
        <v>326</v>
      </c>
      <c r="B112" s="869"/>
      <c r="C112" s="869"/>
    </row>
    <row r="113" spans="1:3">
      <c r="A113" s="522">
        <v>1</v>
      </c>
      <c r="B113" s="864" t="s">
        <v>834</v>
      </c>
      <c r="C113" s="865"/>
    </row>
    <row r="114" spans="1:3">
      <c r="A114" s="522">
        <v>2</v>
      </c>
      <c r="B114" s="870" t="s">
        <v>835</v>
      </c>
      <c r="C114" s="871"/>
    </row>
    <row r="115" spans="1:3">
      <c r="A115" s="522">
        <v>3</v>
      </c>
      <c r="B115" s="864" t="s">
        <v>836</v>
      </c>
      <c r="C115" s="865"/>
    </row>
    <row r="116" spans="1:3">
      <c r="A116" s="522">
        <v>4</v>
      </c>
      <c r="B116" s="864" t="s">
        <v>837</v>
      </c>
      <c r="C116" s="865"/>
    </row>
    <row r="117" spans="1:3">
      <c r="A117" s="522">
        <v>5</v>
      </c>
      <c r="B117" s="864" t="s">
        <v>838</v>
      </c>
      <c r="C117" s="865"/>
    </row>
    <row r="118" spans="1:3" ht="55.5" customHeight="1">
      <c r="A118" s="522">
        <v>6</v>
      </c>
      <c r="B118" s="864" t="s">
        <v>946</v>
      </c>
      <c r="C118" s="865"/>
    </row>
    <row r="119" spans="1:3" ht="24">
      <c r="A119" s="522">
        <v>6.01</v>
      </c>
      <c r="B119" s="523" t="s">
        <v>693</v>
      </c>
      <c r="C119" s="564" t="s">
        <v>947</v>
      </c>
    </row>
    <row r="120" spans="1:3" ht="36">
      <c r="A120" s="522">
        <v>6.02</v>
      </c>
      <c r="B120" s="523" t="s">
        <v>694</v>
      </c>
      <c r="C120" s="574" t="s">
        <v>953</v>
      </c>
    </row>
    <row r="121" spans="1:3">
      <c r="A121" s="522">
        <v>6.03</v>
      </c>
      <c r="B121" s="528" t="s">
        <v>695</v>
      </c>
      <c r="C121" s="528" t="s">
        <v>839</v>
      </c>
    </row>
    <row r="122" spans="1:3">
      <c r="A122" s="522">
        <v>6.04</v>
      </c>
      <c r="B122" s="523" t="s">
        <v>696</v>
      </c>
      <c r="C122" s="524" t="s">
        <v>840</v>
      </c>
    </row>
    <row r="123" spans="1:3">
      <c r="A123" s="522">
        <v>6.05</v>
      </c>
      <c r="B123" s="523" t="s">
        <v>697</v>
      </c>
      <c r="C123" s="524" t="s">
        <v>841</v>
      </c>
    </row>
    <row r="124" spans="1:3" ht="24">
      <c r="A124" s="522">
        <v>6.06</v>
      </c>
      <c r="B124" s="523" t="s">
        <v>698</v>
      </c>
      <c r="C124" s="524" t="s">
        <v>842</v>
      </c>
    </row>
    <row r="125" spans="1:3">
      <c r="A125" s="522">
        <v>6.07</v>
      </c>
      <c r="B125" s="525" t="s">
        <v>699</v>
      </c>
      <c r="C125" s="524" t="s">
        <v>843</v>
      </c>
    </row>
    <row r="126" spans="1:3" ht="24">
      <c r="A126" s="522">
        <v>6.08</v>
      </c>
      <c r="B126" s="523" t="s">
        <v>700</v>
      </c>
      <c r="C126" s="524" t="s">
        <v>844</v>
      </c>
    </row>
    <row r="127" spans="1:3" ht="24">
      <c r="A127" s="522">
        <v>6.09</v>
      </c>
      <c r="B127" s="526" t="s">
        <v>701</v>
      </c>
      <c r="C127" s="524" t="s">
        <v>845</v>
      </c>
    </row>
    <row r="128" spans="1:3">
      <c r="A128" s="527">
        <v>6.1</v>
      </c>
      <c r="B128" s="526" t="s">
        <v>702</v>
      </c>
      <c r="C128" s="524" t="s">
        <v>846</v>
      </c>
    </row>
    <row r="129" spans="1:3">
      <c r="A129" s="522">
        <v>6.11</v>
      </c>
      <c r="B129" s="526" t="s">
        <v>703</v>
      </c>
      <c r="C129" s="524" t="s">
        <v>847</v>
      </c>
    </row>
    <row r="130" spans="1:3">
      <c r="A130" s="522">
        <v>6.12</v>
      </c>
      <c r="B130" s="526" t="s">
        <v>704</v>
      </c>
      <c r="C130" s="524" t="s">
        <v>848</v>
      </c>
    </row>
    <row r="131" spans="1:3">
      <c r="A131" s="522">
        <v>6.13</v>
      </c>
      <c r="B131" s="526" t="s">
        <v>705</v>
      </c>
      <c r="C131" s="528" t="s">
        <v>849</v>
      </c>
    </row>
    <row r="132" spans="1:3">
      <c r="A132" s="522">
        <v>6.14</v>
      </c>
      <c r="B132" s="526" t="s">
        <v>706</v>
      </c>
      <c r="C132" s="528" t="s">
        <v>850</v>
      </c>
    </row>
    <row r="133" spans="1:3">
      <c r="A133" s="522">
        <v>6.15</v>
      </c>
      <c r="B133" s="526" t="s">
        <v>707</v>
      </c>
      <c r="C133" s="528" t="s">
        <v>851</v>
      </c>
    </row>
    <row r="134" spans="1:3">
      <c r="A134" s="522">
        <v>6.16</v>
      </c>
      <c r="B134" s="526" t="s">
        <v>708</v>
      </c>
      <c r="C134" s="528" t="s">
        <v>852</v>
      </c>
    </row>
    <row r="135" spans="1:3">
      <c r="A135" s="522">
        <v>6.17</v>
      </c>
      <c r="B135" s="528" t="s">
        <v>709</v>
      </c>
      <c r="C135" s="528" t="s">
        <v>853</v>
      </c>
    </row>
    <row r="136" spans="1:3" ht="24">
      <c r="A136" s="522">
        <v>6.18</v>
      </c>
      <c r="B136" s="526" t="s">
        <v>710</v>
      </c>
      <c r="C136" s="528" t="s">
        <v>854</v>
      </c>
    </row>
    <row r="137" spans="1:3">
      <c r="A137" s="522">
        <v>6.19</v>
      </c>
      <c r="B137" s="526" t="s">
        <v>711</v>
      </c>
      <c r="C137" s="528" t="s">
        <v>855</v>
      </c>
    </row>
    <row r="138" spans="1:3">
      <c r="A138" s="527">
        <v>6.2</v>
      </c>
      <c r="B138" s="526" t="s">
        <v>712</v>
      </c>
      <c r="C138" s="528" t="s">
        <v>856</v>
      </c>
    </row>
    <row r="139" spans="1:3">
      <c r="A139" s="522">
        <v>6.21</v>
      </c>
      <c r="B139" s="526" t="s">
        <v>713</v>
      </c>
      <c r="C139" s="528" t="s">
        <v>857</v>
      </c>
    </row>
    <row r="140" spans="1:3">
      <c r="A140" s="522">
        <v>6.22</v>
      </c>
      <c r="B140" s="526" t="s">
        <v>714</v>
      </c>
      <c r="C140" s="528" t="s">
        <v>858</v>
      </c>
    </row>
    <row r="141" spans="1:3" ht="24">
      <c r="A141" s="522">
        <v>6.23</v>
      </c>
      <c r="B141" s="526" t="s">
        <v>715</v>
      </c>
      <c r="C141" s="528" t="s">
        <v>859</v>
      </c>
    </row>
    <row r="142" spans="1:3" ht="24">
      <c r="A142" s="522">
        <v>6.24</v>
      </c>
      <c r="B142" s="523" t="s">
        <v>716</v>
      </c>
      <c r="C142" s="528" t="s">
        <v>860</v>
      </c>
    </row>
    <row r="143" spans="1:3">
      <c r="A143" s="522">
        <v>6.2500000000000098</v>
      </c>
      <c r="B143" s="523" t="s">
        <v>717</v>
      </c>
      <c r="C143" s="528" t="s">
        <v>861</v>
      </c>
    </row>
    <row r="144" spans="1:3" ht="24">
      <c r="A144" s="522">
        <v>6.2600000000000202</v>
      </c>
      <c r="B144" s="523" t="s">
        <v>862</v>
      </c>
      <c r="C144" s="567" t="s">
        <v>863</v>
      </c>
    </row>
    <row r="145" spans="1:3" ht="24">
      <c r="A145" s="522">
        <v>6.2700000000000298</v>
      </c>
      <c r="B145" s="523" t="s">
        <v>165</v>
      </c>
      <c r="C145" s="567" t="s">
        <v>949</v>
      </c>
    </row>
    <row r="146" spans="1:3">
      <c r="A146" s="522"/>
      <c r="B146" s="855" t="s">
        <v>864</v>
      </c>
      <c r="C146" s="856"/>
    </row>
    <row r="147" spans="1:3" s="530" customFormat="1">
      <c r="A147" s="529">
        <v>7.1</v>
      </c>
      <c r="B147" s="523" t="s">
        <v>865</v>
      </c>
      <c r="C147" s="866" t="s">
        <v>866</v>
      </c>
    </row>
    <row r="148" spans="1:3" s="530" customFormat="1">
      <c r="A148" s="529">
        <v>7.2</v>
      </c>
      <c r="B148" s="523" t="s">
        <v>867</v>
      </c>
      <c r="C148" s="867"/>
    </row>
    <row r="149" spans="1:3" s="530" customFormat="1">
      <c r="A149" s="529">
        <v>7.3</v>
      </c>
      <c r="B149" s="523" t="s">
        <v>868</v>
      </c>
      <c r="C149" s="867"/>
    </row>
    <row r="150" spans="1:3" s="530" customFormat="1">
      <c r="A150" s="529">
        <v>7.4</v>
      </c>
      <c r="B150" s="523" t="s">
        <v>869</v>
      </c>
      <c r="C150" s="867"/>
    </row>
    <row r="151" spans="1:3" s="530" customFormat="1">
      <c r="A151" s="529">
        <v>7.5</v>
      </c>
      <c r="B151" s="523" t="s">
        <v>870</v>
      </c>
      <c r="C151" s="867"/>
    </row>
    <row r="152" spans="1:3" s="530" customFormat="1">
      <c r="A152" s="529">
        <v>7.6</v>
      </c>
      <c r="B152" s="523" t="s">
        <v>942</v>
      </c>
      <c r="C152" s="868"/>
    </row>
    <row r="153" spans="1:3" s="530" customFormat="1" ht="24">
      <c r="A153" s="529">
        <v>7.7</v>
      </c>
      <c r="B153" s="523" t="s">
        <v>871</v>
      </c>
      <c r="C153" s="531" t="s">
        <v>872</v>
      </c>
    </row>
    <row r="154" spans="1:3" s="530" customFormat="1" ht="24">
      <c r="A154" s="529">
        <v>7.8</v>
      </c>
      <c r="B154" s="523" t="s">
        <v>873</v>
      </c>
      <c r="C154" s="531" t="s">
        <v>874</v>
      </c>
    </row>
    <row r="155" spans="1:3">
      <c r="A155" s="521"/>
      <c r="B155" s="855" t="s">
        <v>875</v>
      </c>
      <c r="C155" s="856"/>
    </row>
    <row r="156" spans="1:3">
      <c r="A156" s="529">
        <v>1</v>
      </c>
      <c r="B156" s="859" t="s">
        <v>954</v>
      </c>
      <c r="C156" s="860"/>
    </row>
    <row r="157" spans="1:3" ht="24.9" customHeight="1">
      <c r="A157" s="529">
        <v>2</v>
      </c>
      <c r="B157" s="859" t="s">
        <v>950</v>
      </c>
      <c r="C157" s="860"/>
    </row>
    <row r="158" spans="1:3">
      <c r="A158" s="529">
        <v>3</v>
      </c>
      <c r="B158" s="859" t="s">
        <v>941</v>
      </c>
      <c r="C158" s="860"/>
    </row>
    <row r="159" spans="1:3">
      <c r="A159" s="521"/>
      <c r="B159" s="855" t="s">
        <v>876</v>
      </c>
      <c r="C159" s="856"/>
    </row>
    <row r="160" spans="1:3" ht="39" customHeight="1">
      <c r="A160" s="529">
        <v>1</v>
      </c>
      <c r="B160" s="862" t="s">
        <v>955</v>
      </c>
      <c r="C160" s="863"/>
    </row>
    <row r="161" spans="1:3">
      <c r="A161" s="529">
        <v>3</v>
      </c>
      <c r="B161" s="523" t="s">
        <v>681</v>
      </c>
      <c r="C161" s="531" t="s">
        <v>877</v>
      </c>
    </row>
    <row r="162" spans="1:3">
      <c r="A162" s="529">
        <v>4</v>
      </c>
      <c r="B162" s="523" t="s">
        <v>682</v>
      </c>
      <c r="C162" s="531" t="s">
        <v>878</v>
      </c>
    </row>
    <row r="163" spans="1:3" ht="24">
      <c r="A163" s="529">
        <v>5</v>
      </c>
      <c r="B163" s="523" t="s">
        <v>683</v>
      </c>
      <c r="C163" s="531" t="s">
        <v>879</v>
      </c>
    </row>
    <row r="164" spans="1:3">
      <c r="A164" s="529">
        <v>6</v>
      </c>
      <c r="B164" s="523" t="s">
        <v>684</v>
      </c>
      <c r="C164" s="523" t="s">
        <v>880</v>
      </c>
    </row>
    <row r="165" spans="1:3">
      <c r="A165" s="521"/>
      <c r="B165" s="855" t="s">
        <v>881</v>
      </c>
      <c r="C165" s="856"/>
    </row>
    <row r="166" spans="1:3" ht="48">
      <c r="A166" s="529"/>
      <c r="B166" s="523" t="s">
        <v>882</v>
      </c>
      <c r="C166" s="532" t="s">
        <v>1005</v>
      </c>
    </row>
    <row r="167" spans="1:3">
      <c r="A167" s="529"/>
      <c r="B167" s="523" t="s">
        <v>683</v>
      </c>
      <c r="C167" s="531" t="s">
        <v>883</v>
      </c>
    </row>
    <row r="168" spans="1:3">
      <c r="A168" s="521"/>
      <c r="B168" s="855" t="s">
        <v>884</v>
      </c>
      <c r="C168" s="856"/>
    </row>
    <row r="169" spans="1:3" ht="26.4" customHeight="1">
      <c r="A169" s="521"/>
      <c r="B169" s="857" t="s">
        <v>1006</v>
      </c>
      <c r="C169" s="858"/>
    </row>
    <row r="170" spans="1:3">
      <c r="A170" s="521" t="s">
        <v>885</v>
      </c>
      <c r="B170" s="533" t="s">
        <v>741</v>
      </c>
      <c r="C170" s="534" t="s">
        <v>886</v>
      </c>
    </row>
    <row r="171" spans="1:3">
      <c r="A171" s="521" t="s">
        <v>536</v>
      </c>
      <c r="B171" s="535" t="s">
        <v>742</v>
      </c>
      <c r="C171" s="531" t="s">
        <v>887</v>
      </c>
    </row>
    <row r="172" spans="1:3" ht="24">
      <c r="A172" s="521" t="s">
        <v>543</v>
      </c>
      <c r="B172" s="534" t="s">
        <v>743</v>
      </c>
      <c r="C172" s="531" t="s">
        <v>888</v>
      </c>
    </row>
    <row r="173" spans="1:3">
      <c r="A173" s="521" t="s">
        <v>889</v>
      </c>
      <c r="B173" s="535" t="s">
        <v>744</v>
      </c>
      <c r="C173" s="535" t="s">
        <v>890</v>
      </c>
    </row>
    <row r="174" spans="1:3" ht="24">
      <c r="A174" s="521" t="s">
        <v>891</v>
      </c>
      <c r="B174" s="536" t="s">
        <v>745</v>
      </c>
      <c r="C174" s="536" t="s">
        <v>892</v>
      </c>
    </row>
    <row r="175" spans="1:3" ht="24">
      <c r="A175" s="521" t="s">
        <v>544</v>
      </c>
      <c r="B175" s="536" t="s">
        <v>746</v>
      </c>
      <c r="C175" s="536" t="s">
        <v>893</v>
      </c>
    </row>
    <row r="176" spans="1:3" ht="24">
      <c r="A176" s="521" t="s">
        <v>894</v>
      </c>
      <c r="B176" s="536" t="s">
        <v>747</v>
      </c>
      <c r="C176" s="536" t="s">
        <v>895</v>
      </c>
    </row>
    <row r="177" spans="1:3" ht="24">
      <c r="A177" s="521" t="s">
        <v>896</v>
      </c>
      <c r="B177" s="536" t="s">
        <v>748</v>
      </c>
      <c r="C177" s="536" t="s">
        <v>898</v>
      </c>
    </row>
    <row r="178" spans="1:3" ht="24">
      <c r="A178" s="521" t="s">
        <v>897</v>
      </c>
      <c r="B178" s="536" t="s">
        <v>749</v>
      </c>
      <c r="C178" s="536" t="s">
        <v>900</v>
      </c>
    </row>
    <row r="179" spans="1:3" ht="24">
      <c r="A179" s="521" t="s">
        <v>899</v>
      </c>
      <c r="B179" s="536" t="s">
        <v>750</v>
      </c>
      <c r="C179" s="537" t="s">
        <v>902</v>
      </c>
    </row>
    <row r="180" spans="1:3" ht="24">
      <c r="A180" s="521" t="s">
        <v>901</v>
      </c>
      <c r="B180" s="554" t="s">
        <v>751</v>
      </c>
      <c r="C180" s="537" t="s">
        <v>904</v>
      </c>
    </row>
    <row r="181" spans="1:3" ht="24">
      <c r="A181" s="521" t="s">
        <v>903</v>
      </c>
      <c r="B181" s="536" t="s">
        <v>752</v>
      </c>
      <c r="C181" s="538" t="s">
        <v>906</v>
      </c>
    </row>
    <row r="182" spans="1:3">
      <c r="A182" s="563" t="s">
        <v>905</v>
      </c>
      <c r="B182" s="539" t="s">
        <v>753</v>
      </c>
      <c r="C182" s="534" t="s">
        <v>907</v>
      </c>
    </row>
    <row r="183" spans="1:3" ht="24">
      <c r="A183" s="521"/>
      <c r="B183" s="540" t="s">
        <v>908</v>
      </c>
      <c r="C183" s="524" t="s">
        <v>909</v>
      </c>
    </row>
    <row r="184" spans="1:3" ht="24">
      <c r="A184" s="521"/>
      <c r="B184" s="540" t="s">
        <v>910</v>
      </c>
      <c r="C184" s="524" t="s">
        <v>911</v>
      </c>
    </row>
    <row r="185" spans="1:3" ht="24">
      <c r="A185" s="521"/>
      <c r="B185" s="540" t="s">
        <v>912</v>
      </c>
      <c r="C185" s="524" t="s">
        <v>913</v>
      </c>
    </row>
    <row r="186" spans="1:3">
      <c r="A186" s="521"/>
      <c r="B186" s="855" t="s">
        <v>914</v>
      </c>
      <c r="C186" s="856"/>
    </row>
    <row r="187" spans="1:3" ht="50.1" customHeight="1">
      <c r="A187" s="521"/>
      <c r="B187" s="859" t="s">
        <v>956</v>
      </c>
      <c r="C187" s="860"/>
    </row>
    <row r="188" spans="1:3">
      <c r="A188" s="529">
        <v>1</v>
      </c>
      <c r="B188" s="528" t="s">
        <v>773</v>
      </c>
      <c r="C188" s="528" t="s">
        <v>773</v>
      </c>
    </row>
    <row r="189" spans="1:3" ht="24">
      <c r="A189" s="529">
        <v>2</v>
      </c>
      <c r="B189" s="528" t="s">
        <v>915</v>
      </c>
      <c r="C189" s="528" t="s">
        <v>916</v>
      </c>
    </row>
    <row r="190" spans="1:3">
      <c r="A190" s="529">
        <v>3</v>
      </c>
      <c r="B190" s="528" t="s">
        <v>775</v>
      </c>
      <c r="C190" s="528" t="s">
        <v>917</v>
      </c>
    </row>
    <row r="191" spans="1:3" ht="24">
      <c r="A191" s="529">
        <v>4</v>
      </c>
      <c r="B191" s="528" t="s">
        <v>776</v>
      </c>
      <c r="C191" s="528" t="s">
        <v>918</v>
      </c>
    </row>
    <row r="192" spans="1:3" ht="24">
      <c r="A192" s="529">
        <v>5</v>
      </c>
      <c r="B192" s="528" t="s">
        <v>777</v>
      </c>
      <c r="C192" s="528" t="s">
        <v>957</v>
      </c>
    </row>
    <row r="193" spans="1:4" ht="48">
      <c r="A193" s="529">
        <v>6</v>
      </c>
      <c r="B193" s="528" t="s">
        <v>778</v>
      </c>
      <c r="C193" s="528" t="s">
        <v>919</v>
      </c>
    </row>
    <row r="194" spans="1:4">
      <c r="A194" s="521"/>
      <c r="B194" s="855" t="s">
        <v>920</v>
      </c>
      <c r="C194" s="856"/>
    </row>
    <row r="195" spans="1:4" ht="26.1" customHeight="1">
      <c r="A195" s="521"/>
      <c r="B195" s="853" t="s">
        <v>943</v>
      </c>
      <c r="C195" s="861"/>
    </row>
    <row r="196" spans="1:4" ht="24">
      <c r="A196" s="521">
        <v>1.1000000000000001</v>
      </c>
      <c r="B196" s="541" t="s">
        <v>788</v>
      </c>
      <c r="C196" s="555" t="s">
        <v>921</v>
      </c>
      <c r="D196" s="556"/>
    </row>
    <row r="197" spans="1:4" ht="12.6">
      <c r="A197" s="521" t="s">
        <v>252</v>
      </c>
      <c r="B197" s="542" t="s">
        <v>789</v>
      </c>
      <c r="C197" s="555" t="s">
        <v>922</v>
      </c>
      <c r="D197" s="557"/>
    </row>
    <row r="198" spans="1:4" ht="12.6">
      <c r="A198" s="521" t="s">
        <v>790</v>
      </c>
      <c r="B198" s="543" t="s">
        <v>791</v>
      </c>
      <c r="C198" s="852" t="s">
        <v>944</v>
      </c>
      <c r="D198" s="558"/>
    </row>
    <row r="199" spans="1:4" ht="12.6">
      <c r="A199" s="521" t="s">
        <v>792</v>
      </c>
      <c r="B199" s="543" t="s">
        <v>793</v>
      </c>
      <c r="C199" s="852"/>
      <c r="D199" s="558"/>
    </row>
    <row r="200" spans="1:4" ht="12.6">
      <c r="A200" s="521" t="s">
        <v>794</v>
      </c>
      <c r="B200" s="543" t="s">
        <v>795</v>
      </c>
      <c r="C200" s="852"/>
      <c r="D200" s="558"/>
    </row>
    <row r="201" spans="1:4" ht="12.6">
      <c r="A201" s="521" t="s">
        <v>796</v>
      </c>
      <c r="B201" s="543" t="s">
        <v>797</v>
      </c>
      <c r="C201" s="852"/>
      <c r="D201" s="558"/>
    </row>
    <row r="202" spans="1:4" ht="24">
      <c r="A202" s="521">
        <v>1.2</v>
      </c>
      <c r="B202" s="544" t="s">
        <v>798</v>
      </c>
      <c r="C202" s="545" t="s">
        <v>923</v>
      </c>
      <c r="D202" s="559"/>
    </row>
    <row r="203" spans="1:4" ht="24">
      <c r="A203" s="521" t="s">
        <v>800</v>
      </c>
      <c r="B203" s="546" t="s">
        <v>801</v>
      </c>
      <c r="C203" s="547" t="s">
        <v>924</v>
      </c>
      <c r="D203" s="560"/>
    </row>
    <row r="204" spans="1:4" ht="24">
      <c r="A204" s="521" t="s">
        <v>802</v>
      </c>
      <c r="B204" s="548" t="s">
        <v>803</v>
      </c>
      <c r="C204" s="547" t="s">
        <v>925</v>
      </c>
      <c r="D204" s="561"/>
    </row>
    <row r="205" spans="1:4" ht="12.6">
      <c r="A205" s="521" t="s">
        <v>804</v>
      </c>
      <c r="B205" s="549" t="s">
        <v>805</v>
      </c>
      <c r="C205" s="545" t="s">
        <v>926</v>
      </c>
      <c r="D205" s="560"/>
    </row>
    <row r="206" spans="1:4" ht="18" customHeight="1">
      <c r="A206" s="521" t="s">
        <v>806</v>
      </c>
      <c r="B206" s="552" t="s">
        <v>807</v>
      </c>
      <c r="C206" s="545" t="s">
        <v>927</v>
      </c>
      <c r="D206" s="561"/>
    </row>
    <row r="207" spans="1:4" ht="12.6">
      <c r="A207" s="521">
        <v>1.4</v>
      </c>
      <c r="B207" s="546" t="s">
        <v>939</v>
      </c>
      <c r="C207" s="550" t="s">
        <v>928</v>
      </c>
      <c r="D207" s="562"/>
    </row>
    <row r="208" spans="1:4" ht="12.6">
      <c r="A208" s="521">
        <v>1.5</v>
      </c>
      <c r="B208" s="546" t="s">
        <v>940</v>
      </c>
      <c r="C208" s="550" t="s">
        <v>928</v>
      </c>
      <c r="D208" s="562"/>
    </row>
    <row r="209" spans="1:3">
      <c r="A209" s="521"/>
      <c r="B209" s="851" t="s">
        <v>929</v>
      </c>
      <c r="C209" s="851"/>
    </row>
    <row r="210" spans="1:3" ht="24.6" customHeight="1">
      <c r="A210" s="521"/>
      <c r="B210" s="853" t="s">
        <v>930</v>
      </c>
      <c r="C210" s="853"/>
    </row>
    <row r="211" spans="1:3">
      <c r="A211" s="529"/>
      <c r="B211" s="523" t="s">
        <v>681</v>
      </c>
      <c r="C211" s="531" t="s">
        <v>877</v>
      </c>
    </row>
    <row r="212" spans="1:3">
      <c r="A212" s="529"/>
      <c r="B212" s="523" t="s">
        <v>682</v>
      </c>
      <c r="C212" s="531" t="s">
        <v>878</v>
      </c>
    </row>
    <row r="213" spans="1:3" ht="24">
      <c r="A213" s="521"/>
      <c r="B213" s="523" t="s">
        <v>683</v>
      </c>
      <c r="C213" s="531" t="s">
        <v>931</v>
      </c>
    </row>
    <row r="214" spans="1:3">
      <c r="A214" s="521"/>
      <c r="B214" s="851" t="s">
        <v>932</v>
      </c>
      <c r="C214" s="851"/>
    </row>
    <row r="215" spans="1:3" ht="39.6" customHeight="1">
      <c r="A215" s="529"/>
      <c r="B215" s="854" t="s">
        <v>945</v>
      </c>
      <c r="C215" s="854"/>
    </row>
    <row r="216" spans="1:3">
      <c r="B216" s="851" t="s">
        <v>984</v>
      </c>
      <c r="C216" s="851"/>
    </row>
    <row r="217" spans="1:3" ht="24">
      <c r="A217" s="580">
        <v>1</v>
      </c>
      <c r="B217" s="576" t="s">
        <v>960</v>
      </c>
      <c r="C217" s="577" t="s">
        <v>972</v>
      </c>
    </row>
    <row r="218" spans="1:3" ht="12.6">
      <c r="A218" s="580">
        <v>2</v>
      </c>
      <c r="B218" s="576" t="s">
        <v>961</v>
      </c>
      <c r="C218" s="577" t="s">
        <v>973</v>
      </c>
    </row>
    <row r="219" spans="1:3" ht="24">
      <c r="A219" s="580">
        <v>3</v>
      </c>
      <c r="B219" s="576" t="s">
        <v>962</v>
      </c>
      <c r="C219" s="576" t="s">
        <v>974</v>
      </c>
    </row>
    <row r="220" spans="1:3" ht="12.6">
      <c r="A220" s="580">
        <v>4</v>
      </c>
      <c r="B220" s="576" t="s">
        <v>963</v>
      </c>
      <c r="C220" s="576" t="s">
        <v>975</v>
      </c>
    </row>
    <row r="221" spans="1:3" ht="24">
      <c r="A221" s="580">
        <v>5</v>
      </c>
      <c r="B221" s="576" t="s">
        <v>964</v>
      </c>
      <c r="C221" s="576" t="s">
        <v>976</v>
      </c>
    </row>
    <row r="222" spans="1:3" ht="12.6">
      <c r="A222" s="580">
        <v>6</v>
      </c>
      <c r="B222" s="576" t="s">
        <v>965</v>
      </c>
      <c r="C222" s="576" t="s">
        <v>977</v>
      </c>
    </row>
    <row r="223" spans="1:3" ht="24">
      <c r="A223" s="580">
        <v>7</v>
      </c>
      <c r="B223" s="576" t="s">
        <v>966</v>
      </c>
      <c r="C223" s="576" t="s">
        <v>978</v>
      </c>
    </row>
    <row r="224" spans="1:3" ht="12.6">
      <c r="A224" s="580">
        <v>7.1</v>
      </c>
      <c r="B224" s="578" t="s">
        <v>967</v>
      </c>
      <c r="C224" s="576" t="s">
        <v>979</v>
      </c>
    </row>
    <row r="225" spans="1:3" ht="24">
      <c r="A225" s="580">
        <v>7.2</v>
      </c>
      <c r="B225" s="578" t="s">
        <v>968</v>
      </c>
      <c r="C225" s="576" t="s">
        <v>980</v>
      </c>
    </row>
    <row r="226" spans="1:3" ht="12.6">
      <c r="A226" s="580">
        <v>7.3</v>
      </c>
      <c r="B226" s="579" t="s">
        <v>969</v>
      </c>
      <c r="C226" s="576" t="s">
        <v>981</v>
      </c>
    </row>
    <row r="227" spans="1:3" ht="12.6">
      <c r="A227" s="580">
        <v>8</v>
      </c>
      <c r="B227" s="576" t="s">
        <v>970</v>
      </c>
      <c r="C227" s="577" t="s">
        <v>982</v>
      </c>
    </row>
    <row r="228" spans="1:3" ht="12.6">
      <c r="A228" s="580">
        <v>9</v>
      </c>
      <c r="B228" s="576" t="s">
        <v>971</v>
      </c>
      <c r="C228" s="577" t="s">
        <v>983</v>
      </c>
    </row>
    <row r="229" spans="1:3" ht="24">
      <c r="A229" s="580">
        <v>10.1</v>
      </c>
      <c r="B229" s="591" t="s">
        <v>1001</v>
      </c>
      <c r="C229" s="577" t="s">
        <v>1002</v>
      </c>
    </row>
    <row r="230" spans="1:3">
      <c r="A230" s="848"/>
      <c r="B230" s="588" t="s">
        <v>783</v>
      </c>
      <c r="C230" s="577" t="s">
        <v>999</v>
      </c>
    </row>
    <row r="231" spans="1:3" ht="24">
      <c r="A231" s="849"/>
      <c r="B231" s="588" t="s">
        <v>997</v>
      </c>
      <c r="C231" s="577" t="s">
        <v>998</v>
      </c>
    </row>
    <row r="232" spans="1:3">
      <c r="A232" s="849"/>
      <c r="B232" s="588" t="s">
        <v>985</v>
      </c>
      <c r="C232" s="577" t="s">
        <v>987</v>
      </c>
    </row>
    <row r="233" spans="1:3" ht="24">
      <c r="A233" s="849"/>
      <c r="B233" s="588" t="s">
        <v>992</v>
      </c>
      <c r="C233" s="589" t="s">
        <v>993</v>
      </c>
    </row>
    <row r="234" spans="1:3" ht="40.5" customHeight="1">
      <c r="A234" s="849"/>
      <c r="B234" s="588" t="s">
        <v>991</v>
      </c>
      <c r="C234" s="577" t="s">
        <v>994</v>
      </c>
    </row>
    <row r="235" spans="1:3" ht="24" customHeight="1">
      <c r="A235" s="849"/>
      <c r="B235" s="588" t="s">
        <v>996</v>
      </c>
      <c r="C235" s="577" t="s">
        <v>1000</v>
      </c>
    </row>
    <row r="236" spans="1:3" ht="24">
      <c r="A236" s="850"/>
      <c r="B236" s="588" t="s">
        <v>986</v>
      </c>
      <c r="C236" s="577" t="s">
        <v>988</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I67"/>
  <sheetViews>
    <sheetView workbookViewId="0">
      <pane xSplit="1" ySplit="6" topLeftCell="B7" activePane="bottomRight" state="frozen"/>
      <selection activeCell="B3" sqref="B3"/>
      <selection pane="topRight" activeCell="B3" sqref="B3"/>
      <selection pane="bottomLeft" activeCell="B3" sqref="B3"/>
      <selection pane="bottomRight" activeCell="B3" sqref="B3"/>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8" t="s">
        <v>188</v>
      </c>
      <c r="B1" s="17" t="str">
        <f>Info!C2</f>
        <v>სს "ვითიბი ბანკი ჯორჯია"</v>
      </c>
      <c r="C1" s="17"/>
    </row>
    <row r="2" spans="1:8">
      <c r="A2" s="18" t="s">
        <v>189</v>
      </c>
      <c r="B2" s="408">
        <f>'1. key ratios'!B2</f>
        <v>44469</v>
      </c>
      <c r="C2" s="29"/>
      <c r="D2" s="19"/>
      <c r="E2" s="19"/>
      <c r="F2" s="19"/>
      <c r="G2" s="19"/>
      <c r="H2" s="19"/>
    </row>
    <row r="3" spans="1:8">
      <c r="A3" s="18"/>
      <c r="B3" s="17"/>
      <c r="C3" s="29"/>
      <c r="D3" s="19"/>
      <c r="E3" s="19"/>
      <c r="F3" s="19"/>
      <c r="G3" s="19"/>
      <c r="H3" s="19"/>
    </row>
    <row r="4" spans="1:8" ht="15" thickBot="1">
      <c r="A4" s="47" t="s">
        <v>407</v>
      </c>
      <c r="B4" s="30" t="s">
        <v>222</v>
      </c>
      <c r="C4" s="33"/>
      <c r="D4" s="33"/>
      <c r="E4" s="33"/>
      <c r="F4" s="47"/>
      <c r="G4" s="47"/>
      <c r="H4" s="48" t="s">
        <v>93</v>
      </c>
    </row>
    <row r="5" spans="1:8">
      <c r="A5" s="119"/>
      <c r="B5" s="120"/>
      <c r="C5" s="739" t="s">
        <v>194</v>
      </c>
      <c r="D5" s="740"/>
      <c r="E5" s="741"/>
      <c r="F5" s="739" t="s">
        <v>195</v>
      </c>
      <c r="G5" s="740"/>
      <c r="H5" s="742"/>
    </row>
    <row r="6" spans="1:8">
      <c r="A6" s="121" t="s">
        <v>26</v>
      </c>
      <c r="B6" s="49"/>
      <c r="C6" s="50" t="s">
        <v>27</v>
      </c>
      <c r="D6" s="50" t="s">
        <v>96</v>
      </c>
      <c r="E6" s="50" t="s">
        <v>68</v>
      </c>
      <c r="F6" s="50" t="s">
        <v>27</v>
      </c>
      <c r="G6" s="50" t="s">
        <v>96</v>
      </c>
      <c r="H6" s="122" t="s">
        <v>68</v>
      </c>
    </row>
    <row r="7" spans="1:8">
      <c r="A7" s="123"/>
      <c r="B7" s="52" t="s">
        <v>92</v>
      </c>
      <c r="C7" s="53"/>
      <c r="D7" s="53"/>
      <c r="E7" s="53"/>
      <c r="F7" s="53"/>
      <c r="G7" s="53"/>
      <c r="H7" s="124"/>
    </row>
    <row r="8" spans="1:8">
      <c r="A8" s="123">
        <v>1</v>
      </c>
      <c r="B8" s="54" t="s">
        <v>97</v>
      </c>
      <c r="C8" s="700">
        <v>2543349</v>
      </c>
      <c r="D8" s="700">
        <v>-593011</v>
      </c>
      <c r="E8" s="701">
        <v>1950338</v>
      </c>
      <c r="F8" s="700">
        <v>1749551</v>
      </c>
      <c r="G8" s="700">
        <v>43355</v>
      </c>
      <c r="H8" s="702">
        <v>1792906</v>
      </c>
    </row>
    <row r="9" spans="1:8">
      <c r="A9" s="123">
        <v>2</v>
      </c>
      <c r="B9" s="54" t="s">
        <v>98</v>
      </c>
      <c r="C9" s="703">
        <v>84370124</v>
      </c>
      <c r="D9" s="703">
        <v>30454546.000000004</v>
      </c>
      <c r="E9" s="701">
        <v>114824670</v>
      </c>
      <c r="F9" s="703">
        <v>61086705.999999993</v>
      </c>
      <c r="G9" s="703">
        <v>28177736</v>
      </c>
      <c r="H9" s="702">
        <v>89264442</v>
      </c>
    </row>
    <row r="10" spans="1:8">
      <c r="A10" s="123">
        <v>2.1</v>
      </c>
      <c r="B10" s="55" t="s">
        <v>99</v>
      </c>
      <c r="C10" s="700">
        <v>0</v>
      </c>
      <c r="D10" s="700">
        <v>0</v>
      </c>
      <c r="E10" s="701">
        <v>0</v>
      </c>
      <c r="F10" s="700">
        <v>0</v>
      </c>
      <c r="G10" s="700">
        <v>0</v>
      </c>
      <c r="H10" s="702">
        <v>0</v>
      </c>
    </row>
    <row r="11" spans="1:8">
      <c r="A11" s="123">
        <v>2.2000000000000002</v>
      </c>
      <c r="B11" s="55" t="s">
        <v>100</v>
      </c>
      <c r="C11" s="700">
        <v>911869.66999999969</v>
      </c>
      <c r="D11" s="700">
        <v>697757.79999999981</v>
      </c>
      <c r="E11" s="701">
        <v>1609627.4699999995</v>
      </c>
      <c r="F11" s="700">
        <v>478798.50999999995</v>
      </c>
      <c r="G11" s="700">
        <v>565946.52999999991</v>
      </c>
      <c r="H11" s="702">
        <v>1044745.0399999998</v>
      </c>
    </row>
    <row r="12" spans="1:8">
      <c r="A12" s="123">
        <v>2.2999999999999998</v>
      </c>
      <c r="B12" s="55" t="s">
        <v>101</v>
      </c>
      <c r="C12" s="700">
        <v>0</v>
      </c>
      <c r="D12" s="700">
        <v>110253.33</v>
      </c>
      <c r="E12" s="701">
        <v>110253.33</v>
      </c>
      <c r="F12" s="700">
        <v>16542.09</v>
      </c>
      <c r="G12" s="700">
        <v>70607.540000000008</v>
      </c>
      <c r="H12" s="702">
        <v>87149.63</v>
      </c>
    </row>
    <row r="13" spans="1:8">
      <c r="A13" s="123">
        <v>2.4</v>
      </c>
      <c r="B13" s="55" t="s">
        <v>102</v>
      </c>
      <c r="C13" s="700">
        <v>503388.67</v>
      </c>
      <c r="D13" s="700">
        <v>27025.99</v>
      </c>
      <c r="E13" s="701">
        <v>530414.66</v>
      </c>
      <c r="F13" s="700">
        <v>334600.28000000003</v>
      </c>
      <c r="G13" s="700">
        <v>39077.56</v>
      </c>
      <c r="H13" s="702">
        <v>373677.84</v>
      </c>
    </row>
    <row r="14" spans="1:8">
      <c r="A14" s="123">
        <v>2.5</v>
      </c>
      <c r="B14" s="55" t="s">
        <v>103</v>
      </c>
      <c r="C14" s="700">
        <v>30353.62</v>
      </c>
      <c r="D14" s="700">
        <v>55378.16</v>
      </c>
      <c r="E14" s="701">
        <v>85731.78</v>
      </c>
      <c r="F14" s="700">
        <v>7410.03</v>
      </c>
      <c r="G14" s="700">
        <v>69449.039999999994</v>
      </c>
      <c r="H14" s="702">
        <v>76859.069999999992</v>
      </c>
    </row>
    <row r="15" spans="1:8">
      <c r="A15" s="123">
        <v>2.6</v>
      </c>
      <c r="B15" s="55" t="s">
        <v>104</v>
      </c>
      <c r="C15" s="700">
        <v>137140.46000000002</v>
      </c>
      <c r="D15" s="700">
        <v>129683.74000000002</v>
      </c>
      <c r="E15" s="701">
        <v>266824.20000000007</v>
      </c>
      <c r="F15" s="700">
        <v>87201.600000000006</v>
      </c>
      <c r="G15" s="700">
        <v>86182.349999999991</v>
      </c>
      <c r="H15" s="702">
        <v>173383.95</v>
      </c>
    </row>
    <row r="16" spans="1:8">
      <c r="A16" s="123">
        <v>2.7</v>
      </c>
      <c r="B16" s="55" t="s">
        <v>105</v>
      </c>
      <c r="C16" s="700">
        <v>11362.82</v>
      </c>
      <c r="D16" s="700">
        <v>24718.2</v>
      </c>
      <c r="E16" s="701">
        <v>36081.020000000004</v>
      </c>
      <c r="F16" s="700">
        <v>17643.700000000004</v>
      </c>
      <c r="G16" s="700">
        <v>43872.630000000005</v>
      </c>
      <c r="H16" s="702">
        <v>61516.330000000009</v>
      </c>
    </row>
    <row r="17" spans="1:8">
      <c r="A17" s="123">
        <v>2.8</v>
      </c>
      <c r="B17" s="55" t="s">
        <v>106</v>
      </c>
      <c r="C17" s="700">
        <v>51353906</v>
      </c>
      <c r="D17" s="700">
        <v>6277440</v>
      </c>
      <c r="E17" s="701">
        <v>57631346</v>
      </c>
      <c r="F17" s="700">
        <v>37950994</v>
      </c>
      <c r="G17" s="700">
        <v>7013808</v>
      </c>
      <c r="H17" s="702">
        <v>44964802</v>
      </c>
    </row>
    <row r="18" spans="1:8">
      <c r="A18" s="123">
        <v>2.9</v>
      </c>
      <c r="B18" s="55" t="s">
        <v>107</v>
      </c>
      <c r="C18" s="700">
        <v>31422102.760000005</v>
      </c>
      <c r="D18" s="700">
        <v>23132288.780000005</v>
      </c>
      <c r="E18" s="701">
        <v>54554391.540000007</v>
      </c>
      <c r="F18" s="700">
        <v>22193515.789999992</v>
      </c>
      <c r="G18" s="700">
        <v>20288792.350000001</v>
      </c>
      <c r="H18" s="702">
        <v>42482308.139999993</v>
      </c>
    </row>
    <row r="19" spans="1:8">
      <c r="A19" s="123">
        <v>3</v>
      </c>
      <c r="B19" s="54" t="s">
        <v>108</v>
      </c>
      <c r="C19" s="700"/>
      <c r="D19" s="700"/>
      <c r="E19" s="701">
        <v>0</v>
      </c>
      <c r="F19" s="700"/>
      <c r="G19" s="700"/>
      <c r="H19" s="702">
        <v>0</v>
      </c>
    </row>
    <row r="20" spans="1:8">
      <c r="A20" s="123">
        <v>4</v>
      </c>
      <c r="B20" s="54" t="s">
        <v>109</v>
      </c>
      <c r="C20" s="700">
        <v>11569350</v>
      </c>
      <c r="D20" s="700">
        <v>0</v>
      </c>
      <c r="E20" s="701">
        <v>11569350</v>
      </c>
      <c r="F20" s="700">
        <v>10260470</v>
      </c>
      <c r="G20" s="700">
        <v>0</v>
      </c>
      <c r="H20" s="702">
        <v>10260470</v>
      </c>
    </row>
    <row r="21" spans="1:8">
      <c r="A21" s="123">
        <v>5</v>
      </c>
      <c r="B21" s="54" t="s">
        <v>110</v>
      </c>
      <c r="C21" s="700">
        <v>1632311.85</v>
      </c>
      <c r="D21" s="700">
        <v>0</v>
      </c>
      <c r="E21" s="701">
        <v>1632311.85</v>
      </c>
      <c r="F21" s="700">
        <v>1461501.6</v>
      </c>
      <c r="G21" s="700">
        <v>1831</v>
      </c>
      <c r="H21" s="702">
        <v>1463332.6</v>
      </c>
    </row>
    <row r="22" spans="1:8">
      <c r="A22" s="123">
        <v>6</v>
      </c>
      <c r="B22" s="56" t="s">
        <v>111</v>
      </c>
      <c r="C22" s="703">
        <v>100115134.84999999</v>
      </c>
      <c r="D22" s="703">
        <v>29861535.000000004</v>
      </c>
      <c r="E22" s="701">
        <v>129976669.84999999</v>
      </c>
      <c r="F22" s="703">
        <v>74558228.599999994</v>
      </c>
      <c r="G22" s="703">
        <v>28222922</v>
      </c>
      <c r="H22" s="702">
        <v>102781150.59999999</v>
      </c>
    </row>
    <row r="23" spans="1:8">
      <c r="A23" s="123"/>
      <c r="B23" s="52" t="s">
        <v>90</v>
      </c>
      <c r="C23" s="700"/>
      <c r="D23" s="700"/>
      <c r="E23" s="704"/>
      <c r="F23" s="700"/>
      <c r="G23" s="700"/>
      <c r="H23" s="705"/>
    </row>
    <row r="24" spans="1:8">
      <c r="A24" s="123">
        <v>7</v>
      </c>
      <c r="B24" s="54" t="s">
        <v>112</v>
      </c>
      <c r="C24" s="700">
        <v>12891615.109999999</v>
      </c>
      <c r="D24" s="700">
        <v>2253059.65</v>
      </c>
      <c r="E24" s="701">
        <v>15144674.76</v>
      </c>
      <c r="F24" s="700">
        <v>15438512.34</v>
      </c>
      <c r="G24" s="700">
        <v>2014898.13</v>
      </c>
      <c r="H24" s="702">
        <v>17453410.469999999</v>
      </c>
    </row>
    <row r="25" spans="1:8">
      <c r="A25" s="123">
        <v>8</v>
      </c>
      <c r="B25" s="54" t="s">
        <v>113</v>
      </c>
      <c r="C25" s="700">
        <v>30783596.889999997</v>
      </c>
      <c r="D25" s="700">
        <v>8805466.3500000015</v>
      </c>
      <c r="E25" s="701">
        <v>39589063.239999995</v>
      </c>
      <c r="F25" s="700">
        <v>17502450.66</v>
      </c>
      <c r="G25" s="700">
        <v>10066944.870000001</v>
      </c>
      <c r="H25" s="702">
        <v>27569395.530000001</v>
      </c>
    </row>
    <row r="26" spans="1:8">
      <c r="A26" s="123">
        <v>9</v>
      </c>
      <c r="B26" s="54" t="s">
        <v>114</v>
      </c>
      <c r="C26" s="700">
        <v>180271</v>
      </c>
      <c r="D26" s="700">
        <v>282208</v>
      </c>
      <c r="E26" s="701">
        <v>462479</v>
      </c>
      <c r="F26" s="700">
        <v>293808</v>
      </c>
      <c r="G26" s="700">
        <v>202025</v>
      </c>
      <c r="H26" s="702">
        <v>495833</v>
      </c>
    </row>
    <row r="27" spans="1:8">
      <c r="A27" s="123">
        <v>10</v>
      </c>
      <c r="B27" s="54" t="s">
        <v>115</v>
      </c>
      <c r="C27" s="700">
        <v>0</v>
      </c>
      <c r="D27" s="700">
        <v>0</v>
      </c>
      <c r="E27" s="701">
        <v>0</v>
      </c>
      <c r="F27" s="700">
        <v>0</v>
      </c>
      <c r="G27" s="700">
        <v>0</v>
      </c>
      <c r="H27" s="702">
        <v>0</v>
      </c>
    </row>
    <row r="28" spans="1:8">
      <c r="A28" s="123">
        <v>11</v>
      </c>
      <c r="B28" s="54" t="s">
        <v>116</v>
      </c>
      <c r="C28" s="700">
        <v>8398798</v>
      </c>
      <c r="D28" s="700">
        <v>8218777</v>
      </c>
      <c r="E28" s="701">
        <v>16617575</v>
      </c>
      <c r="F28" s="700">
        <v>5416906</v>
      </c>
      <c r="G28" s="700">
        <v>9376082</v>
      </c>
      <c r="H28" s="702">
        <v>14792988</v>
      </c>
    </row>
    <row r="29" spans="1:8">
      <c r="A29" s="123">
        <v>12</v>
      </c>
      <c r="B29" s="54" t="s">
        <v>117</v>
      </c>
      <c r="C29" s="700">
        <v>377608</v>
      </c>
      <c r="D29" s="700">
        <v>336440</v>
      </c>
      <c r="E29" s="701">
        <v>714048</v>
      </c>
      <c r="F29" s="700">
        <v>325100</v>
      </c>
      <c r="G29" s="700">
        <v>331512</v>
      </c>
      <c r="H29" s="702">
        <v>656612</v>
      </c>
    </row>
    <row r="30" spans="1:8">
      <c r="A30" s="123">
        <v>13</v>
      </c>
      <c r="B30" s="57" t="s">
        <v>118</v>
      </c>
      <c r="C30" s="703">
        <v>52631889</v>
      </c>
      <c r="D30" s="703">
        <v>19895951</v>
      </c>
      <c r="E30" s="701">
        <v>72527840</v>
      </c>
      <c r="F30" s="703">
        <v>38976777</v>
      </c>
      <c r="G30" s="703">
        <v>21991462</v>
      </c>
      <c r="H30" s="702">
        <v>60968239</v>
      </c>
    </row>
    <row r="31" spans="1:8">
      <c r="A31" s="123">
        <v>14</v>
      </c>
      <c r="B31" s="57" t="s">
        <v>119</v>
      </c>
      <c r="C31" s="703">
        <v>47483245.849999994</v>
      </c>
      <c r="D31" s="703">
        <v>9965584.0000000037</v>
      </c>
      <c r="E31" s="701">
        <v>57448829.849999994</v>
      </c>
      <c r="F31" s="703">
        <v>35581451.599999994</v>
      </c>
      <c r="G31" s="703">
        <v>6231460</v>
      </c>
      <c r="H31" s="702">
        <v>41812911.599999994</v>
      </c>
    </row>
    <row r="32" spans="1:8">
      <c r="A32" s="123"/>
      <c r="B32" s="52"/>
      <c r="C32" s="706"/>
      <c r="D32" s="706"/>
      <c r="E32" s="706"/>
      <c r="F32" s="706"/>
      <c r="G32" s="706"/>
      <c r="H32" s="707"/>
    </row>
    <row r="33" spans="1:8">
      <c r="A33" s="123"/>
      <c r="B33" s="52" t="s">
        <v>120</v>
      </c>
      <c r="C33" s="700"/>
      <c r="D33" s="700"/>
      <c r="E33" s="704"/>
      <c r="F33" s="700"/>
      <c r="G33" s="700"/>
      <c r="H33" s="705"/>
    </row>
    <row r="34" spans="1:8">
      <c r="A34" s="123">
        <v>15</v>
      </c>
      <c r="B34" s="51" t="s">
        <v>91</v>
      </c>
      <c r="C34" s="708">
        <v>9930709.5899999999</v>
      </c>
      <c r="D34" s="708">
        <v>1991304.4</v>
      </c>
      <c r="E34" s="701">
        <v>11922013.99</v>
      </c>
      <c r="F34" s="708">
        <v>8562466.3699999992</v>
      </c>
      <c r="G34" s="708">
        <v>1513777.65</v>
      </c>
      <c r="H34" s="702">
        <v>10076244.02</v>
      </c>
    </row>
    <row r="35" spans="1:8">
      <c r="A35" s="123">
        <v>15.1</v>
      </c>
      <c r="B35" s="55" t="s">
        <v>121</v>
      </c>
      <c r="C35" s="700">
        <v>11770732.59</v>
      </c>
      <c r="D35" s="700">
        <v>5958739</v>
      </c>
      <c r="E35" s="701">
        <v>17729471.59</v>
      </c>
      <c r="F35" s="700">
        <v>9923734.3699999992</v>
      </c>
      <c r="G35" s="700">
        <v>4728217</v>
      </c>
      <c r="H35" s="702">
        <v>14651951.369999999</v>
      </c>
    </row>
    <row r="36" spans="1:8">
      <c r="A36" s="123">
        <v>15.2</v>
      </c>
      <c r="B36" s="55" t="s">
        <v>122</v>
      </c>
      <c r="C36" s="700">
        <v>1840023</v>
      </c>
      <c r="D36" s="700">
        <v>3967434.6</v>
      </c>
      <c r="E36" s="701">
        <v>5807457.5999999996</v>
      </c>
      <c r="F36" s="700">
        <v>1361268</v>
      </c>
      <c r="G36" s="700">
        <v>3214439.35</v>
      </c>
      <c r="H36" s="702">
        <v>4575707.3499999996</v>
      </c>
    </row>
    <row r="37" spans="1:8">
      <c r="A37" s="123">
        <v>16</v>
      </c>
      <c r="B37" s="54" t="s">
        <v>123</v>
      </c>
      <c r="C37" s="700">
        <v>0</v>
      </c>
      <c r="D37" s="700">
        <v>0</v>
      </c>
      <c r="E37" s="701">
        <v>0</v>
      </c>
      <c r="F37" s="700">
        <v>0</v>
      </c>
      <c r="G37" s="700">
        <v>0</v>
      </c>
      <c r="H37" s="702">
        <v>0</v>
      </c>
    </row>
    <row r="38" spans="1:8">
      <c r="A38" s="123">
        <v>17</v>
      </c>
      <c r="B38" s="54" t="s">
        <v>124</v>
      </c>
      <c r="C38" s="700">
        <v>0</v>
      </c>
      <c r="D38" s="700">
        <v>0</v>
      </c>
      <c r="E38" s="701">
        <v>0</v>
      </c>
      <c r="F38" s="700">
        <v>0</v>
      </c>
      <c r="G38" s="700">
        <v>0</v>
      </c>
      <c r="H38" s="702">
        <v>0</v>
      </c>
    </row>
    <row r="39" spans="1:8">
      <c r="A39" s="123">
        <v>18</v>
      </c>
      <c r="B39" s="54" t="s">
        <v>125</v>
      </c>
      <c r="C39" s="700">
        <v>0</v>
      </c>
      <c r="D39" s="700">
        <v>0</v>
      </c>
      <c r="E39" s="701">
        <v>0</v>
      </c>
      <c r="F39" s="700">
        <v>0</v>
      </c>
      <c r="G39" s="700">
        <v>0</v>
      </c>
      <c r="H39" s="702">
        <v>0</v>
      </c>
    </row>
    <row r="40" spans="1:8">
      <c r="A40" s="123">
        <v>19</v>
      </c>
      <c r="B40" s="54" t="s">
        <v>126</v>
      </c>
      <c r="C40" s="700">
        <v>14070039</v>
      </c>
      <c r="D40" s="700">
        <v>0</v>
      </c>
      <c r="E40" s="701">
        <v>14070039</v>
      </c>
      <c r="F40" s="700">
        <v>505751</v>
      </c>
      <c r="G40" s="700">
        <v>0</v>
      </c>
      <c r="H40" s="702">
        <v>505751</v>
      </c>
    </row>
    <row r="41" spans="1:8">
      <c r="A41" s="123">
        <v>20</v>
      </c>
      <c r="B41" s="54" t="s">
        <v>127</v>
      </c>
      <c r="C41" s="700">
        <v>-5046662</v>
      </c>
      <c r="D41" s="700">
        <v>0</v>
      </c>
      <c r="E41" s="701">
        <v>-5046662</v>
      </c>
      <c r="F41" s="700">
        <v>13534883</v>
      </c>
      <c r="G41" s="700">
        <v>0</v>
      </c>
      <c r="H41" s="702">
        <v>13534883</v>
      </c>
    </row>
    <row r="42" spans="1:8">
      <c r="A42" s="123">
        <v>21</v>
      </c>
      <c r="B42" s="54" t="s">
        <v>128</v>
      </c>
      <c r="C42" s="700">
        <v>437174</v>
      </c>
      <c r="D42" s="700">
        <v>0</v>
      </c>
      <c r="E42" s="701">
        <v>437174</v>
      </c>
      <c r="F42" s="700">
        <v>-434442</v>
      </c>
      <c r="G42" s="700">
        <v>0</v>
      </c>
      <c r="H42" s="702">
        <v>-434442</v>
      </c>
    </row>
    <row r="43" spans="1:8">
      <c r="A43" s="123">
        <v>22</v>
      </c>
      <c r="B43" s="54" t="s">
        <v>129</v>
      </c>
      <c r="C43" s="700">
        <v>164129.41</v>
      </c>
      <c r="D43" s="700">
        <v>0</v>
      </c>
      <c r="E43" s="701">
        <v>164129.41</v>
      </c>
      <c r="F43" s="700">
        <v>116967.40000000001</v>
      </c>
      <c r="G43" s="700">
        <v>0</v>
      </c>
      <c r="H43" s="702">
        <v>116967.40000000001</v>
      </c>
    </row>
    <row r="44" spans="1:8">
      <c r="A44" s="123">
        <v>23</v>
      </c>
      <c r="B44" s="54" t="s">
        <v>130</v>
      </c>
      <c r="C44" s="700">
        <v>2844292.15</v>
      </c>
      <c r="D44" s="700">
        <v>728452</v>
      </c>
      <c r="E44" s="701">
        <v>3572744.15</v>
      </c>
      <c r="F44" s="700">
        <v>2358742.63</v>
      </c>
      <c r="G44" s="700">
        <v>893387</v>
      </c>
      <c r="H44" s="702">
        <v>3252129.63</v>
      </c>
    </row>
    <row r="45" spans="1:8">
      <c r="A45" s="123">
        <v>24</v>
      </c>
      <c r="B45" s="57" t="s">
        <v>131</v>
      </c>
      <c r="C45" s="703">
        <v>22399682.149999999</v>
      </c>
      <c r="D45" s="703">
        <v>2719756.4</v>
      </c>
      <c r="E45" s="701">
        <v>25119438.549999997</v>
      </c>
      <c r="F45" s="703">
        <v>24644368.399999995</v>
      </c>
      <c r="G45" s="703">
        <v>2407164.65</v>
      </c>
      <c r="H45" s="702">
        <v>27051533.049999993</v>
      </c>
    </row>
    <row r="46" spans="1:8">
      <c r="A46" s="123"/>
      <c r="B46" s="52" t="s">
        <v>132</v>
      </c>
      <c r="C46" s="700"/>
      <c r="D46" s="700"/>
      <c r="E46" s="700"/>
      <c r="F46" s="700"/>
      <c r="G46" s="700"/>
      <c r="H46" s="709"/>
    </row>
    <row r="47" spans="1:8">
      <c r="A47" s="123">
        <v>25</v>
      </c>
      <c r="B47" s="54" t="s">
        <v>133</v>
      </c>
      <c r="C47" s="700">
        <v>1473191</v>
      </c>
      <c r="D47" s="700">
        <v>1821036.4</v>
      </c>
      <c r="E47" s="701">
        <v>3294227.4</v>
      </c>
      <c r="F47" s="700">
        <v>1322046</v>
      </c>
      <c r="G47" s="700">
        <v>1540285.65</v>
      </c>
      <c r="H47" s="702">
        <v>2862331.65</v>
      </c>
    </row>
    <row r="48" spans="1:8">
      <c r="A48" s="123">
        <v>26</v>
      </c>
      <c r="B48" s="54" t="s">
        <v>134</v>
      </c>
      <c r="C48" s="700">
        <v>4626436</v>
      </c>
      <c r="D48" s="700">
        <v>922904</v>
      </c>
      <c r="E48" s="701">
        <v>5549340</v>
      </c>
      <c r="F48" s="700">
        <v>3316864</v>
      </c>
      <c r="G48" s="700">
        <v>468295</v>
      </c>
      <c r="H48" s="702">
        <v>3785159</v>
      </c>
    </row>
    <row r="49" spans="1:9">
      <c r="A49" s="123">
        <v>27</v>
      </c>
      <c r="B49" s="54" t="s">
        <v>135</v>
      </c>
      <c r="C49" s="700">
        <v>24084569</v>
      </c>
      <c r="D49" s="700">
        <v>0</v>
      </c>
      <c r="E49" s="701">
        <v>24084569</v>
      </c>
      <c r="F49" s="700">
        <v>26551729</v>
      </c>
      <c r="G49" s="700">
        <v>0</v>
      </c>
      <c r="H49" s="702">
        <v>26551729</v>
      </c>
    </row>
    <row r="50" spans="1:9">
      <c r="A50" s="123">
        <v>28</v>
      </c>
      <c r="B50" s="54" t="s">
        <v>271</v>
      </c>
      <c r="C50" s="700">
        <v>412240</v>
      </c>
      <c r="D50" s="700">
        <v>0</v>
      </c>
      <c r="E50" s="701">
        <v>412240</v>
      </c>
      <c r="F50" s="700">
        <v>458269</v>
      </c>
      <c r="G50" s="700">
        <v>0</v>
      </c>
      <c r="H50" s="702">
        <v>458269</v>
      </c>
    </row>
    <row r="51" spans="1:9">
      <c r="A51" s="123">
        <v>29</v>
      </c>
      <c r="B51" s="54" t="s">
        <v>136</v>
      </c>
      <c r="C51" s="700">
        <v>6262128</v>
      </c>
      <c r="D51" s="700">
        <v>0</v>
      </c>
      <c r="E51" s="701">
        <v>6262128</v>
      </c>
      <c r="F51" s="700">
        <v>6306629</v>
      </c>
      <c r="G51" s="700">
        <v>0</v>
      </c>
      <c r="H51" s="702">
        <v>6306629</v>
      </c>
    </row>
    <row r="52" spans="1:9">
      <c r="A52" s="123">
        <v>30</v>
      </c>
      <c r="B52" s="54" t="s">
        <v>137</v>
      </c>
      <c r="C52" s="700">
        <v>4861147</v>
      </c>
      <c r="D52" s="700">
        <v>113418</v>
      </c>
      <c r="E52" s="701">
        <v>4974565</v>
      </c>
      <c r="F52" s="700">
        <v>4432840</v>
      </c>
      <c r="G52" s="700">
        <v>143923</v>
      </c>
      <c r="H52" s="702">
        <v>4576763</v>
      </c>
    </row>
    <row r="53" spans="1:9">
      <c r="A53" s="123">
        <v>31</v>
      </c>
      <c r="B53" s="57" t="s">
        <v>138</v>
      </c>
      <c r="C53" s="703">
        <v>41719711</v>
      </c>
      <c r="D53" s="703">
        <v>2857358.4</v>
      </c>
      <c r="E53" s="701">
        <v>44577069.399999999</v>
      </c>
      <c r="F53" s="703">
        <v>42388377</v>
      </c>
      <c r="G53" s="703">
        <v>2152503.65</v>
      </c>
      <c r="H53" s="702">
        <v>44540880.649999999</v>
      </c>
    </row>
    <row r="54" spans="1:9">
      <c r="A54" s="123">
        <v>32</v>
      </c>
      <c r="B54" s="57" t="s">
        <v>139</v>
      </c>
      <c r="C54" s="703">
        <v>-19320028.850000001</v>
      </c>
      <c r="D54" s="703">
        <v>-137602</v>
      </c>
      <c r="E54" s="701">
        <v>-19457630.850000001</v>
      </c>
      <c r="F54" s="703">
        <v>-17744008.600000005</v>
      </c>
      <c r="G54" s="703">
        <v>254661</v>
      </c>
      <c r="H54" s="702">
        <v>-17489347.600000005</v>
      </c>
    </row>
    <row r="55" spans="1:9">
      <c r="A55" s="123"/>
      <c r="B55" s="52"/>
      <c r="C55" s="706"/>
      <c r="D55" s="706"/>
      <c r="E55" s="706"/>
      <c r="F55" s="706"/>
      <c r="G55" s="706"/>
      <c r="H55" s="707"/>
    </row>
    <row r="56" spans="1:9">
      <c r="A56" s="123">
        <v>33</v>
      </c>
      <c r="B56" s="57" t="s">
        <v>140</v>
      </c>
      <c r="C56" s="703">
        <v>28163216.999999993</v>
      </c>
      <c r="D56" s="703">
        <v>9827982.0000000037</v>
      </c>
      <c r="E56" s="701">
        <v>37991199</v>
      </c>
      <c r="F56" s="703">
        <v>17837442.999999989</v>
      </c>
      <c r="G56" s="703">
        <v>6486121</v>
      </c>
      <c r="H56" s="702">
        <v>24323563.999999989</v>
      </c>
    </row>
    <row r="57" spans="1:9">
      <c r="A57" s="123"/>
      <c r="B57" s="52"/>
      <c r="C57" s="706"/>
      <c r="D57" s="706"/>
      <c r="E57" s="706"/>
      <c r="F57" s="706"/>
      <c r="G57" s="706"/>
      <c r="H57" s="707"/>
    </row>
    <row r="58" spans="1:9">
      <c r="A58" s="123">
        <v>34</v>
      </c>
      <c r="B58" s="54" t="s">
        <v>141</v>
      </c>
      <c r="C58" s="700">
        <v>1669951</v>
      </c>
      <c r="D58" s="710">
        <v>-336516</v>
      </c>
      <c r="E58" s="701">
        <v>1333435</v>
      </c>
      <c r="F58" s="700">
        <v>38531375</v>
      </c>
      <c r="G58" s="710">
        <v>3046010</v>
      </c>
      <c r="H58" s="702">
        <v>41577385</v>
      </c>
    </row>
    <row r="59" spans="1:9" s="190" customFormat="1">
      <c r="A59" s="123">
        <v>35</v>
      </c>
      <c r="B59" s="51" t="s">
        <v>142</v>
      </c>
      <c r="C59" s="710">
        <v>0</v>
      </c>
      <c r="D59" s="710" t="s">
        <v>1048</v>
      </c>
      <c r="E59" s="711">
        <v>0</v>
      </c>
      <c r="F59" s="712">
        <v>303000</v>
      </c>
      <c r="G59" s="710" t="s">
        <v>1048</v>
      </c>
      <c r="H59" s="713">
        <v>303000</v>
      </c>
      <c r="I59" s="189"/>
    </row>
    <row r="60" spans="1:9">
      <c r="A60" s="123">
        <v>36</v>
      </c>
      <c r="B60" s="54" t="s">
        <v>143</v>
      </c>
      <c r="C60" s="700">
        <v>181753</v>
      </c>
      <c r="D60" s="710">
        <v>21720</v>
      </c>
      <c r="E60" s="701">
        <v>203473</v>
      </c>
      <c r="F60" s="700">
        <v>3566887</v>
      </c>
      <c r="G60" s="710">
        <v>-35802</v>
      </c>
      <c r="H60" s="702">
        <v>3531085</v>
      </c>
    </row>
    <row r="61" spans="1:9">
      <c r="A61" s="123">
        <v>37</v>
      </c>
      <c r="B61" s="57" t="s">
        <v>144</v>
      </c>
      <c r="C61" s="703">
        <v>1851704</v>
      </c>
      <c r="D61" s="703">
        <v>-314796</v>
      </c>
      <c r="E61" s="701">
        <v>1536908</v>
      </c>
      <c r="F61" s="703">
        <v>42401262</v>
      </c>
      <c r="G61" s="703">
        <v>3010208</v>
      </c>
      <c r="H61" s="702">
        <v>45411470</v>
      </c>
    </row>
    <row r="62" spans="1:9">
      <c r="A62" s="123"/>
      <c r="B62" s="58"/>
      <c r="C62" s="700"/>
      <c r="D62" s="700"/>
      <c r="E62" s="700"/>
      <c r="F62" s="700"/>
      <c r="G62" s="700"/>
      <c r="H62" s="709"/>
    </row>
    <row r="63" spans="1:9">
      <c r="A63" s="123">
        <v>38</v>
      </c>
      <c r="B63" s="59" t="s">
        <v>272</v>
      </c>
      <c r="C63" s="703">
        <v>26311512.999999993</v>
      </c>
      <c r="D63" s="703">
        <v>10142778.000000004</v>
      </c>
      <c r="E63" s="701">
        <v>36454291</v>
      </c>
      <c r="F63" s="703">
        <v>-24563819.000000011</v>
      </c>
      <c r="G63" s="703">
        <v>3475913</v>
      </c>
      <c r="H63" s="702">
        <v>-21087906.000000011</v>
      </c>
    </row>
    <row r="64" spans="1:9">
      <c r="A64" s="121">
        <v>39</v>
      </c>
      <c r="B64" s="54" t="s">
        <v>145</v>
      </c>
      <c r="C64" s="714">
        <v>3780718</v>
      </c>
      <c r="D64" s="714">
        <v>0</v>
      </c>
      <c r="E64" s="701">
        <v>3780718</v>
      </c>
      <c r="F64" s="714">
        <v>118468</v>
      </c>
      <c r="G64" s="714">
        <v>0</v>
      </c>
      <c r="H64" s="702">
        <v>118468</v>
      </c>
    </row>
    <row r="65" spans="1:8">
      <c r="A65" s="123">
        <v>40</v>
      </c>
      <c r="B65" s="57" t="s">
        <v>146</v>
      </c>
      <c r="C65" s="703">
        <v>22530794.999999993</v>
      </c>
      <c r="D65" s="703">
        <v>10142778.000000004</v>
      </c>
      <c r="E65" s="701">
        <v>32673572.999999996</v>
      </c>
      <c r="F65" s="703">
        <v>-24682287.000000011</v>
      </c>
      <c r="G65" s="703">
        <v>3475913</v>
      </c>
      <c r="H65" s="702">
        <v>-21206374.000000011</v>
      </c>
    </row>
    <row r="66" spans="1:8">
      <c r="A66" s="121">
        <v>41</v>
      </c>
      <c r="B66" s="54" t="s">
        <v>147</v>
      </c>
      <c r="C66" s="714">
        <v>0</v>
      </c>
      <c r="D66" s="714"/>
      <c r="E66" s="701">
        <v>0</v>
      </c>
      <c r="F66" s="714">
        <v>0</v>
      </c>
      <c r="G66" s="714"/>
      <c r="H66" s="702">
        <v>0</v>
      </c>
    </row>
    <row r="67" spans="1:8" ht="15" thickBot="1">
      <c r="A67" s="125">
        <v>42</v>
      </c>
      <c r="B67" s="126" t="s">
        <v>148</v>
      </c>
      <c r="C67" s="227">
        <v>22530794.999999993</v>
      </c>
      <c r="D67" s="227">
        <v>10142778.000000004</v>
      </c>
      <c r="E67" s="225">
        <v>32673572.999999996</v>
      </c>
      <c r="F67" s="227">
        <v>-24682287.000000011</v>
      </c>
      <c r="G67" s="227">
        <v>3475913</v>
      </c>
      <c r="H67" s="228">
        <v>-21206374.000000011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H53"/>
  <sheetViews>
    <sheetView zoomScaleNormal="100" workbookViewId="0">
      <selection activeCell="C7" sqref="C7:H52"/>
    </sheetView>
  </sheetViews>
  <sheetFormatPr defaultRowHeight="14.4"/>
  <cols>
    <col min="1" max="1" width="9.5546875" bestFit="1" customWidth="1"/>
    <col min="2" max="2" width="72.33203125" customWidth="1"/>
    <col min="3" max="8" width="12.6640625" customWidth="1"/>
  </cols>
  <sheetData>
    <row r="1" spans="1:8">
      <c r="A1" s="2" t="s">
        <v>188</v>
      </c>
      <c r="B1" t="str">
        <f>Info!C2</f>
        <v>სს "ვითიბი ბანკი ჯორჯია"</v>
      </c>
    </row>
    <row r="2" spans="1:8">
      <c r="A2" s="2" t="s">
        <v>189</v>
      </c>
      <c r="B2" s="408">
        <f>'1. key ratios'!B2</f>
        <v>44469</v>
      </c>
    </row>
    <row r="3" spans="1:8">
      <c r="A3" s="2"/>
    </row>
    <row r="4" spans="1:8" ht="15" thickBot="1">
      <c r="A4" s="2" t="s">
        <v>408</v>
      </c>
      <c r="B4" s="2"/>
      <c r="C4" s="199"/>
      <c r="D4" s="199"/>
      <c r="E4" s="199"/>
      <c r="F4" s="200"/>
      <c r="G4" s="200"/>
      <c r="H4" s="201" t="s">
        <v>93</v>
      </c>
    </row>
    <row r="5" spans="1:8">
      <c r="A5" s="743" t="s">
        <v>26</v>
      </c>
      <c r="B5" s="745" t="s">
        <v>245</v>
      </c>
      <c r="C5" s="747" t="s">
        <v>194</v>
      </c>
      <c r="D5" s="747"/>
      <c r="E5" s="747"/>
      <c r="F5" s="747" t="s">
        <v>195</v>
      </c>
      <c r="G5" s="747"/>
      <c r="H5" s="748"/>
    </row>
    <row r="6" spans="1:8">
      <c r="A6" s="744"/>
      <c r="B6" s="746"/>
      <c r="C6" s="39" t="s">
        <v>27</v>
      </c>
      <c r="D6" s="39" t="s">
        <v>94</v>
      </c>
      <c r="E6" s="39" t="s">
        <v>68</v>
      </c>
      <c r="F6" s="39" t="s">
        <v>27</v>
      </c>
      <c r="G6" s="39" t="s">
        <v>94</v>
      </c>
      <c r="H6" s="40" t="s">
        <v>68</v>
      </c>
    </row>
    <row r="7" spans="1:8" s="3" customFormat="1">
      <c r="A7" s="202">
        <v>1</v>
      </c>
      <c r="B7" s="203" t="s">
        <v>482</v>
      </c>
      <c r="C7" s="697">
        <v>107349367</v>
      </c>
      <c r="D7" s="697">
        <v>94194845</v>
      </c>
      <c r="E7" s="698">
        <v>201544212</v>
      </c>
      <c r="F7" s="697">
        <v>87994138</v>
      </c>
      <c r="G7" s="697">
        <v>156554149</v>
      </c>
      <c r="H7" s="699">
        <v>244548287</v>
      </c>
    </row>
    <row r="8" spans="1:8" s="3" customFormat="1">
      <c r="A8" s="202">
        <v>1.1000000000000001</v>
      </c>
      <c r="B8" s="204" t="s">
        <v>276</v>
      </c>
      <c r="C8" s="697">
        <v>39721620</v>
      </c>
      <c r="D8" s="697">
        <v>37386356</v>
      </c>
      <c r="E8" s="698">
        <v>77107976</v>
      </c>
      <c r="F8" s="697">
        <v>25355925</v>
      </c>
      <c r="G8" s="697">
        <v>61047161</v>
      </c>
      <c r="H8" s="699">
        <v>86403086</v>
      </c>
    </row>
    <row r="9" spans="1:8" s="3" customFormat="1">
      <c r="A9" s="202">
        <v>1.2</v>
      </c>
      <c r="B9" s="204" t="s">
        <v>277</v>
      </c>
      <c r="C9" s="697">
        <v>0</v>
      </c>
      <c r="D9" s="697">
        <v>0</v>
      </c>
      <c r="E9" s="698">
        <v>0</v>
      </c>
      <c r="F9" s="697">
        <v>0</v>
      </c>
      <c r="G9" s="697">
        <v>21254640.66</v>
      </c>
      <c r="H9" s="699">
        <v>21254640.66</v>
      </c>
    </row>
    <row r="10" spans="1:8" s="3" customFormat="1">
      <c r="A10" s="202">
        <v>1.3</v>
      </c>
      <c r="B10" s="204" t="s">
        <v>278</v>
      </c>
      <c r="C10" s="697">
        <v>67627747</v>
      </c>
      <c r="D10" s="697">
        <v>56808489</v>
      </c>
      <c r="E10" s="698">
        <v>124436236</v>
      </c>
      <c r="F10" s="697">
        <v>62638213</v>
      </c>
      <c r="G10" s="697">
        <v>74252347.340000004</v>
      </c>
      <c r="H10" s="699">
        <v>136890560.34</v>
      </c>
    </row>
    <row r="11" spans="1:8" s="3" customFormat="1">
      <c r="A11" s="202">
        <v>1.4</v>
      </c>
      <c r="B11" s="204" t="s">
        <v>279</v>
      </c>
      <c r="C11" s="697">
        <v>21431</v>
      </c>
      <c r="D11" s="697">
        <v>0</v>
      </c>
      <c r="E11" s="698">
        <v>21431</v>
      </c>
      <c r="F11" s="697">
        <v>0</v>
      </c>
      <c r="G11" s="697">
        <v>0</v>
      </c>
      <c r="H11" s="699">
        <v>0</v>
      </c>
    </row>
    <row r="12" spans="1:8" s="3" customFormat="1" ht="29.25" customHeight="1">
      <c r="A12" s="202">
        <v>2</v>
      </c>
      <c r="B12" s="203" t="s">
        <v>280</v>
      </c>
      <c r="C12" s="697">
        <v>0</v>
      </c>
      <c r="D12" s="697">
        <v>0</v>
      </c>
      <c r="E12" s="698">
        <v>0</v>
      </c>
      <c r="F12" s="697">
        <v>0</v>
      </c>
      <c r="G12" s="697">
        <v>0</v>
      </c>
      <c r="H12" s="699">
        <v>0</v>
      </c>
    </row>
    <row r="13" spans="1:8" s="3" customFormat="1" ht="27.6">
      <c r="A13" s="202">
        <v>3</v>
      </c>
      <c r="B13" s="203" t="s">
        <v>281</v>
      </c>
      <c r="C13" s="697">
        <v>125911000</v>
      </c>
      <c r="D13" s="697">
        <v>0</v>
      </c>
      <c r="E13" s="698">
        <v>125911000</v>
      </c>
      <c r="F13" s="697">
        <v>107330000</v>
      </c>
      <c r="G13" s="697">
        <v>0</v>
      </c>
      <c r="H13" s="699">
        <v>107330000</v>
      </c>
    </row>
    <row r="14" spans="1:8" s="3" customFormat="1">
      <c r="A14" s="202">
        <v>3.1</v>
      </c>
      <c r="B14" s="204" t="s">
        <v>282</v>
      </c>
      <c r="C14" s="697">
        <v>125911000</v>
      </c>
      <c r="D14" s="697">
        <v>0</v>
      </c>
      <c r="E14" s="698">
        <v>125911000</v>
      </c>
      <c r="F14" s="697">
        <v>107330000</v>
      </c>
      <c r="G14" s="697">
        <v>0</v>
      </c>
      <c r="H14" s="699">
        <v>107330000</v>
      </c>
    </row>
    <row r="15" spans="1:8" s="3" customFormat="1">
      <c r="A15" s="202">
        <v>3.2</v>
      </c>
      <c r="B15" s="204" t="s">
        <v>283</v>
      </c>
      <c r="C15" s="697">
        <v>0</v>
      </c>
      <c r="D15" s="697">
        <v>0</v>
      </c>
      <c r="E15" s="698">
        <v>0</v>
      </c>
      <c r="F15" s="697">
        <v>0</v>
      </c>
      <c r="G15" s="697">
        <v>0</v>
      </c>
      <c r="H15" s="699">
        <v>0</v>
      </c>
    </row>
    <row r="16" spans="1:8" s="3" customFormat="1">
      <c r="A16" s="202">
        <v>4</v>
      </c>
      <c r="B16" s="203" t="s">
        <v>284</v>
      </c>
      <c r="C16" s="697">
        <v>277267489</v>
      </c>
      <c r="D16" s="697">
        <v>38095531166</v>
      </c>
      <c r="E16" s="698">
        <v>38372798655</v>
      </c>
      <c r="F16" s="697">
        <v>272120467</v>
      </c>
      <c r="G16" s="697">
        <v>38711541387</v>
      </c>
      <c r="H16" s="699">
        <v>38983661854</v>
      </c>
    </row>
    <row r="17" spans="1:8" s="3" customFormat="1">
      <c r="A17" s="202">
        <v>4.0999999999999996</v>
      </c>
      <c r="B17" s="204" t="s">
        <v>285</v>
      </c>
      <c r="C17" s="697">
        <v>277267489</v>
      </c>
      <c r="D17" s="697">
        <v>38020163694.647598</v>
      </c>
      <c r="E17" s="698">
        <v>38297431183.647598</v>
      </c>
      <c r="F17" s="697">
        <v>272120467</v>
      </c>
      <c r="G17" s="697">
        <v>38622871485.707199</v>
      </c>
      <c r="H17" s="699">
        <v>38894991952.707199</v>
      </c>
    </row>
    <row r="18" spans="1:8" s="3" customFormat="1">
      <c r="A18" s="202">
        <v>4.2</v>
      </c>
      <c r="B18" s="204" t="s">
        <v>286</v>
      </c>
      <c r="C18" s="697">
        <v>0</v>
      </c>
      <c r="D18" s="697">
        <v>75367471.35239999</v>
      </c>
      <c r="E18" s="698">
        <v>75367471.35239999</v>
      </c>
      <c r="F18" s="697">
        <v>0</v>
      </c>
      <c r="G18" s="697">
        <v>88669901.292799994</v>
      </c>
      <c r="H18" s="699">
        <v>88669901.292799994</v>
      </c>
    </row>
    <row r="19" spans="1:8" s="3" customFormat="1" ht="27.6">
      <c r="A19" s="202">
        <v>5</v>
      </c>
      <c r="B19" s="203" t="s">
        <v>287</v>
      </c>
      <c r="C19" s="697">
        <v>189959088.83999997</v>
      </c>
      <c r="D19" s="697">
        <v>6723228097.3768997</v>
      </c>
      <c r="E19" s="698">
        <v>6913187186.2168999</v>
      </c>
      <c r="F19" s="697">
        <v>158240219.25</v>
      </c>
      <c r="G19" s="697">
        <v>5933526137.5597992</v>
      </c>
      <c r="H19" s="699">
        <v>6091766356.8097992</v>
      </c>
    </row>
    <row r="20" spans="1:8" s="3" customFormat="1">
      <c r="A20" s="202">
        <v>5.0999999999999996</v>
      </c>
      <c r="B20" s="204" t="s">
        <v>288</v>
      </c>
      <c r="C20" s="697">
        <v>16868986.690000001</v>
      </c>
      <c r="D20" s="697">
        <v>45804953.442900002</v>
      </c>
      <c r="E20" s="698">
        <v>62673940.1329</v>
      </c>
      <c r="F20" s="697">
        <v>9118161.7699999996</v>
      </c>
      <c r="G20" s="697">
        <v>39290234.233000003</v>
      </c>
      <c r="H20" s="699">
        <v>48408396.003000006</v>
      </c>
    </row>
    <row r="21" spans="1:8" s="3" customFormat="1">
      <c r="A21" s="202">
        <v>5.2</v>
      </c>
      <c r="B21" s="204" t="s">
        <v>289</v>
      </c>
      <c r="C21" s="697">
        <v>1</v>
      </c>
      <c r="D21" s="697">
        <v>29615498.219599999</v>
      </c>
      <c r="E21" s="698">
        <v>29615499.219599999</v>
      </c>
      <c r="F21" s="697">
        <v>1</v>
      </c>
      <c r="G21" s="697">
        <v>23118452.166299999</v>
      </c>
      <c r="H21" s="699">
        <v>23118453.166299999</v>
      </c>
    </row>
    <row r="22" spans="1:8" s="3" customFormat="1">
      <c r="A22" s="202">
        <v>5.3</v>
      </c>
      <c r="B22" s="204" t="s">
        <v>290</v>
      </c>
      <c r="C22" s="697">
        <v>98158505.769999996</v>
      </c>
      <c r="D22" s="697">
        <v>4364144201.8747997</v>
      </c>
      <c r="E22" s="698">
        <v>4462302707.6448002</v>
      </c>
      <c r="F22" s="697">
        <v>98020284.300000012</v>
      </c>
      <c r="G22" s="697">
        <v>4396068875.7635994</v>
      </c>
      <c r="H22" s="699">
        <v>4494089160.0635996</v>
      </c>
    </row>
    <row r="23" spans="1:8" s="3" customFormat="1">
      <c r="A23" s="202" t="s">
        <v>291</v>
      </c>
      <c r="B23" s="205" t="s">
        <v>292</v>
      </c>
      <c r="C23" s="697">
        <v>6567725.5800000001</v>
      </c>
      <c r="D23" s="697">
        <v>1619672181.0913999</v>
      </c>
      <c r="E23" s="698">
        <v>1626239906.6713998</v>
      </c>
      <c r="F23" s="697">
        <v>6449343.6299999999</v>
      </c>
      <c r="G23" s="697">
        <v>1492889856.29</v>
      </c>
      <c r="H23" s="699">
        <v>1499339199.9200001</v>
      </c>
    </row>
    <row r="24" spans="1:8" s="3" customFormat="1">
      <c r="A24" s="202" t="s">
        <v>293</v>
      </c>
      <c r="B24" s="205" t="s">
        <v>294</v>
      </c>
      <c r="C24" s="697">
        <v>30453328</v>
      </c>
      <c r="D24" s="697">
        <v>1706228703.8236001</v>
      </c>
      <c r="E24" s="698">
        <v>1736682031.8236001</v>
      </c>
      <c r="F24" s="697">
        <v>30453328</v>
      </c>
      <c r="G24" s="697">
        <v>1803499969.3564999</v>
      </c>
      <c r="H24" s="699">
        <v>1833953297.3564999</v>
      </c>
    </row>
    <row r="25" spans="1:8" s="3" customFormat="1">
      <c r="A25" s="202" t="s">
        <v>295</v>
      </c>
      <c r="B25" s="206" t="s">
        <v>296</v>
      </c>
      <c r="C25" s="697">
        <v>0</v>
      </c>
      <c r="D25" s="697">
        <v>39823650.648800001</v>
      </c>
      <c r="E25" s="698">
        <v>39823650.648800001</v>
      </c>
      <c r="F25" s="697">
        <v>0</v>
      </c>
      <c r="G25" s="697">
        <v>42997134.947400004</v>
      </c>
      <c r="H25" s="699">
        <v>42997134.947400004</v>
      </c>
    </row>
    <row r="26" spans="1:8" s="3" customFormat="1">
      <c r="A26" s="202" t="s">
        <v>297</v>
      </c>
      <c r="B26" s="205" t="s">
        <v>298</v>
      </c>
      <c r="C26" s="697">
        <v>908659.19</v>
      </c>
      <c r="D26" s="697">
        <v>464936999.5722</v>
      </c>
      <c r="E26" s="698">
        <v>465845658.7622</v>
      </c>
      <c r="F26" s="697">
        <v>888819.67</v>
      </c>
      <c r="G26" s="697">
        <v>520606901.0905</v>
      </c>
      <c r="H26" s="699">
        <v>521495720.76050001</v>
      </c>
    </row>
    <row r="27" spans="1:8" s="3" customFormat="1">
      <c r="A27" s="202" t="s">
        <v>299</v>
      </c>
      <c r="B27" s="205" t="s">
        <v>300</v>
      </c>
      <c r="C27" s="697">
        <v>60228793</v>
      </c>
      <c r="D27" s="697">
        <v>533482666.73879999</v>
      </c>
      <c r="E27" s="698">
        <v>593711459.73880005</v>
      </c>
      <c r="F27" s="697">
        <v>60228793</v>
      </c>
      <c r="G27" s="697">
        <v>536075014.07920003</v>
      </c>
      <c r="H27" s="699">
        <v>596303807.07920003</v>
      </c>
    </row>
    <row r="28" spans="1:8" s="3" customFormat="1">
      <c r="A28" s="202">
        <v>5.4</v>
      </c>
      <c r="B28" s="204" t="s">
        <v>301</v>
      </c>
      <c r="C28" s="697">
        <v>62172398.380000003</v>
      </c>
      <c r="D28" s="697">
        <v>590669577.21920002</v>
      </c>
      <c r="E28" s="698">
        <v>652841975.59920001</v>
      </c>
      <c r="F28" s="697">
        <v>45765097.18</v>
      </c>
      <c r="G28" s="697">
        <v>531007686.85439998</v>
      </c>
      <c r="H28" s="699">
        <v>576772784.03439999</v>
      </c>
    </row>
    <row r="29" spans="1:8" s="3" customFormat="1">
      <c r="A29" s="202">
        <v>5.5</v>
      </c>
      <c r="B29" s="204" t="s">
        <v>302</v>
      </c>
      <c r="C29" s="697">
        <v>10024414</v>
      </c>
      <c r="D29" s="697">
        <v>973343715.52970004</v>
      </c>
      <c r="E29" s="698">
        <v>983368129.52970004</v>
      </c>
      <c r="F29" s="697">
        <v>1931572</v>
      </c>
      <c r="G29" s="697">
        <v>822057382.57280004</v>
      </c>
      <c r="H29" s="699">
        <v>823988954.57280004</v>
      </c>
    </row>
    <row r="30" spans="1:8" s="3" customFormat="1">
      <c r="A30" s="202">
        <v>5.6</v>
      </c>
      <c r="B30" s="204" t="s">
        <v>303</v>
      </c>
      <c r="C30" s="697">
        <v>0</v>
      </c>
      <c r="D30" s="697">
        <v>677511986.16439998</v>
      </c>
      <c r="E30" s="698">
        <v>677511986.16439998</v>
      </c>
      <c r="F30" s="697">
        <v>0</v>
      </c>
      <c r="G30" s="697">
        <v>51385060.623300001</v>
      </c>
      <c r="H30" s="699">
        <v>51385060.623300001</v>
      </c>
    </row>
    <row r="31" spans="1:8" s="3" customFormat="1">
      <c r="A31" s="202">
        <v>5.7</v>
      </c>
      <c r="B31" s="204" t="s">
        <v>304</v>
      </c>
      <c r="C31" s="697">
        <v>2734783</v>
      </c>
      <c r="D31" s="697">
        <v>42138164.926299997</v>
      </c>
      <c r="E31" s="698">
        <v>44872947.926299997</v>
      </c>
      <c r="F31" s="697">
        <v>3405103</v>
      </c>
      <c r="G31" s="697">
        <v>70598445.346399993</v>
      </c>
      <c r="H31" s="699">
        <v>74003548.346399993</v>
      </c>
    </row>
    <row r="32" spans="1:8" s="3" customFormat="1">
      <c r="A32" s="202">
        <v>6</v>
      </c>
      <c r="B32" s="203" t="s">
        <v>305</v>
      </c>
      <c r="C32" s="697">
        <v>960961.97</v>
      </c>
      <c r="D32" s="697">
        <v>87591143.659299999</v>
      </c>
      <c r="E32" s="698">
        <v>88552105.629299998</v>
      </c>
      <c r="F32" s="697">
        <v>24274444.169999998</v>
      </c>
      <c r="G32" s="697">
        <v>159619016.22040001</v>
      </c>
      <c r="H32" s="699">
        <v>183893460.39039999</v>
      </c>
    </row>
    <row r="33" spans="1:8" s="3" customFormat="1" ht="27.6">
      <c r="A33" s="202">
        <v>6.1</v>
      </c>
      <c r="B33" s="204" t="s">
        <v>483</v>
      </c>
      <c r="C33" s="697">
        <v>0</v>
      </c>
      <c r="D33" s="697">
        <v>0</v>
      </c>
      <c r="E33" s="698">
        <v>0</v>
      </c>
      <c r="F33" s="697">
        <v>0</v>
      </c>
      <c r="G33" s="697">
        <v>0</v>
      </c>
      <c r="H33" s="699">
        <v>0</v>
      </c>
    </row>
    <row r="34" spans="1:8" s="3" customFormat="1" ht="27.6">
      <c r="A34" s="202">
        <v>6.2</v>
      </c>
      <c r="B34" s="204" t="s">
        <v>306</v>
      </c>
      <c r="C34" s="697">
        <v>960961.97</v>
      </c>
      <c r="D34" s="697">
        <v>87591143.659299999</v>
      </c>
      <c r="E34" s="698">
        <v>88552105.629299998</v>
      </c>
      <c r="F34" s="697">
        <v>24274444.169999998</v>
      </c>
      <c r="G34" s="697">
        <v>159619016.22040001</v>
      </c>
      <c r="H34" s="699">
        <v>183893460.39039999</v>
      </c>
    </row>
    <row r="35" spans="1:8" s="3" customFormat="1" ht="27.6">
      <c r="A35" s="202">
        <v>6.3</v>
      </c>
      <c r="B35" s="204" t="s">
        <v>307</v>
      </c>
      <c r="C35" s="697">
        <v>0</v>
      </c>
      <c r="D35" s="697">
        <v>0</v>
      </c>
      <c r="E35" s="698">
        <v>0</v>
      </c>
      <c r="F35" s="697">
        <v>0</v>
      </c>
      <c r="G35" s="697">
        <v>0</v>
      </c>
      <c r="H35" s="699">
        <v>0</v>
      </c>
    </row>
    <row r="36" spans="1:8" s="3" customFormat="1">
      <c r="A36" s="202">
        <v>6.4</v>
      </c>
      <c r="B36" s="204" t="s">
        <v>308</v>
      </c>
      <c r="C36" s="697">
        <v>0</v>
      </c>
      <c r="D36" s="697">
        <v>0</v>
      </c>
      <c r="E36" s="698">
        <v>0</v>
      </c>
      <c r="F36" s="697">
        <v>0</v>
      </c>
      <c r="G36" s="697">
        <v>0</v>
      </c>
      <c r="H36" s="699">
        <v>0</v>
      </c>
    </row>
    <row r="37" spans="1:8" s="3" customFormat="1">
      <c r="A37" s="202">
        <v>6.5</v>
      </c>
      <c r="B37" s="204" t="s">
        <v>309</v>
      </c>
      <c r="C37" s="697">
        <v>0</v>
      </c>
      <c r="D37" s="697">
        <v>0</v>
      </c>
      <c r="E37" s="698">
        <v>0</v>
      </c>
      <c r="F37" s="697">
        <v>0</v>
      </c>
      <c r="G37" s="697">
        <v>0</v>
      </c>
      <c r="H37" s="699">
        <v>0</v>
      </c>
    </row>
    <row r="38" spans="1:8" s="3" customFormat="1" ht="27.6">
      <c r="A38" s="202">
        <v>6.6</v>
      </c>
      <c r="B38" s="204" t="s">
        <v>310</v>
      </c>
      <c r="C38" s="697">
        <v>0</v>
      </c>
      <c r="D38" s="697">
        <v>0</v>
      </c>
      <c r="E38" s="698">
        <v>0</v>
      </c>
      <c r="F38" s="697">
        <v>0</v>
      </c>
      <c r="G38" s="697">
        <v>0</v>
      </c>
      <c r="H38" s="699">
        <v>0</v>
      </c>
    </row>
    <row r="39" spans="1:8" s="3" customFormat="1" ht="27.6">
      <c r="A39" s="202">
        <v>6.7</v>
      </c>
      <c r="B39" s="204" t="s">
        <v>311</v>
      </c>
      <c r="C39" s="697">
        <v>0</v>
      </c>
      <c r="D39" s="697">
        <v>0</v>
      </c>
      <c r="E39" s="698">
        <v>0</v>
      </c>
      <c r="F39" s="697">
        <v>0</v>
      </c>
      <c r="G39" s="697">
        <v>0</v>
      </c>
      <c r="H39" s="699">
        <v>0</v>
      </c>
    </row>
    <row r="40" spans="1:8" s="3" customFormat="1">
      <c r="A40" s="202">
        <v>7</v>
      </c>
      <c r="B40" s="203" t="s">
        <v>312</v>
      </c>
      <c r="C40" s="697">
        <v>11500179.600000001</v>
      </c>
      <c r="D40" s="697">
        <v>11776727.099999998</v>
      </c>
      <c r="E40" s="698">
        <v>23276906.699999999</v>
      </c>
      <c r="F40" s="697">
        <v>13886305.960000001</v>
      </c>
      <c r="G40" s="697">
        <v>11901807.270000001</v>
      </c>
      <c r="H40" s="699">
        <v>25788113.230000004</v>
      </c>
    </row>
    <row r="41" spans="1:8" s="3" customFormat="1" ht="27.6">
      <c r="A41" s="202">
        <v>7.1</v>
      </c>
      <c r="B41" s="204" t="s">
        <v>313</v>
      </c>
      <c r="C41" s="697">
        <v>1421599.2099999995</v>
      </c>
      <c r="D41" s="697">
        <v>0</v>
      </c>
      <c r="E41" s="698">
        <v>1421599.2099999995</v>
      </c>
      <c r="F41" s="697">
        <v>1156564.069999998</v>
      </c>
      <c r="G41" s="697">
        <v>118990.93393792996</v>
      </c>
      <c r="H41" s="699">
        <v>1275555.003937928</v>
      </c>
    </row>
    <row r="42" spans="1:8" s="3" customFormat="1" ht="27.6">
      <c r="A42" s="202">
        <v>7.2</v>
      </c>
      <c r="B42" s="204" t="s">
        <v>314</v>
      </c>
      <c r="C42" s="697">
        <v>1188.5900000000006</v>
      </c>
      <c r="D42" s="697">
        <v>0</v>
      </c>
      <c r="E42" s="698">
        <v>1188.5900000000006</v>
      </c>
      <c r="F42" s="697">
        <v>3838.0000000000041</v>
      </c>
      <c r="G42" s="697">
        <v>35.49</v>
      </c>
      <c r="H42" s="699">
        <v>3873.4900000000039</v>
      </c>
    </row>
    <row r="43" spans="1:8" s="3" customFormat="1" ht="27.6">
      <c r="A43" s="202">
        <v>7.3</v>
      </c>
      <c r="B43" s="204" t="s">
        <v>315</v>
      </c>
      <c r="C43" s="697">
        <v>5580715.6100000003</v>
      </c>
      <c r="D43" s="697">
        <v>6514419.2299999995</v>
      </c>
      <c r="E43" s="698">
        <v>12095134.84</v>
      </c>
      <c r="F43" s="697">
        <v>8135950.4199999999</v>
      </c>
      <c r="G43" s="697">
        <v>6098529.8000000007</v>
      </c>
      <c r="H43" s="699">
        <v>14234480.220000001</v>
      </c>
    </row>
    <row r="44" spans="1:8" s="3" customFormat="1" ht="27.6">
      <c r="A44" s="202">
        <v>7.4</v>
      </c>
      <c r="B44" s="204" t="s">
        <v>316</v>
      </c>
      <c r="C44" s="697">
        <v>5919463.9900000002</v>
      </c>
      <c r="D44" s="697">
        <v>5262307.8699999992</v>
      </c>
      <c r="E44" s="698">
        <v>11181771.859999999</v>
      </c>
      <c r="F44" s="697">
        <v>5750355.54</v>
      </c>
      <c r="G44" s="697">
        <v>5803277.4700000007</v>
      </c>
      <c r="H44" s="699">
        <v>11553633.010000002</v>
      </c>
    </row>
    <row r="45" spans="1:8" s="3" customFormat="1">
      <c r="A45" s="202">
        <v>8</v>
      </c>
      <c r="B45" s="203" t="s">
        <v>317</v>
      </c>
      <c r="C45" s="697">
        <v>0</v>
      </c>
      <c r="D45" s="697">
        <v>1930523.826670133</v>
      </c>
      <c r="E45" s="698">
        <v>1930523.826670133</v>
      </c>
      <c r="F45" s="697">
        <v>0</v>
      </c>
      <c r="G45" s="697">
        <v>3320257.3292777995</v>
      </c>
      <c r="H45" s="699">
        <v>3320257.3292777995</v>
      </c>
    </row>
    <row r="46" spans="1:8" s="3" customFormat="1">
      <c r="A46" s="202">
        <v>8.1</v>
      </c>
      <c r="B46" s="204" t="s">
        <v>318</v>
      </c>
      <c r="C46" s="697">
        <v>0</v>
      </c>
      <c r="D46" s="697">
        <v>0</v>
      </c>
      <c r="E46" s="698">
        <v>0</v>
      </c>
      <c r="F46" s="697">
        <v>0</v>
      </c>
      <c r="G46" s="697">
        <v>0</v>
      </c>
      <c r="H46" s="699">
        <v>0</v>
      </c>
    </row>
    <row r="47" spans="1:8" s="3" customFormat="1">
      <c r="A47" s="202">
        <v>8.1999999999999993</v>
      </c>
      <c r="B47" s="204" t="s">
        <v>319</v>
      </c>
      <c r="C47" s="697">
        <v>0</v>
      </c>
      <c r="D47" s="697">
        <v>914234.38181679975</v>
      </c>
      <c r="E47" s="698">
        <v>914234.38181679975</v>
      </c>
      <c r="F47" s="697">
        <v>0</v>
      </c>
      <c r="G47" s="697">
        <v>1277761.4299973333</v>
      </c>
      <c r="H47" s="699">
        <v>1277761.4299973333</v>
      </c>
    </row>
    <row r="48" spans="1:8" s="3" customFormat="1">
      <c r="A48" s="202">
        <v>8.3000000000000007</v>
      </c>
      <c r="B48" s="204" t="s">
        <v>320</v>
      </c>
      <c r="C48" s="697">
        <v>0</v>
      </c>
      <c r="D48" s="697">
        <v>431223.70463999995</v>
      </c>
      <c r="E48" s="698">
        <v>431223.70463999995</v>
      </c>
      <c r="F48" s="697">
        <v>0</v>
      </c>
      <c r="G48" s="697">
        <v>966202.89680713322</v>
      </c>
      <c r="H48" s="699">
        <v>966202.89680713322</v>
      </c>
    </row>
    <row r="49" spans="1:8" s="3" customFormat="1">
      <c r="A49" s="202">
        <v>8.4</v>
      </c>
      <c r="B49" s="204" t="s">
        <v>321</v>
      </c>
      <c r="C49" s="697">
        <v>0</v>
      </c>
      <c r="D49" s="697">
        <v>369288.17130666663</v>
      </c>
      <c r="E49" s="698">
        <v>369288.17130666663</v>
      </c>
      <c r="F49" s="697">
        <v>0</v>
      </c>
      <c r="G49" s="697">
        <v>454008.35663999995</v>
      </c>
      <c r="H49" s="699">
        <v>454008.35663999995</v>
      </c>
    </row>
    <row r="50" spans="1:8" s="3" customFormat="1">
      <c r="A50" s="202">
        <v>8.5</v>
      </c>
      <c r="B50" s="204" t="s">
        <v>322</v>
      </c>
      <c r="C50" s="697">
        <v>0</v>
      </c>
      <c r="D50" s="697">
        <v>215777.56890666662</v>
      </c>
      <c r="E50" s="698">
        <v>215777.56890666662</v>
      </c>
      <c r="F50" s="697">
        <v>0</v>
      </c>
      <c r="G50" s="697">
        <v>390663.4099733333</v>
      </c>
      <c r="H50" s="699">
        <v>390663.4099733333</v>
      </c>
    </row>
    <row r="51" spans="1:8" s="3" customFormat="1">
      <c r="A51" s="202">
        <v>8.6</v>
      </c>
      <c r="B51" s="204" t="s">
        <v>323</v>
      </c>
      <c r="C51" s="697">
        <v>0</v>
      </c>
      <c r="D51" s="697">
        <v>0</v>
      </c>
      <c r="E51" s="698">
        <v>0</v>
      </c>
      <c r="F51" s="697">
        <v>0</v>
      </c>
      <c r="G51" s="697">
        <v>231621.23586000002</v>
      </c>
      <c r="H51" s="699">
        <v>231621.23586000002</v>
      </c>
    </row>
    <row r="52" spans="1:8" s="3" customFormat="1">
      <c r="A52" s="202">
        <v>8.6999999999999993</v>
      </c>
      <c r="B52" s="204" t="s">
        <v>324</v>
      </c>
      <c r="C52" s="697">
        <v>0</v>
      </c>
      <c r="D52" s="697">
        <v>0</v>
      </c>
      <c r="E52" s="698">
        <v>0</v>
      </c>
      <c r="F52" s="697">
        <v>0</v>
      </c>
      <c r="G52" s="697">
        <v>0</v>
      </c>
      <c r="H52" s="699">
        <v>0</v>
      </c>
    </row>
    <row r="53" spans="1:8" s="3" customFormat="1" ht="28.2" thickBot="1">
      <c r="A53" s="207">
        <v>9</v>
      </c>
      <c r="B53" s="208" t="s">
        <v>325</v>
      </c>
      <c r="C53" s="229"/>
      <c r="D53" s="229"/>
      <c r="E53" s="230">
        <f t="shared" ref="E53" si="0">C53+D53</f>
        <v>0</v>
      </c>
      <c r="F53" s="229"/>
      <c r="G53" s="229"/>
      <c r="H53" s="226">
        <f t="shared" ref="H53" si="1">F53+G53</f>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18"/>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9.5546875" style="2" bestFit="1" customWidth="1"/>
    <col min="2" max="2" width="93.5546875" style="2" customWidth="1"/>
    <col min="3" max="4" width="12.6640625" style="2" customWidth="1"/>
    <col min="5" max="11" width="9.6640625" style="13" customWidth="1"/>
    <col min="12" max="16384" width="9.109375" style="13"/>
  </cols>
  <sheetData>
    <row r="1" spans="1:8">
      <c r="A1" s="18" t="s">
        <v>188</v>
      </c>
      <c r="B1" s="17" t="str">
        <f>Info!C2</f>
        <v>სს "ვითიბი ბანკი ჯორჯია"</v>
      </c>
      <c r="C1" s="17"/>
      <c r="D1" s="279"/>
    </row>
    <row r="2" spans="1:8">
      <c r="A2" s="18" t="s">
        <v>189</v>
      </c>
      <c r="B2" s="395">
        <f>'1. key ratios'!B2</f>
        <v>44469</v>
      </c>
      <c r="C2" s="29"/>
      <c r="D2" s="19"/>
      <c r="E2" s="12"/>
      <c r="F2" s="12"/>
      <c r="G2" s="12"/>
      <c r="H2" s="12"/>
    </row>
    <row r="3" spans="1:8">
      <c r="A3" s="18"/>
      <c r="B3" s="17"/>
      <c r="C3" s="29"/>
      <c r="D3" s="19"/>
      <c r="E3" s="12"/>
      <c r="F3" s="12"/>
      <c r="G3" s="12"/>
      <c r="H3" s="12"/>
    </row>
    <row r="4" spans="1:8" ht="15" customHeight="1" thickBot="1">
      <c r="A4" s="196" t="s">
        <v>409</v>
      </c>
      <c r="B4" s="197" t="s">
        <v>187</v>
      </c>
      <c r="C4" s="198" t="s">
        <v>93</v>
      </c>
    </row>
    <row r="5" spans="1:8" ht="15" customHeight="1">
      <c r="A5" s="194" t="s">
        <v>26</v>
      </c>
      <c r="B5" s="195"/>
      <c r="C5" s="396" t="str">
        <f>INT((MONTH($B$2))/3)&amp;"Q"&amp;"-"&amp;YEAR($B$2)</f>
        <v>3Q-2021</v>
      </c>
      <c r="D5" s="396" t="str">
        <f>IF(INT(MONTH($B$2))=3, "4"&amp;"Q"&amp;"-"&amp;YEAR($B$2)-1, IF(INT(MONTH($B$2))=6, "1"&amp;"Q"&amp;"-"&amp;YEAR($B$2), IF(INT(MONTH($B$2))=9, "2"&amp;"Q"&amp;"-"&amp;YEAR($B$2),IF(INT(MONTH($B$2))=12, "3"&amp;"Q"&amp;"-"&amp;YEAR($B$2), 0))))</f>
        <v>2Q-2021</v>
      </c>
      <c r="E5" s="396" t="str">
        <f>IF(INT(MONTH($B$2))=3, "3"&amp;"Q"&amp;"-"&amp;YEAR($B$2)-1, IF(INT(MONTH($B$2))=6, "4"&amp;"Q"&amp;"-"&amp;YEAR($B$2)-1, IF(INT(MONTH($B$2))=9, "1"&amp;"Q"&amp;"-"&amp;YEAR($B$2),IF(INT(MONTH($B$2))=12, "2"&amp;"Q"&amp;"-"&amp;YEAR($B$2), 0))))</f>
        <v>1Q-2021</v>
      </c>
      <c r="F5" s="396" t="str">
        <f>IF(INT(MONTH($B$2))=3, "2"&amp;"Q"&amp;"-"&amp;YEAR($B$2)-1, IF(INT(MONTH($B$2))=6, "3"&amp;"Q"&amp;"-"&amp;YEAR($B$2)-1, IF(INT(MONTH($B$2))=9, "4"&amp;"Q"&amp;"-"&amp;YEAR($B$2)-1,IF(INT(MONTH($B$2))=12, "1"&amp;"Q"&amp;"-"&amp;YEAR($B$2), 0))))</f>
        <v>4Q-2020</v>
      </c>
      <c r="G5" s="396" t="str">
        <f>IF(INT(MONTH($B$2))=3, "1"&amp;"Q"&amp;"-"&amp;YEAR($B$2)-1, IF(INT(MONTH($B$2))=6, "2"&amp;"Q"&amp;"-"&amp;YEAR($B$2)-1, IF(INT(MONTH($B$2))=9, "3"&amp;"Q"&amp;"-"&amp;YEAR($B$2)-1,IF(INT(MONTH($B$2))=12, "4"&amp;"Q"&amp;"-"&amp;YEAR($B$2)-1, 0))))</f>
        <v>3Q-2020</v>
      </c>
    </row>
    <row r="6" spans="1:8" ht="15" customHeight="1">
      <c r="A6" s="318">
        <v>1</v>
      </c>
      <c r="B6" s="379" t="s">
        <v>192</v>
      </c>
      <c r="C6" s="319">
        <f>C7+C9+C10</f>
        <v>1750660895.6669941</v>
      </c>
      <c r="D6" s="382">
        <f>D7+D9+D10</f>
        <v>1697397050.1515119</v>
      </c>
      <c r="E6" s="320">
        <f t="shared" ref="E6:G6" si="0">E7+E9+E10</f>
        <v>1756708280.9337966</v>
      </c>
      <c r="F6" s="319">
        <f t="shared" si="0"/>
        <v>1681923876.092299</v>
      </c>
      <c r="G6" s="383">
        <f t="shared" si="0"/>
        <v>1615116394.7612092</v>
      </c>
    </row>
    <row r="7" spans="1:8" ht="15" customHeight="1">
      <c r="A7" s="318">
        <v>1.1000000000000001</v>
      </c>
      <c r="B7" s="321" t="s">
        <v>603</v>
      </c>
      <c r="C7" s="322">
        <v>1647418705.4136081</v>
      </c>
      <c r="D7" s="384">
        <v>1581863514.9361205</v>
      </c>
      <c r="E7" s="322">
        <v>1629856565.7401347</v>
      </c>
      <c r="F7" s="322">
        <v>1558797065.997179</v>
      </c>
      <c r="G7" s="385">
        <v>1483096169.139291</v>
      </c>
    </row>
    <row r="8" spans="1:8" ht="27.6">
      <c r="A8" s="318" t="s">
        <v>252</v>
      </c>
      <c r="B8" s="323" t="s">
        <v>403</v>
      </c>
      <c r="C8" s="322">
        <v>2617498.85</v>
      </c>
      <c r="D8" s="384">
        <v>2467138.7250000001</v>
      </c>
      <c r="E8" s="322">
        <v>3950130</v>
      </c>
      <c r="F8" s="322">
        <v>3910229.75</v>
      </c>
      <c r="G8" s="385">
        <v>2318568.4500000002</v>
      </c>
    </row>
    <row r="9" spans="1:8" ht="15" customHeight="1">
      <c r="A9" s="318">
        <v>1.2</v>
      </c>
      <c r="B9" s="321" t="s">
        <v>22</v>
      </c>
      <c r="C9" s="322">
        <v>101466110.31460002</v>
      </c>
      <c r="D9" s="384">
        <v>110149532.59911124</v>
      </c>
      <c r="E9" s="322">
        <v>121684487.31248401</v>
      </c>
      <c r="F9" s="322">
        <v>116030650.13681</v>
      </c>
      <c r="G9" s="385">
        <v>126177832.02076223</v>
      </c>
    </row>
    <row r="10" spans="1:8" ht="15" customHeight="1">
      <c r="A10" s="318">
        <v>1.3</v>
      </c>
      <c r="B10" s="380" t="s">
        <v>77</v>
      </c>
      <c r="C10" s="324">
        <v>1776079.938786</v>
      </c>
      <c r="D10" s="384">
        <v>5384002.6162799997</v>
      </c>
      <c r="E10" s="324">
        <v>5167227.881178</v>
      </c>
      <c r="F10" s="322">
        <v>7096159.9583099997</v>
      </c>
      <c r="G10" s="386">
        <v>5842393.6011559982</v>
      </c>
    </row>
    <row r="11" spans="1:8" ht="15" customHeight="1">
      <c r="A11" s="318">
        <v>2</v>
      </c>
      <c r="B11" s="379" t="s">
        <v>193</v>
      </c>
      <c r="C11" s="322">
        <v>16441260.78440262</v>
      </c>
      <c r="D11" s="384">
        <v>15286291.082476877</v>
      </c>
      <c r="E11" s="322">
        <v>13733657.266408443</v>
      </c>
      <c r="F11" s="322">
        <v>15812767.031392936</v>
      </c>
      <c r="G11" s="385">
        <v>15960050.433609659</v>
      </c>
    </row>
    <row r="12" spans="1:8" ht="15" customHeight="1">
      <c r="A12" s="335">
        <v>3</v>
      </c>
      <c r="B12" s="381" t="s">
        <v>191</v>
      </c>
      <c r="C12" s="324">
        <v>178888377.21925622</v>
      </c>
      <c r="D12" s="384">
        <v>178888377.21925622</v>
      </c>
      <c r="E12" s="324">
        <v>178888377.21925622</v>
      </c>
      <c r="F12" s="322">
        <v>178888377.21925622</v>
      </c>
      <c r="G12" s="386">
        <v>172838250.71925625</v>
      </c>
    </row>
    <row r="13" spans="1:8" ht="15" customHeight="1" thickBot="1">
      <c r="A13" s="128">
        <v>4</v>
      </c>
      <c r="B13" s="389" t="s">
        <v>253</v>
      </c>
      <c r="C13" s="231">
        <f>C6+C11+C12</f>
        <v>1945990533.6706529</v>
      </c>
      <c r="D13" s="387">
        <f>D6+D11+D12</f>
        <v>1891571718.4532449</v>
      </c>
      <c r="E13" s="232">
        <f t="shared" ref="E13:G13" si="1">E6+E11+E12</f>
        <v>1949330315.4194613</v>
      </c>
      <c r="F13" s="231">
        <f t="shared" si="1"/>
        <v>1876625020.3429482</v>
      </c>
      <c r="G13" s="388">
        <f t="shared" si="1"/>
        <v>1803914695.9140751</v>
      </c>
    </row>
    <row r="14" spans="1:8">
      <c r="B14" s="24"/>
    </row>
    <row r="15" spans="1:8" ht="27.6">
      <c r="B15" s="103" t="s">
        <v>604</v>
      </c>
    </row>
    <row r="16" spans="1:8">
      <c r="B16" s="103"/>
    </row>
    <row r="17" spans="2:2">
      <c r="B17" s="103"/>
    </row>
    <row r="18" spans="2:2">
      <c r="B18"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H34"/>
  <sheetViews>
    <sheetView showGridLines="0" zoomScaleNormal="100" workbookViewId="0">
      <pane xSplit="1" ySplit="4" topLeftCell="B16" activePane="bottomRight" state="frozen"/>
      <selection activeCell="B3" sqref="B3"/>
      <selection pane="topRight" activeCell="B3" sqref="B3"/>
      <selection pane="bottomLeft" activeCell="B3" sqref="B3"/>
      <selection pane="bottomRight" activeCell="B3" sqref="B3"/>
    </sheetView>
  </sheetViews>
  <sheetFormatPr defaultRowHeight="14.4"/>
  <cols>
    <col min="1" max="1" width="9.5546875" style="2" bestFit="1" customWidth="1"/>
    <col min="2" max="2" width="58.88671875" style="2" customWidth="1"/>
    <col min="3" max="3" width="34.33203125" style="2" customWidth="1"/>
  </cols>
  <sheetData>
    <row r="1" spans="1:8">
      <c r="A1" s="2" t="s">
        <v>188</v>
      </c>
      <c r="B1" s="279" t="str">
        <f>Info!C2</f>
        <v>სს "ვითიბი ბანკი ჯორჯია"</v>
      </c>
    </row>
    <row r="2" spans="1:8">
      <c r="A2" s="2" t="s">
        <v>189</v>
      </c>
      <c r="B2" s="408">
        <f>'1. key ratios'!B2</f>
        <v>44469</v>
      </c>
    </row>
    <row r="4" spans="1:8" ht="25.5" customHeight="1" thickBot="1">
      <c r="A4" s="219" t="s">
        <v>410</v>
      </c>
      <c r="B4" s="61" t="s">
        <v>149</v>
      </c>
      <c r="C4" s="14"/>
    </row>
    <row r="5" spans="1:8">
      <c r="A5" s="11"/>
      <c r="B5" s="375" t="s">
        <v>150</v>
      </c>
      <c r="C5" s="393" t="s">
        <v>618</v>
      </c>
    </row>
    <row r="6" spans="1:8" ht="15">
      <c r="A6" s="691">
        <v>1</v>
      </c>
      <c r="B6" s="692" t="s">
        <v>1024</v>
      </c>
      <c r="C6" s="390" t="s">
        <v>1025</v>
      </c>
    </row>
    <row r="7" spans="1:8" ht="15">
      <c r="A7" s="691">
        <v>2</v>
      </c>
      <c r="B7" s="692" t="s">
        <v>1026</v>
      </c>
      <c r="C7" s="390" t="s">
        <v>1027</v>
      </c>
    </row>
    <row r="8" spans="1:8" ht="15">
      <c r="A8" s="691">
        <v>3</v>
      </c>
      <c r="B8" s="692" t="s">
        <v>1028</v>
      </c>
      <c r="C8" s="390" t="s">
        <v>1027</v>
      </c>
    </row>
    <row r="9" spans="1:8" ht="15">
      <c r="A9" s="691">
        <v>4</v>
      </c>
      <c r="B9" s="692" t="s">
        <v>1029</v>
      </c>
      <c r="C9" s="390" t="s">
        <v>1027</v>
      </c>
    </row>
    <row r="10" spans="1:8" ht="15">
      <c r="A10" s="691">
        <v>5</v>
      </c>
      <c r="B10" s="692" t="s">
        <v>1030</v>
      </c>
      <c r="C10" s="390" t="s">
        <v>1031</v>
      </c>
    </row>
    <row r="11" spans="1:8" ht="15">
      <c r="A11" s="691">
        <v>6</v>
      </c>
      <c r="B11" s="692" t="s">
        <v>1032</v>
      </c>
      <c r="C11" s="390" t="s">
        <v>1031</v>
      </c>
    </row>
    <row r="12" spans="1:8" ht="15">
      <c r="A12" s="691"/>
      <c r="B12" s="751"/>
      <c r="C12" s="752"/>
      <c r="H12" s="4"/>
    </row>
    <row r="13" spans="1:8" ht="55.2">
      <c r="A13" s="691"/>
      <c r="B13" s="693" t="s">
        <v>151</v>
      </c>
      <c r="C13" s="394" t="s">
        <v>619</v>
      </c>
    </row>
    <row r="14" spans="1:8">
      <c r="A14" s="691">
        <v>1</v>
      </c>
      <c r="B14" s="694" t="s">
        <v>1033</v>
      </c>
      <c r="C14" s="392" t="s">
        <v>1034</v>
      </c>
    </row>
    <row r="15" spans="1:8">
      <c r="A15" s="691">
        <v>2</v>
      </c>
      <c r="B15" s="694" t="s">
        <v>1035</v>
      </c>
      <c r="C15" s="392" t="s">
        <v>1036</v>
      </c>
    </row>
    <row r="16" spans="1:8">
      <c r="A16" s="691">
        <v>3</v>
      </c>
      <c r="B16" s="694" t="s">
        <v>1037</v>
      </c>
      <c r="C16" s="392" t="s">
        <v>1038</v>
      </c>
    </row>
    <row r="17" spans="1:3">
      <c r="A17" s="691">
        <v>4</v>
      </c>
      <c r="B17" s="694" t="s">
        <v>1039</v>
      </c>
      <c r="C17" s="392" t="s">
        <v>1040</v>
      </c>
    </row>
    <row r="18" spans="1:3">
      <c r="A18" s="691">
        <v>5</v>
      </c>
      <c r="B18" s="694" t="s">
        <v>1041</v>
      </c>
      <c r="C18" s="392" t="s">
        <v>1042</v>
      </c>
    </row>
    <row r="19" spans="1:3">
      <c r="A19" s="691">
        <v>6</v>
      </c>
      <c r="B19" s="694" t="s">
        <v>1043</v>
      </c>
      <c r="C19" s="392" t="s">
        <v>1044</v>
      </c>
    </row>
    <row r="20" spans="1:3">
      <c r="A20" s="691"/>
      <c r="B20" s="694"/>
      <c r="C20" s="28"/>
    </row>
    <row r="21" spans="1:3">
      <c r="A21" s="691"/>
      <c r="B21" s="753" t="s">
        <v>152</v>
      </c>
      <c r="C21" s="750"/>
    </row>
    <row r="22" spans="1:3" ht="15">
      <c r="A22" s="691">
        <v>1</v>
      </c>
      <c r="B22" s="692" t="s">
        <v>1045</v>
      </c>
      <c r="C22" s="695">
        <v>0.97384321770185212</v>
      </c>
    </row>
    <row r="23" spans="1:3" ht="15">
      <c r="A23" s="691">
        <v>2</v>
      </c>
      <c r="B23" s="692" t="s">
        <v>1046</v>
      </c>
      <c r="C23" s="695">
        <v>1.472765597699272E-2</v>
      </c>
    </row>
    <row r="24" spans="1:3">
      <c r="A24" s="691"/>
      <c r="B24" s="753" t="s">
        <v>273</v>
      </c>
      <c r="C24" s="750"/>
    </row>
    <row r="25" spans="1:3" ht="15">
      <c r="A25" s="691">
        <v>1</v>
      </c>
      <c r="B25" s="692" t="s">
        <v>1047</v>
      </c>
      <c r="C25" s="696">
        <v>0.59336267254573849</v>
      </c>
    </row>
    <row r="26" spans="1:3" ht="15.6" thickBot="1">
      <c r="A26" s="16"/>
      <c r="B26" s="63"/>
      <c r="C26" s="391"/>
    </row>
    <row r="27" spans="1:3" ht="15.75" customHeight="1">
      <c r="A27" s="279"/>
      <c r="B27" s="279"/>
      <c r="C27" s="279"/>
    </row>
    <row r="28" spans="1:3" ht="15.75" customHeight="1">
      <c r="A28" s="279"/>
      <c r="B28" s="279"/>
      <c r="C28" s="279"/>
    </row>
    <row r="29" spans="1:3" ht="30" customHeight="1">
      <c r="A29" s="279"/>
      <c r="B29" s="279"/>
      <c r="C29" s="279"/>
    </row>
    <row r="30" spans="1:3">
      <c r="A30" s="279"/>
      <c r="B30" s="279"/>
      <c r="C30" s="279"/>
    </row>
    <row r="31" spans="1:3" ht="15.75" customHeight="1">
      <c r="A31" s="279"/>
      <c r="B31" s="279"/>
      <c r="C31" s="279"/>
    </row>
    <row r="32" spans="1:3" ht="29.25" customHeight="1">
      <c r="A32" s="15"/>
      <c r="B32" s="749" t="s">
        <v>273</v>
      </c>
      <c r="C32" s="750"/>
    </row>
    <row r="33" spans="1:3" ht="15">
      <c r="A33" s="15">
        <v>1</v>
      </c>
      <c r="B33" s="62"/>
      <c r="C33" s="390" t="s">
        <v>243</v>
      </c>
    </row>
    <row r="34" spans="1:3" ht="15.6" thickBot="1">
      <c r="A34" s="16"/>
      <c r="B34" s="63"/>
      <c r="C34" s="391"/>
    </row>
  </sheetData>
  <mergeCells count="4">
    <mergeCell ref="B32:C32"/>
    <mergeCell ref="B12:C12"/>
    <mergeCell ref="B21:C21"/>
    <mergeCell ref="B24:C24"/>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G37"/>
  <sheetViews>
    <sheetView zoomScale="70" zoomScaleNormal="70" workbookViewId="0">
      <pane xSplit="1" ySplit="5" topLeftCell="B8" activePane="bottomRight" state="frozen"/>
      <selection activeCell="B3" sqref="B3"/>
      <selection pane="topRight" activeCell="B3" sqref="B3"/>
      <selection pane="bottomLeft" activeCell="B3" sqref="B3"/>
      <selection pane="bottomRight" activeCell="B3" sqref="B3"/>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8" t="s">
        <v>188</v>
      </c>
      <c r="B1" s="17" t="str">
        <f>Info!C2</f>
        <v>სს "ვითიბი ბანკი ჯორჯია"</v>
      </c>
    </row>
    <row r="2" spans="1:7" s="22" customFormat="1" ht="15.75" customHeight="1">
      <c r="A2" s="22" t="s">
        <v>189</v>
      </c>
      <c r="B2" s="408">
        <f>'1. key ratios'!B2</f>
        <v>44469</v>
      </c>
    </row>
    <row r="3" spans="1:7" s="22" customFormat="1" ht="15.75" customHeight="1"/>
    <row r="4" spans="1:7" s="22" customFormat="1" ht="15.75" customHeight="1" thickBot="1">
      <c r="A4" s="220" t="s">
        <v>411</v>
      </c>
      <c r="B4" s="221" t="s">
        <v>263</v>
      </c>
      <c r="C4" s="173"/>
      <c r="D4" s="173"/>
      <c r="E4" s="174" t="s">
        <v>93</v>
      </c>
    </row>
    <row r="5" spans="1:7" s="116" customFormat="1" ht="17.399999999999999" customHeight="1">
      <c r="A5" s="291"/>
      <c r="B5" s="292"/>
      <c r="C5" s="172" t="s">
        <v>0</v>
      </c>
      <c r="D5" s="172" t="s">
        <v>1</v>
      </c>
      <c r="E5" s="293" t="s">
        <v>2</v>
      </c>
    </row>
    <row r="6" spans="1:7" s="142" customFormat="1" ht="14.4" customHeight="1">
      <c r="A6" s="294"/>
      <c r="B6" s="754" t="s">
        <v>231</v>
      </c>
      <c r="C6" s="754" t="s">
        <v>230</v>
      </c>
      <c r="D6" s="755" t="s">
        <v>229</v>
      </c>
      <c r="E6" s="756"/>
      <c r="G6"/>
    </row>
    <row r="7" spans="1:7" s="142" customFormat="1" ht="99.6" customHeight="1">
      <c r="A7" s="294"/>
      <c r="B7" s="754"/>
      <c r="C7" s="754"/>
      <c r="D7" s="289" t="s">
        <v>228</v>
      </c>
      <c r="E7" s="290" t="s">
        <v>520</v>
      </c>
      <c r="G7"/>
    </row>
    <row r="8" spans="1:7">
      <c r="A8" s="295">
        <v>1</v>
      </c>
      <c r="B8" s="296" t="s">
        <v>154</v>
      </c>
      <c r="C8" s="688">
        <v>59081686</v>
      </c>
      <c r="D8" s="688"/>
      <c r="E8" s="689">
        <v>59081686</v>
      </c>
    </row>
    <row r="9" spans="1:7">
      <c r="A9" s="295">
        <v>2</v>
      </c>
      <c r="B9" s="296" t="s">
        <v>155</v>
      </c>
      <c r="C9" s="688">
        <v>277252976</v>
      </c>
      <c r="D9" s="688"/>
      <c r="E9" s="689">
        <v>277252976</v>
      </c>
    </row>
    <row r="10" spans="1:7">
      <c r="A10" s="295">
        <v>3</v>
      </c>
      <c r="B10" s="296" t="s">
        <v>227</v>
      </c>
      <c r="C10" s="688">
        <v>51623330</v>
      </c>
      <c r="D10" s="688"/>
      <c r="E10" s="689">
        <v>51623330</v>
      </c>
    </row>
    <row r="11" spans="1:7" ht="27.6">
      <c r="A11" s="295">
        <v>4</v>
      </c>
      <c r="B11" s="296" t="s">
        <v>185</v>
      </c>
      <c r="C11" s="688">
        <v>0</v>
      </c>
      <c r="D11" s="688"/>
      <c r="E11" s="689">
        <v>0</v>
      </c>
    </row>
    <row r="12" spans="1:7">
      <c r="A12" s="295">
        <v>5</v>
      </c>
      <c r="B12" s="296" t="s">
        <v>157</v>
      </c>
      <c r="C12" s="688">
        <v>168880733</v>
      </c>
      <c r="D12" s="688"/>
      <c r="E12" s="689">
        <v>168880733</v>
      </c>
    </row>
    <row r="13" spans="1:7">
      <c r="A13" s="295">
        <v>6.1</v>
      </c>
      <c r="B13" s="296" t="s">
        <v>158</v>
      </c>
      <c r="C13" s="690">
        <v>1526859123.5939064</v>
      </c>
      <c r="D13" s="688"/>
      <c r="E13" s="689">
        <v>1526859123.5939064</v>
      </c>
    </row>
    <row r="14" spans="1:7">
      <c r="A14" s="295">
        <v>6.2</v>
      </c>
      <c r="B14" s="297" t="s">
        <v>159</v>
      </c>
      <c r="C14" s="690">
        <v>-112232379.49669988</v>
      </c>
      <c r="D14" s="688"/>
      <c r="E14" s="689">
        <v>-112232379.49669988</v>
      </c>
    </row>
    <row r="15" spans="1:7">
      <c r="A15" s="295">
        <v>6</v>
      </c>
      <c r="B15" s="296" t="s">
        <v>226</v>
      </c>
      <c r="C15" s="688">
        <v>1414626744.0972066</v>
      </c>
      <c r="D15" s="688"/>
      <c r="E15" s="689">
        <v>1414626744.0972066</v>
      </c>
    </row>
    <row r="16" spans="1:7" ht="27.6">
      <c r="A16" s="295">
        <v>7</v>
      </c>
      <c r="B16" s="296" t="s">
        <v>161</v>
      </c>
      <c r="C16" s="688">
        <v>24419446</v>
      </c>
      <c r="D16" s="688"/>
      <c r="E16" s="689">
        <v>24419446</v>
      </c>
    </row>
    <row r="17" spans="1:7">
      <c r="A17" s="295">
        <v>8</v>
      </c>
      <c r="B17" s="296" t="s">
        <v>162</v>
      </c>
      <c r="C17" s="688">
        <v>19943031.579999998</v>
      </c>
      <c r="D17" s="688"/>
      <c r="E17" s="689">
        <v>19943031.579999998</v>
      </c>
      <c r="F17" s="6"/>
      <c r="G17" s="6"/>
    </row>
    <row r="18" spans="1:7">
      <c r="A18" s="295">
        <v>9</v>
      </c>
      <c r="B18" s="296" t="s">
        <v>163</v>
      </c>
      <c r="C18" s="688">
        <v>54000</v>
      </c>
      <c r="D18" s="688"/>
      <c r="E18" s="689">
        <v>54000</v>
      </c>
      <c r="G18" s="6"/>
    </row>
    <row r="19" spans="1:7" ht="27.6">
      <c r="A19" s="295">
        <v>10</v>
      </c>
      <c r="B19" s="296" t="s">
        <v>164</v>
      </c>
      <c r="C19" s="688">
        <v>65983839</v>
      </c>
      <c r="D19" s="688">
        <v>19672252.789999999</v>
      </c>
      <c r="E19" s="689">
        <v>46311586.210000001</v>
      </c>
      <c r="G19" s="6"/>
    </row>
    <row r="20" spans="1:7">
      <c r="A20" s="295">
        <v>11</v>
      </c>
      <c r="B20" s="296" t="s">
        <v>165</v>
      </c>
      <c r="C20" s="688">
        <v>41542138.359999999</v>
      </c>
      <c r="D20" s="688"/>
      <c r="E20" s="689">
        <v>41542138.359999999</v>
      </c>
    </row>
    <row r="21" spans="1:7" ht="42" thickBot="1">
      <c r="A21" s="298"/>
      <c r="B21" s="299" t="s">
        <v>484</v>
      </c>
      <c r="C21" s="255">
        <f>SUM(C8:C12, C15:C20)</f>
        <v>2123407924.0372064</v>
      </c>
      <c r="D21" s="255">
        <f>SUM(D8:D12, D15:D20)</f>
        <v>19672252.789999999</v>
      </c>
      <c r="E21" s="300">
        <f>SUM(E8:E12, E15:E20)</f>
        <v>2103735671.2472064</v>
      </c>
    </row>
    <row r="22" spans="1:7">
      <c r="A22"/>
      <c r="B22"/>
      <c r="C22"/>
      <c r="D22"/>
      <c r="E22"/>
    </row>
    <row r="23" spans="1:7">
      <c r="A23"/>
      <c r="B23"/>
      <c r="C23"/>
      <c r="D23"/>
      <c r="E23"/>
    </row>
    <row r="25" spans="1:7" s="2" customFormat="1">
      <c r="B25" s="65"/>
      <c r="F25"/>
      <c r="G25"/>
    </row>
    <row r="26" spans="1:7" s="2" customFormat="1">
      <c r="B26" s="66"/>
      <c r="F26"/>
      <c r="G26"/>
    </row>
    <row r="27" spans="1:7" s="2" customFormat="1">
      <c r="B27" s="65"/>
      <c r="F27"/>
      <c r="G27"/>
    </row>
    <row r="28" spans="1:7" s="2" customFormat="1">
      <c r="B28" s="65"/>
      <c r="F28"/>
      <c r="G28"/>
    </row>
    <row r="29" spans="1:7" s="2" customFormat="1">
      <c r="B29" s="65"/>
      <c r="F29"/>
      <c r="G29"/>
    </row>
    <row r="30" spans="1:7" s="2" customFormat="1">
      <c r="B30" s="65"/>
      <c r="F30"/>
      <c r="G30"/>
    </row>
    <row r="31" spans="1:7" s="2" customFormat="1">
      <c r="B31" s="65"/>
      <c r="F31"/>
      <c r="G31"/>
    </row>
    <row r="32" spans="1:7" s="2" customFormat="1">
      <c r="B32" s="66"/>
      <c r="F32"/>
      <c r="G32"/>
    </row>
    <row r="33" spans="2:7" s="2" customFormat="1">
      <c r="B33" s="66"/>
      <c r="F33"/>
      <c r="G33"/>
    </row>
    <row r="34" spans="2:7" s="2" customFormat="1">
      <c r="B34" s="66"/>
      <c r="F34"/>
      <c r="G34"/>
    </row>
    <row r="35" spans="2:7" s="2" customFormat="1">
      <c r="B35" s="66"/>
      <c r="F35"/>
      <c r="G35"/>
    </row>
    <row r="36" spans="2:7" s="2" customFormat="1">
      <c r="B36" s="66"/>
      <c r="F36"/>
      <c r="G36"/>
    </row>
    <row r="37" spans="2:7" s="2" customFormat="1">
      <c r="B37" s="66"/>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8" t="s">
        <v>188</v>
      </c>
      <c r="B1" s="17" t="str">
        <f>Info!C2</f>
        <v>სს "ვითიბი ბანკი ჯორჯია"</v>
      </c>
    </row>
    <row r="2" spans="1:6" s="22" customFormat="1" ht="15.75" customHeight="1">
      <c r="A2" s="22" t="s">
        <v>189</v>
      </c>
      <c r="B2" s="408">
        <f>'1. key ratios'!B2</f>
        <v>44469</v>
      </c>
      <c r="C2"/>
      <c r="D2"/>
      <c r="E2"/>
      <c r="F2"/>
    </row>
    <row r="3" spans="1:6" s="22" customFormat="1" ht="15.75" customHeight="1">
      <c r="C3"/>
      <c r="D3"/>
      <c r="E3"/>
      <c r="F3"/>
    </row>
    <row r="4" spans="1:6" s="22" customFormat="1" ht="28.2" thickBot="1">
      <c r="A4" s="22" t="s">
        <v>412</v>
      </c>
      <c r="B4" s="180" t="s">
        <v>266</v>
      </c>
      <c r="C4" s="174" t="s">
        <v>93</v>
      </c>
      <c r="D4"/>
      <c r="E4"/>
      <c r="F4"/>
    </row>
    <row r="5" spans="1:6" ht="27.6">
      <c r="A5" s="175">
        <v>1</v>
      </c>
      <c r="B5" s="176" t="s">
        <v>434</v>
      </c>
      <c r="C5" s="684">
        <f>'[4]7. LI1 '!E21</f>
        <v>2103735671.2472064</v>
      </c>
    </row>
    <row r="6" spans="1:6" s="165" customFormat="1">
      <c r="A6" s="115">
        <v>2.1</v>
      </c>
      <c r="B6" s="182" t="s">
        <v>267</v>
      </c>
      <c r="C6" s="659">
        <v>201304897.18406999</v>
      </c>
    </row>
    <row r="7" spans="1:6" s="4" customFormat="1" ht="27.6" outlineLevel="1">
      <c r="A7" s="181">
        <v>2.2000000000000002</v>
      </c>
      <c r="B7" s="177" t="s">
        <v>268</v>
      </c>
      <c r="C7" s="685">
        <v>88552105.629299998</v>
      </c>
    </row>
    <row r="8" spans="1:6" s="4" customFormat="1" ht="27.6">
      <c r="A8" s="181">
        <v>3</v>
      </c>
      <c r="B8" s="178" t="s">
        <v>435</v>
      </c>
      <c r="C8" s="686">
        <f>SUM(C5:C7)</f>
        <v>2393592674.0605764</v>
      </c>
    </row>
    <row r="9" spans="1:6" s="165" customFormat="1">
      <c r="A9" s="115">
        <v>4</v>
      </c>
      <c r="B9" s="185" t="s">
        <v>264</v>
      </c>
      <c r="C9" s="659">
        <v>26155428.733195465</v>
      </c>
    </row>
    <row r="10" spans="1:6" s="4" customFormat="1" ht="27.6" outlineLevel="1">
      <c r="A10" s="181">
        <v>5.0999999999999996</v>
      </c>
      <c r="B10" s="177" t="s">
        <v>274</v>
      </c>
      <c r="C10" s="685">
        <v>-89172507.667450011</v>
      </c>
    </row>
    <row r="11" spans="1:6" s="4" customFormat="1" ht="27.6" outlineLevel="1">
      <c r="A11" s="181">
        <v>5.2</v>
      </c>
      <c r="B11" s="177" t="s">
        <v>275</v>
      </c>
      <c r="C11" s="685">
        <v>-86776025.690513998</v>
      </c>
    </row>
    <row r="12" spans="1:6" s="4" customFormat="1">
      <c r="A12" s="181">
        <v>6</v>
      </c>
      <c r="B12" s="183" t="s">
        <v>605</v>
      </c>
      <c r="C12" s="685">
        <v>15889509.539999999</v>
      </c>
    </row>
    <row r="13" spans="1:6" s="4" customFormat="1" ht="15" thickBot="1">
      <c r="A13" s="184">
        <v>7</v>
      </c>
      <c r="B13" s="179" t="s">
        <v>265</v>
      </c>
      <c r="C13" s="687">
        <f>SUM(C8:C12)</f>
        <v>2259689078.9758077</v>
      </c>
    </row>
    <row r="15" spans="1:6" ht="27.6">
      <c r="B15" s="24" t="s">
        <v>606</v>
      </c>
    </row>
    <row r="17" spans="2:9" s="2" customFormat="1">
      <c r="B17" s="67"/>
      <c r="C17"/>
      <c r="D17"/>
      <c r="E17"/>
      <c r="F17"/>
      <c r="G17"/>
      <c r="H17"/>
      <c r="I17"/>
    </row>
    <row r="18" spans="2:9" s="2" customFormat="1">
      <c r="B18" s="64"/>
      <c r="C18"/>
      <c r="D18"/>
      <c r="E18"/>
      <c r="F18"/>
      <c r="G18"/>
      <c r="H18"/>
      <c r="I18"/>
    </row>
    <row r="19" spans="2:9" s="2" customFormat="1">
      <c r="B19" s="64"/>
      <c r="C19"/>
      <c r="D19"/>
      <c r="E19"/>
      <c r="F19"/>
      <c r="G19"/>
      <c r="H19"/>
      <c r="I19"/>
    </row>
    <row r="20" spans="2:9" s="2" customFormat="1">
      <c r="B20" s="66"/>
      <c r="C20"/>
      <c r="D20"/>
      <c r="E20"/>
      <c r="F20"/>
      <c r="G20"/>
      <c r="H20"/>
      <c r="I20"/>
    </row>
    <row r="21" spans="2:9" s="2" customFormat="1">
      <c r="B21" s="65"/>
      <c r="C21"/>
      <c r="D21"/>
      <c r="E21"/>
      <c r="F21"/>
      <c r="G21"/>
      <c r="H21"/>
      <c r="I21"/>
    </row>
    <row r="22" spans="2:9" s="2" customFormat="1">
      <c r="B22" s="66"/>
      <c r="C22"/>
      <c r="D22"/>
      <c r="E22"/>
      <c r="F22"/>
      <c r="G22"/>
      <c r="H22"/>
      <c r="I22"/>
    </row>
    <row r="23" spans="2:9" s="2" customFormat="1">
      <c r="B23" s="65"/>
      <c r="C23"/>
      <c r="D23"/>
      <c r="E23"/>
      <c r="F23"/>
      <c r="G23"/>
      <c r="H23"/>
      <c r="I23"/>
    </row>
    <row r="24" spans="2:9" s="2" customFormat="1">
      <c r="B24" s="65"/>
      <c r="C24"/>
      <c r="D24"/>
      <c r="E24"/>
      <c r="F24"/>
      <c r="G24"/>
      <c r="H24"/>
      <c r="I24"/>
    </row>
    <row r="25" spans="2:9" s="2" customFormat="1">
      <c r="B25" s="65"/>
      <c r="C25"/>
      <c r="D25"/>
      <c r="E25"/>
      <c r="F25"/>
      <c r="G25"/>
      <c r="H25"/>
      <c r="I25"/>
    </row>
    <row r="26" spans="2:9" s="2" customFormat="1">
      <c r="B26" s="65"/>
      <c r="C26"/>
      <c r="D26"/>
      <c r="E26"/>
      <c r="F26"/>
      <c r="G26"/>
      <c r="H26"/>
      <c r="I26"/>
    </row>
    <row r="27" spans="2:9" s="2" customFormat="1">
      <c r="B27" s="65"/>
      <c r="C27"/>
      <c r="D27"/>
      <c r="E27"/>
      <c r="F27"/>
      <c r="G27"/>
      <c r="H27"/>
      <c r="I27"/>
    </row>
    <row r="28" spans="2:9" s="2" customFormat="1">
      <c r="B28" s="66"/>
      <c r="C28"/>
      <c r="D28"/>
      <c r="E28"/>
      <c r="F28"/>
      <c r="G28"/>
      <c r="H28"/>
      <c r="I28"/>
    </row>
    <row r="29" spans="2:9" s="2" customFormat="1">
      <c r="B29" s="66"/>
      <c r="C29"/>
      <c r="D29"/>
      <c r="E29"/>
      <c r="F29"/>
      <c r="G29"/>
      <c r="H29"/>
      <c r="I29"/>
    </row>
    <row r="30" spans="2:9" s="2" customFormat="1">
      <c r="B30" s="66"/>
      <c r="C30"/>
      <c r="D30"/>
      <c r="E30"/>
      <c r="F30"/>
      <c r="G30"/>
      <c r="H30"/>
      <c r="I30"/>
    </row>
    <row r="31" spans="2:9" s="2" customFormat="1">
      <c r="B31" s="66"/>
      <c r="C31"/>
      <c r="D31"/>
      <c r="E31"/>
      <c r="F31"/>
      <c r="G31"/>
      <c r="H31"/>
      <c r="I31"/>
    </row>
    <row r="32" spans="2:9" s="2" customFormat="1">
      <c r="B32" s="66"/>
      <c r="C32"/>
      <c r="D32"/>
      <c r="E32"/>
      <c r="F32"/>
      <c r="G32"/>
      <c r="H32"/>
      <c r="I32"/>
    </row>
    <row r="33" spans="2:9" s="2" customFormat="1">
      <c r="B33" s="66"/>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Tnx4lU2fdjV2rEhynB+rIb58YguOcrJC5xufmTXJl7o=</DigestValue>
    </Reference>
    <Reference Type="http://www.w3.org/2000/09/xmldsig#Object" URI="#idOfficeObject">
      <DigestMethod Algorithm="http://www.w3.org/2001/04/xmlenc#sha256"/>
      <DigestValue>G9wl+B6B6t4RQlprvSlt715YLeHs6ZoZ3NO42rC71TQ=</DigestValue>
    </Reference>
    <Reference Type="http://uri.etsi.org/01903#SignedProperties" URI="#idSignedProperties">
      <Transforms>
        <Transform Algorithm="http://www.w3.org/TR/2001/REC-xml-c14n-20010315"/>
      </Transforms>
      <DigestMethod Algorithm="http://www.w3.org/2001/04/xmlenc#sha256"/>
      <DigestValue>PXyM9dotos57mZTipXNWSDyskJgDQKOIHJPxYazFj9E=</DigestValue>
    </Reference>
  </SignedInfo>
  <SignatureValue>nKhM7a5v7Vbb20iekkc2S8cme1AYbQJhEEhelKb8gQjMo3Ew0RXl9rKee0M50C6VpeBaM9HhRu3/
JZQUgXGW+GbWNJg1kdbRcFjuCom6CfrQt97oR8/4FlXEw5fUiZxkOtTMQxt3/ItxHBSQrSdOxBY3
GMqdKZMZxCRi5LLDLsidsYuFisNB51lh4yZ14soWULLxv8fO8yNMu1hRsxvPbYraWF3U3c30JTPK
vUMelWj+L6LTO/Iu6ko8cIUgCRKgb5WcV/bnlTmG0jBir1PZXpqK5MnPIWgsW14BGhOZE8GPigBZ
WsPIiKwgkVcte0+j9hlhcj0hI6f6hM7ccXl3zw==</SignatureValue>
  <KeyInfo>
    <X509Data>
      <X509Certificate>MIIGRjCCBS6gAwIBAgIKEcRBZQACAAHLTTANBgkqhkiG9w0BAQsFADBKMRIwEAYKCZImiZPyLGQBGRYCZ2UxEzARBgoJkiaJk/IsZAEZFgNuYmcxHzAdBgNVBAMTFk5CRyBDbGFzcyAyIElOVCBTdWIgQ0EwHhcNMjEwMjE3MDg0MTQ0WhcNMjExMjIyMDk0NjU2WjBEMR0wGwYDVQQKExRKU0MgVlRCIEJhbmsgR2VvcmdpYTEjMCEGA1UEAxMaQlZUIC0gSXJha2xpIENoYWtobmFzaHZpbGkwggEiMA0GCSqGSIb3DQEBAQUAA4IBDwAwggEKAoIBAQC8psci+T9EBKB3E2tsqOxRBf9DxedidzFeSish/LhqGNOo5/FBeDL+wUPXC+Sis42zZNib9N0iarOXGfDEvZvJkNDYn3Op20STRrezuaSU78urp90hQGOOpRx9vjftDMJczYp0f9bWHuPpkBypgRSOEyZrc3qS6C8MZoPAY280VNvXHSvvVEb5/RnMvhKzMel66GdK6tHoNN2ItlS2wj7wISxUD78WL5F5h9r3GBpl0XX9HVKI/X+KaoL6Nxsw/FvewGvkAcCYyGNXtoR9c7hPHTn2kNRomfFANPjwpfTsKUfKjeCy2chpTJH0nIaHnbVUYOqm8tSP4gthuNQkZwR9AgMBAAGjggMyMIIDLjA8BgkrBgEEAYI3FQcELzAtBiUrBgEEAYI3FQjmsmCDjfVEhoGZCYO4oUqDvoRxBIHPkBGGr54RAgFkAgEbMB0GA1UdJQQWMBQGCCsGAQUFBwMCBggrBgEFBQcDBDALBgNVHQ8EBAMCB4AwJwYJKwYBBAGCNxUKBBowGDAKBggrBgEFBQcDAjAKBggrBgEFBQcDBDAdBgNVHQ4EFgQUHQsm6DRjmyHap0yHOueI04lOHS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XJvswNkNNJY4JKzKvLwdmWSFaWZvpbk5ozvwLAeOvjQxY5eLGhtnwQZuXhkg2gZPN8gzEHOOJVcEa15KxsktEOI6NMPFiUPjT+v5U/WYGJG8F8HiKTv6dGiQMNQm6uCKNt0mfa/K6QwSfPy25uzmgwPrpMMHmmBtuT2pNIVXQ7/Cr0RTS1jHTvrWsodryxWIZp2sudFtCGePLatsJtoF37y9cHUCmMN7y6aPGJifn8u/XB8i3YSEdebg+ke3vTOVNifqax6l0On00KGPA36tifAymbTLnHX2Jgd4/NiGpgcANAZbbD5PSIDS1V7cpOx7JmETCHT36NSjcLvTAuT6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Kxi/Se//wl2ubtXIDSluxuqwgUlcYwlzgPsUO6F36aE=</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FXJxVM6pPxrnYOcNvZRVecwbfw71XMPGNL6ziLQ+Xlo=</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c0Nl1aujbYcDEQyIK8l4iIyg1bxPtP4cE9HUDfQM+8Q=</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HTTH3eoI0LM8UgmiP5Y4GcUIM8dwzgrJ4VCmZe//aY0=</DigestValue>
      </Reference>
      <Reference URI="/xl/styles.xml?ContentType=application/vnd.openxmlformats-officedocument.spreadsheetml.styles+xml">
        <DigestMethod Algorithm="http://www.w3.org/2001/04/xmlenc#sha256"/>
        <DigestValue>5+jqBEHE51Hi5a4XlKXkkJOMrzoSIvB6J1Gg798Vwa0=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VQF9VjRb8stKpu4Y2PDhqfLfEuGzS5qN1lrb1kmNDHQ=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vwig38ryXelMM22/vQikW4viTJFtdK4APeLXocRnNmg=</DigestValue>
      </Reference>
      <Reference URI="/xl/worksheets/sheet10.xml?ContentType=application/vnd.openxmlformats-officedocument.spreadsheetml.worksheet+xml">
        <DigestMethod Algorithm="http://www.w3.org/2001/04/xmlenc#sha256"/>
        <DigestValue>n+oKYvRSVroOKw58jVDr7L+2r0IQVgM2khv9Sye54kA=</DigestValue>
      </Reference>
      <Reference URI="/xl/worksheets/sheet11.xml?ContentType=application/vnd.openxmlformats-officedocument.spreadsheetml.worksheet+xml">
        <DigestMethod Algorithm="http://www.w3.org/2001/04/xmlenc#sha256"/>
        <DigestValue>PBwDYZTChuyoDDh8/0vT83Ne3zJDZ7+2P5dQSCuH6QI=</DigestValue>
      </Reference>
      <Reference URI="/xl/worksheets/sheet12.xml?ContentType=application/vnd.openxmlformats-officedocument.spreadsheetml.worksheet+xml">
        <DigestMethod Algorithm="http://www.w3.org/2001/04/xmlenc#sha256"/>
        <DigestValue>PUIy0zE0t4wNNN9MYKEAOtF+XYt0TBlo26UnNLX4KF4=</DigestValue>
      </Reference>
      <Reference URI="/xl/worksheets/sheet13.xml?ContentType=application/vnd.openxmlformats-officedocument.spreadsheetml.worksheet+xml">
        <DigestMethod Algorithm="http://www.w3.org/2001/04/xmlenc#sha256"/>
        <DigestValue>tih0jyvCWvDsS6JYfyXrq0AfveKJq8XfmDnAgHEuH0I=</DigestValue>
      </Reference>
      <Reference URI="/xl/worksheets/sheet14.xml?ContentType=application/vnd.openxmlformats-officedocument.spreadsheetml.worksheet+xml">
        <DigestMethod Algorithm="http://www.w3.org/2001/04/xmlenc#sha256"/>
        <DigestValue>3j3g16Q3grR5ZnjSN9UpBhj73b/OmnQApdm8Gw1w2Uk=</DigestValue>
      </Reference>
      <Reference URI="/xl/worksheets/sheet15.xml?ContentType=application/vnd.openxmlformats-officedocument.spreadsheetml.worksheet+xml">
        <DigestMethod Algorithm="http://www.w3.org/2001/04/xmlenc#sha256"/>
        <DigestValue>1TLFCE/yxBwwYc714MCWrUo1P7NIa0QSodr63YR7JNI=</DigestValue>
      </Reference>
      <Reference URI="/xl/worksheets/sheet16.xml?ContentType=application/vnd.openxmlformats-officedocument.spreadsheetml.worksheet+xml">
        <DigestMethod Algorithm="http://www.w3.org/2001/04/xmlenc#sha256"/>
        <DigestValue>Y8C2HDXY1f3kE9587hdT34AJKim3CYCblEBDYsTrUWU=</DigestValue>
      </Reference>
      <Reference URI="/xl/worksheets/sheet17.xml?ContentType=application/vnd.openxmlformats-officedocument.spreadsheetml.worksheet+xml">
        <DigestMethod Algorithm="http://www.w3.org/2001/04/xmlenc#sha256"/>
        <DigestValue>7Kdg9gjcio61FCxlXGVZ490wevZip3DDsibuwKLudDY=</DigestValue>
      </Reference>
      <Reference URI="/xl/worksheets/sheet18.xml?ContentType=application/vnd.openxmlformats-officedocument.spreadsheetml.worksheet+xml">
        <DigestMethod Algorithm="http://www.w3.org/2001/04/xmlenc#sha256"/>
        <DigestValue>MP6P/71q2F0V+g1s7ZGlPe6PqDVmpLCdDZglbY4oFeA=</DigestValue>
      </Reference>
      <Reference URI="/xl/worksheets/sheet19.xml?ContentType=application/vnd.openxmlformats-officedocument.spreadsheetml.worksheet+xml">
        <DigestMethod Algorithm="http://www.w3.org/2001/04/xmlenc#sha256"/>
        <DigestValue>UzhVaBKvZGRxRDQ7b61+RXxbkBL2zirJNg1fWlqAmf8=</DigestValue>
      </Reference>
      <Reference URI="/xl/worksheets/sheet2.xml?ContentType=application/vnd.openxmlformats-officedocument.spreadsheetml.worksheet+xml">
        <DigestMethod Algorithm="http://www.w3.org/2001/04/xmlenc#sha256"/>
        <DigestValue>u5ApzAN0Hwav5HrIPrTiEytVWujuy8wgrhC85hmjdug=</DigestValue>
      </Reference>
      <Reference URI="/xl/worksheets/sheet20.xml?ContentType=application/vnd.openxmlformats-officedocument.spreadsheetml.worksheet+xml">
        <DigestMethod Algorithm="http://www.w3.org/2001/04/xmlenc#sha256"/>
        <DigestValue>CZVKiTFlf7mubEdr2auJS/HtlHxJv3QMNXctWYlYl04=</DigestValue>
      </Reference>
      <Reference URI="/xl/worksheets/sheet21.xml?ContentType=application/vnd.openxmlformats-officedocument.spreadsheetml.worksheet+xml">
        <DigestMethod Algorithm="http://www.w3.org/2001/04/xmlenc#sha256"/>
        <DigestValue>cXh37tpuLrnsiSnhwMJjQ0Pwaas442zIVD2enZlZt2k=</DigestValue>
      </Reference>
      <Reference URI="/xl/worksheets/sheet22.xml?ContentType=application/vnd.openxmlformats-officedocument.spreadsheetml.worksheet+xml">
        <DigestMethod Algorithm="http://www.w3.org/2001/04/xmlenc#sha256"/>
        <DigestValue>BY2NnA2ncnSbZwue0VwkS9TC2he7IHXxOqO3DbkhXIo=</DigestValue>
      </Reference>
      <Reference URI="/xl/worksheets/sheet23.xml?ContentType=application/vnd.openxmlformats-officedocument.spreadsheetml.worksheet+xml">
        <DigestMethod Algorithm="http://www.w3.org/2001/04/xmlenc#sha256"/>
        <DigestValue>LW5ROaASS/EtSCc0lhEdpu8Adi9mtD60z2YLuoMb4JA=</DigestValue>
      </Reference>
      <Reference URI="/xl/worksheets/sheet24.xml?ContentType=application/vnd.openxmlformats-officedocument.spreadsheetml.worksheet+xml">
        <DigestMethod Algorithm="http://www.w3.org/2001/04/xmlenc#sha256"/>
        <DigestValue>qND8pDK5jPzXoPuFXmC2EX8yStaabuhWW5LJ4Ee2++8=</DigestValue>
      </Reference>
      <Reference URI="/xl/worksheets/sheet25.xml?ContentType=application/vnd.openxmlformats-officedocument.spreadsheetml.worksheet+xml">
        <DigestMethod Algorithm="http://www.w3.org/2001/04/xmlenc#sha256"/>
        <DigestValue>iVgF/61SzXd4x1IhyAgwPp8/7ZhhIqkZiWWx0svFCK4=</DigestValue>
      </Reference>
      <Reference URI="/xl/worksheets/sheet26.xml?ContentType=application/vnd.openxmlformats-officedocument.spreadsheetml.worksheet+xml">
        <DigestMethod Algorithm="http://www.w3.org/2001/04/xmlenc#sha256"/>
        <DigestValue>LIB9N6DdYWXoalgBM+dMfIQAgqRZ/mLPUL1he/JXhNs=</DigestValue>
      </Reference>
      <Reference URI="/xl/worksheets/sheet27.xml?ContentType=application/vnd.openxmlformats-officedocument.spreadsheetml.worksheet+xml">
        <DigestMethod Algorithm="http://www.w3.org/2001/04/xmlenc#sha256"/>
        <DigestValue>xbLl6Z+H64KC/IthcA6DoayKkmaMxKMu8MB5PAkkZqc=</DigestValue>
      </Reference>
      <Reference URI="/xl/worksheets/sheet28.xml?ContentType=application/vnd.openxmlformats-officedocument.spreadsheetml.worksheet+xml">
        <DigestMethod Algorithm="http://www.w3.org/2001/04/xmlenc#sha256"/>
        <DigestValue>a9mr8bMP/xWu+UhCau6Z9GB34gq8kLD+kDMEGIr4rcM=</DigestValue>
      </Reference>
      <Reference URI="/xl/worksheets/sheet29.xml?ContentType=application/vnd.openxmlformats-officedocument.spreadsheetml.worksheet+xml">
        <DigestMethod Algorithm="http://www.w3.org/2001/04/xmlenc#sha256"/>
        <DigestValue>BZLnOwE3jiW2FDA2cWLu6fdVZqNRpnqG4czpik6ZIM4=</DigestValue>
      </Reference>
      <Reference URI="/xl/worksheets/sheet3.xml?ContentType=application/vnd.openxmlformats-officedocument.spreadsheetml.worksheet+xml">
        <DigestMethod Algorithm="http://www.w3.org/2001/04/xmlenc#sha256"/>
        <DigestValue>DO/h8Pp3YXdwKV6L8U8v9yVuEezr/+aZic92YkF4EcI=</DigestValue>
      </Reference>
      <Reference URI="/xl/worksheets/sheet30.xml?ContentType=application/vnd.openxmlformats-officedocument.spreadsheetml.worksheet+xml">
        <DigestMethod Algorithm="http://www.w3.org/2001/04/xmlenc#sha256"/>
        <DigestValue>X432tc8uamncVGoWxhdgl3lopiGzWOLq4PP0O4ejEQ8=</DigestValue>
      </Reference>
      <Reference URI="/xl/worksheets/sheet4.xml?ContentType=application/vnd.openxmlformats-officedocument.spreadsheetml.worksheet+xml">
        <DigestMethod Algorithm="http://www.w3.org/2001/04/xmlenc#sha256"/>
        <DigestValue>M6HNgd9IyqxwvQzlu1y3MQGrHKMSu7eEDRI4ZObR+/g=</DigestValue>
      </Reference>
      <Reference URI="/xl/worksheets/sheet5.xml?ContentType=application/vnd.openxmlformats-officedocument.spreadsheetml.worksheet+xml">
        <DigestMethod Algorithm="http://www.w3.org/2001/04/xmlenc#sha256"/>
        <DigestValue>Xyf+vWksXMdyylvFAjYpQ3fAbSNZ8rMbV4Z4CfYXd18=</DigestValue>
      </Reference>
      <Reference URI="/xl/worksheets/sheet6.xml?ContentType=application/vnd.openxmlformats-officedocument.spreadsheetml.worksheet+xml">
        <DigestMethod Algorithm="http://www.w3.org/2001/04/xmlenc#sha256"/>
        <DigestValue>71OBNdu5cU5ya13KkzFE2ezSW7TmKWOUmgUD+gPNYiA=</DigestValue>
      </Reference>
      <Reference URI="/xl/worksheets/sheet7.xml?ContentType=application/vnd.openxmlformats-officedocument.spreadsheetml.worksheet+xml">
        <DigestMethod Algorithm="http://www.w3.org/2001/04/xmlenc#sha256"/>
        <DigestValue>cnzqP49HoikZGujIcBbps01VLeEld2Ufn8IsiYzh5cM=</DigestValue>
      </Reference>
      <Reference URI="/xl/worksheets/sheet8.xml?ContentType=application/vnd.openxmlformats-officedocument.spreadsheetml.worksheet+xml">
        <DigestMethod Algorithm="http://www.w3.org/2001/04/xmlenc#sha256"/>
        <DigestValue>0Xc+2nCKXH+1vmWLyA4ZdiNXfq/zjmnZ+S5rClys/KY=</DigestValue>
      </Reference>
      <Reference URI="/xl/worksheets/sheet9.xml?ContentType=application/vnd.openxmlformats-officedocument.spreadsheetml.worksheet+xml">
        <DigestMethod Algorithm="http://www.w3.org/2001/04/xmlenc#sha256"/>
        <DigestValue>uX2zvVnqj8T8NcHDrm4k+ynwUZw8cnGZ+2ztnzY22cc=</DigestValue>
      </Reference>
    </Manifest>
    <SignatureProperties>
      <SignatureProperty Id="idSignatureTime" Target="#idPackageSignature">
        <mdssi:SignatureTime xmlns:mdssi="http://schemas.openxmlformats.org/package/2006/digital-signature">
          <mdssi:Format>YYYY-MM-DDThh:mm:ssTZD</mdssi:Format>
          <mdssi:Value>2021-11-03T10:13:47Z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SignatureComments>
          <WindowsVersion>10.0</WindowsVersion>
          <OfficeVersion>16.0</OfficeVersion>
          <ApplicationVersion>16.0</ApplicationVersion>
          <Monitors>1</Monitors>
          <HorizontalResolution>1364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2021-11-03T10:13:47Z</xd:SigningTime>
          <xd:SigningCertificate>
            <xd:Cert>
              <xd:CertDigest>
                <DigestMethod Algorithm="http://www.w3.org/2001/04/xmlenc#sha256"/>
                <DigestValue>NcVP3mxVvHfn7FTeGvr58PEbIg3Wwu1hodDjXDbt55w=</DigestValue>
              </xd:CertDigest>
              <xd:IssuerSerial>
                <X509IssuerName>CN=NBG Class 2 INT Sub CA, DC=nbg, DC=ge</X509IssuerName>
                <X509SerialNumber>83900504219824743893837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pg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8qGnEt95GtRPXzS4F3aSjBAaj498cIC3vhv0iVE+4PE=</DigestValue>
    </Reference>
    <Reference Type="http://www.w3.org/2000/09/xmldsig#Object" URI="#idOfficeObject">
      <DigestMethod Algorithm="http://www.w3.org/2001/04/xmlenc#sha256"/>
      <DigestValue>G9wl+B6B6t4RQlprvSlt715YLeHs6ZoZ3NO42rC71TQ=</DigestValue>
    </Reference>
    <Reference Type="http://uri.etsi.org/01903#SignedProperties" URI="#idSignedProperties">
      <Transforms>
        <Transform Algorithm="http://www.w3.org/TR/2001/REC-xml-c14n-20010315"/>
      </Transforms>
      <DigestMethod Algorithm="http://www.w3.org/2001/04/xmlenc#sha256"/>
      <DigestValue>osIhW4fcQ8jAvzdpuXAOG0lqoiTSGo9TDBUa07UdINE=</DigestValue>
    </Reference>
  </SignedInfo>
  <SignatureValue>jUi7v+la4a2Rz8t1C1NaAmBaS7yye8OF7f2JF5YOE21gSMLq8ua6hU1O+nNdccB1Hkk8wBT8R2gS
1RdjO9vT0yIeVRzcovstwVN5QktZuG76Vq68ZM3MmdmrlL0fLoPrI7r6VEKGGMwizO8+8ntpeNw8
95jrY1YGCrdPpdageGJOjW5x/aUwuP+f0nHSfvTLNwfINHbVULOk428G89Y9tEo294raLl6/dT/N
PKmjFgiVXJWG0SyPI/OgMukektHXqEv4RotxY0sn8TkMgzCbX++ATJCxJ0mBdOSMPVATncwD+nnG
0SUQP+Zk4mQQdUmpYHH0xg0iP/W1pojrCJMSmA==</SignatureValue>
  <KeyInfo>
    <X509Data>
      <X509Certificate>MIIGRzCCBS+gAwIBAgIKEcZAHQACAAHLTjANBgkqhkiG9w0BAQsFADBKMRIwEAYKCZImiZPyLGQBGRYCZ2UxEzARBgoJkiaJk/IsZAEZFgNuYmcxHzAdBgNVBAMTFk5CRyBDbGFzcyAyIElOVCBTdWIgQ0EwHhcNMjEwMjE3MDg0MzU1WhcNMjExMjIyMDk0NjU2WjBFMR0wGwYDVQQKExRKU0MgVlRCIEJhbmsgR2VvcmdpYTEkMCIGA1UEAxMbQlZUIC0gTWFtdWthIE1lbnRlc2hhc2h2aWxpMIIBIjANBgkqhkiG9w0BAQEFAAOCAQ8AMIIBCgKCAQEAs+FoHnwbKJKxZRfwmuq8491ajMIIzCYtKW9wd1YqnOC5EPNW4GPBTHPUgocNgUZ6EnhtEa6Jsx+Fcy7oPwSP/W2tbhxF0aGpKq0r+9Gb6EcitPJWMGXaZf29VURhVoUXLMzSBnBtfsetU4hn5A+/XT9gIHoaPowfWVTe/LGfckZA81RMb7tjtLzQoYmcV+FPRWqpFs428Dx7OJ85kyj5Kng3DwhKcL3Xf9ZINIAbQqNdTOP9+PzPdBLDqrAwnkD3IKO0DdVrbz8Iad7Tn7ZXhar9e6OuJEwxOVx+iqAvULvjVN4kHGK35lGiQse2HDRLBRtFYtSXLh3x5HnKeC5fqQIDAQABo4IDMjCCAy4wPAYJKwYBBAGCNxUHBC8wLQYlKwYBBAGCNxUI5rJgg431RIaBmQmDuKFKg76EcQSBz5ARhq+eEQIBZAIBGzAdBgNVHSUEFjAUBggrBgEFBQcDAgYIKwYBBQUHAwQwCwYDVR0PBAQDAgeAMCcGCSsGAQQBgjcVCgQaMBgwCgYIKwYBBQUHAwIwCgYIKwYBBQUHAwQwHQYDVR0OBBYEFBPk06Nv7H81hxu3t/cjMKUVmJS0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msqZps01jo5UubwJhPJYsTRGqsgarp8DEZvV2LeGedcTkcGRbu+H0vKX73CT3WK6PwXsE6QinqGFrlKZ1tjd6s9n4sfktSBk6nu8Q3ZlT/5OFga7Z1wS1DGOulibDWmwfimYwXjH6/cqy0jQhKsc2akg0vWFrnUHtTGjdQr1pxco1NkFvwISAbDXVANuf6K5ty0gpmYvtTKqXJQZWxQleClcJLsVzQItgveS/zXf6VuKiJmmrP8qK7L347xrct6ZMIjHKxXTea29rlHcwdb3zNA0W4xUvlTKRam/ZMUppfM7eg/vM42p94m4Atcuvhb2LZhLGdZqIsjSO3zMayTk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Kxi/Se//wl2ubtXIDSluxuqwgUlcYwlzgPsUO6F36aE=</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FXJxVM6pPxrnYOcNvZRVecwbfw71XMPGNL6ziLQ+Xlo=</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c0Nl1aujbYcDEQyIK8l4iIyg1bxPtP4cE9HUDfQM+8Q=</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HTTH3eoI0LM8UgmiP5Y4GcUIM8dwzgrJ4VCmZe//aY0=</DigestValue>
      </Reference>
      <Reference URI="/xl/styles.xml?ContentType=application/vnd.openxmlformats-officedocument.spreadsheetml.styles+xml">
        <DigestMethod Algorithm="http://www.w3.org/2001/04/xmlenc#sha256"/>
        <DigestValue>5+jqBEHE51Hi5a4XlKXkkJOMrzoSIvB6J1Gg798Vwa0=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VQF9VjRb8stKpu4Y2PDhqfLfEuGzS5qN1lrb1kmNDHQ=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vwig38ryXelMM22/vQikW4viTJFtdK4APeLXocRnNmg=</DigestValue>
      </Reference>
      <Reference URI="/xl/worksheets/sheet10.xml?ContentType=application/vnd.openxmlformats-officedocument.spreadsheetml.worksheet+xml">
        <DigestMethod Algorithm="http://www.w3.org/2001/04/xmlenc#sha256"/>
        <DigestValue>n+oKYvRSVroOKw58jVDr7L+2r0IQVgM2khv9Sye54kA=</DigestValue>
      </Reference>
      <Reference URI="/xl/worksheets/sheet11.xml?ContentType=application/vnd.openxmlformats-officedocument.spreadsheetml.worksheet+xml">
        <DigestMethod Algorithm="http://www.w3.org/2001/04/xmlenc#sha256"/>
        <DigestValue>PBwDYZTChuyoDDh8/0vT83Ne3zJDZ7+2P5dQSCuH6QI=</DigestValue>
      </Reference>
      <Reference URI="/xl/worksheets/sheet12.xml?ContentType=application/vnd.openxmlformats-officedocument.spreadsheetml.worksheet+xml">
        <DigestMethod Algorithm="http://www.w3.org/2001/04/xmlenc#sha256"/>
        <DigestValue>PUIy0zE0t4wNNN9MYKEAOtF+XYt0TBlo26UnNLX4KF4=</DigestValue>
      </Reference>
      <Reference URI="/xl/worksheets/sheet13.xml?ContentType=application/vnd.openxmlformats-officedocument.spreadsheetml.worksheet+xml">
        <DigestMethod Algorithm="http://www.w3.org/2001/04/xmlenc#sha256"/>
        <DigestValue>tih0jyvCWvDsS6JYfyXrq0AfveKJq8XfmDnAgHEuH0I=</DigestValue>
      </Reference>
      <Reference URI="/xl/worksheets/sheet14.xml?ContentType=application/vnd.openxmlformats-officedocument.spreadsheetml.worksheet+xml">
        <DigestMethod Algorithm="http://www.w3.org/2001/04/xmlenc#sha256"/>
        <DigestValue>3j3g16Q3grR5ZnjSN9UpBhj73b/OmnQApdm8Gw1w2Uk=</DigestValue>
      </Reference>
      <Reference URI="/xl/worksheets/sheet15.xml?ContentType=application/vnd.openxmlformats-officedocument.spreadsheetml.worksheet+xml">
        <DigestMethod Algorithm="http://www.w3.org/2001/04/xmlenc#sha256"/>
        <DigestValue>1TLFCE/yxBwwYc714MCWrUo1P7NIa0QSodr63YR7JNI=</DigestValue>
      </Reference>
      <Reference URI="/xl/worksheets/sheet16.xml?ContentType=application/vnd.openxmlformats-officedocument.spreadsheetml.worksheet+xml">
        <DigestMethod Algorithm="http://www.w3.org/2001/04/xmlenc#sha256"/>
        <DigestValue>Y8C2HDXY1f3kE9587hdT34AJKim3CYCblEBDYsTrUWU=</DigestValue>
      </Reference>
      <Reference URI="/xl/worksheets/sheet17.xml?ContentType=application/vnd.openxmlformats-officedocument.spreadsheetml.worksheet+xml">
        <DigestMethod Algorithm="http://www.w3.org/2001/04/xmlenc#sha256"/>
        <DigestValue>7Kdg9gjcio61FCxlXGVZ490wevZip3DDsibuwKLudDY=</DigestValue>
      </Reference>
      <Reference URI="/xl/worksheets/sheet18.xml?ContentType=application/vnd.openxmlformats-officedocument.spreadsheetml.worksheet+xml">
        <DigestMethod Algorithm="http://www.w3.org/2001/04/xmlenc#sha256"/>
        <DigestValue>MP6P/71q2F0V+g1s7ZGlPe6PqDVmpLCdDZglbY4oFeA=</DigestValue>
      </Reference>
      <Reference URI="/xl/worksheets/sheet19.xml?ContentType=application/vnd.openxmlformats-officedocument.spreadsheetml.worksheet+xml">
        <DigestMethod Algorithm="http://www.w3.org/2001/04/xmlenc#sha256"/>
        <DigestValue>UzhVaBKvZGRxRDQ7b61+RXxbkBL2zirJNg1fWlqAmf8=</DigestValue>
      </Reference>
      <Reference URI="/xl/worksheets/sheet2.xml?ContentType=application/vnd.openxmlformats-officedocument.spreadsheetml.worksheet+xml">
        <DigestMethod Algorithm="http://www.w3.org/2001/04/xmlenc#sha256"/>
        <DigestValue>u5ApzAN0Hwav5HrIPrTiEytVWujuy8wgrhC85hmjdug=</DigestValue>
      </Reference>
      <Reference URI="/xl/worksheets/sheet20.xml?ContentType=application/vnd.openxmlformats-officedocument.spreadsheetml.worksheet+xml">
        <DigestMethod Algorithm="http://www.w3.org/2001/04/xmlenc#sha256"/>
        <DigestValue>CZVKiTFlf7mubEdr2auJS/HtlHxJv3QMNXctWYlYl04=</DigestValue>
      </Reference>
      <Reference URI="/xl/worksheets/sheet21.xml?ContentType=application/vnd.openxmlformats-officedocument.spreadsheetml.worksheet+xml">
        <DigestMethod Algorithm="http://www.w3.org/2001/04/xmlenc#sha256"/>
        <DigestValue>cXh37tpuLrnsiSnhwMJjQ0Pwaas442zIVD2enZlZt2k=</DigestValue>
      </Reference>
      <Reference URI="/xl/worksheets/sheet22.xml?ContentType=application/vnd.openxmlformats-officedocument.spreadsheetml.worksheet+xml">
        <DigestMethod Algorithm="http://www.w3.org/2001/04/xmlenc#sha256"/>
        <DigestValue>BY2NnA2ncnSbZwue0VwkS9TC2he7IHXxOqO3DbkhXIo=</DigestValue>
      </Reference>
      <Reference URI="/xl/worksheets/sheet23.xml?ContentType=application/vnd.openxmlformats-officedocument.spreadsheetml.worksheet+xml">
        <DigestMethod Algorithm="http://www.w3.org/2001/04/xmlenc#sha256"/>
        <DigestValue>LW5ROaASS/EtSCc0lhEdpu8Adi9mtD60z2YLuoMb4JA=</DigestValue>
      </Reference>
      <Reference URI="/xl/worksheets/sheet24.xml?ContentType=application/vnd.openxmlformats-officedocument.spreadsheetml.worksheet+xml">
        <DigestMethod Algorithm="http://www.w3.org/2001/04/xmlenc#sha256"/>
        <DigestValue>qND8pDK5jPzXoPuFXmC2EX8yStaabuhWW5LJ4Ee2++8=</DigestValue>
      </Reference>
      <Reference URI="/xl/worksheets/sheet25.xml?ContentType=application/vnd.openxmlformats-officedocument.spreadsheetml.worksheet+xml">
        <DigestMethod Algorithm="http://www.w3.org/2001/04/xmlenc#sha256"/>
        <DigestValue>iVgF/61SzXd4x1IhyAgwPp8/7ZhhIqkZiWWx0svFCK4=</DigestValue>
      </Reference>
      <Reference URI="/xl/worksheets/sheet26.xml?ContentType=application/vnd.openxmlformats-officedocument.spreadsheetml.worksheet+xml">
        <DigestMethod Algorithm="http://www.w3.org/2001/04/xmlenc#sha256"/>
        <DigestValue>LIB9N6DdYWXoalgBM+dMfIQAgqRZ/mLPUL1he/JXhNs=</DigestValue>
      </Reference>
      <Reference URI="/xl/worksheets/sheet27.xml?ContentType=application/vnd.openxmlformats-officedocument.spreadsheetml.worksheet+xml">
        <DigestMethod Algorithm="http://www.w3.org/2001/04/xmlenc#sha256"/>
        <DigestValue>xbLl6Z+H64KC/IthcA6DoayKkmaMxKMu8MB5PAkkZqc=</DigestValue>
      </Reference>
      <Reference URI="/xl/worksheets/sheet28.xml?ContentType=application/vnd.openxmlformats-officedocument.spreadsheetml.worksheet+xml">
        <DigestMethod Algorithm="http://www.w3.org/2001/04/xmlenc#sha256"/>
        <DigestValue>a9mr8bMP/xWu+UhCau6Z9GB34gq8kLD+kDMEGIr4rcM=</DigestValue>
      </Reference>
      <Reference URI="/xl/worksheets/sheet29.xml?ContentType=application/vnd.openxmlformats-officedocument.spreadsheetml.worksheet+xml">
        <DigestMethod Algorithm="http://www.w3.org/2001/04/xmlenc#sha256"/>
        <DigestValue>BZLnOwE3jiW2FDA2cWLu6fdVZqNRpnqG4czpik6ZIM4=</DigestValue>
      </Reference>
      <Reference URI="/xl/worksheets/sheet3.xml?ContentType=application/vnd.openxmlformats-officedocument.spreadsheetml.worksheet+xml">
        <DigestMethod Algorithm="http://www.w3.org/2001/04/xmlenc#sha256"/>
        <DigestValue>DO/h8Pp3YXdwKV6L8U8v9yVuEezr/+aZic92YkF4EcI=</DigestValue>
      </Reference>
      <Reference URI="/xl/worksheets/sheet30.xml?ContentType=application/vnd.openxmlformats-officedocument.spreadsheetml.worksheet+xml">
        <DigestMethod Algorithm="http://www.w3.org/2001/04/xmlenc#sha256"/>
        <DigestValue>X432tc8uamncVGoWxhdgl3lopiGzWOLq4PP0O4ejEQ8=</DigestValue>
      </Reference>
      <Reference URI="/xl/worksheets/sheet4.xml?ContentType=application/vnd.openxmlformats-officedocument.spreadsheetml.worksheet+xml">
        <DigestMethod Algorithm="http://www.w3.org/2001/04/xmlenc#sha256"/>
        <DigestValue>M6HNgd9IyqxwvQzlu1y3MQGrHKMSu7eEDRI4ZObR+/g=</DigestValue>
      </Reference>
      <Reference URI="/xl/worksheets/sheet5.xml?ContentType=application/vnd.openxmlformats-officedocument.spreadsheetml.worksheet+xml">
        <DigestMethod Algorithm="http://www.w3.org/2001/04/xmlenc#sha256"/>
        <DigestValue>Xyf+vWksXMdyylvFAjYpQ3fAbSNZ8rMbV4Z4CfYXd18=</DigestValue>
      </Reference>
      <Reference URI="/xl/worksheets/sheet6.xml?ContentType=application/vnd.openxmlformats-officedocument.spreadsheetml.worksheet+xml">
        <DigestMethod Algorithm="http://www.w3.org/2001/04/xmlenc#sha256"/>
        <DigestValue>71OBNdu5cU5ya13KkzFE2ezSW7TmKWOUmgUD+gPNYiA=</DigestValue>
      </Reference>
      <Reference URI="/xl/worksheets/sheet7.xml?ContentType=application/vnd.openxmlformats-officedocument.spreadsheetml.worksheet+xml">
        <DigestMethod Algorithm="http://www.w3.org/2001/04/xmlenc#sha256"/>
        <DigestValue>cnzqP49HoikZGujIcBbps01VLeEld2Ufn8IsiYzh5cM=</DigestValue>
      </Reference>
      <Reference URI="/xl/worksheets/sheet8.xml?ContentType=application/vnd.openxmlformats-officedocument.spreadsheetml.worksheet+xml">
        <DigestMethod Algorithm="http://www.w3.org/2001/04/xmlenc#sha256"/>
        <DigestValue>0Xc+2nCKXH+1vmWLyA4ZdiNXfq/zjmnZ+S5rClys/KY=</DigestValue>
      </Reference>
      <Reference URI="/xl/worksheets/sheet9.xml?ContentType=application/vnd.openxmlformats-officedocument.spreadsheetml.worksheet+xml">
        <DigestMethod Algorithm="http://www.w3.org/2001/04/xmlenc#sha256"/>
        <DigestValue>uX2zvVnqj8T8NcHDrm4k+ynwUZw8cnGZ+2ztnzY22cc=</DigestValue>
      </Reference>
    </Manifest>
    <SignatureProperties>
      <SignatureProperty Id="idSignatureTime" Target="#idPackageSignature">
        <mdssi:SignatureTime xmlns:mdssi="http://schemas.openxmlformats.org/package/2006/digital-signature">
          <mdssi:Format>YYYY-MM-DDThh:mm:ssTZD</mdssi:Format>
          <mdssi:Value>2021-11-03T10:14:44Z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SignatureComments>
          <WindowsVersion>10.0</WindowsVersion>
          <OfficeVersion>16.0</OfficeVersion>
          <ApplicationVersion>16.0</ApplicationVersion>
          <Monitors>1</Monitors>
          <HorizontalResolution>1364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2021-11-03T10:14:44Z</xd:SigningTime>
          <xd:SigningCertificate>
            <xd:Cert>
              <xd:CertDigest>
                <DigestMethod Algorithm="http://www.w3.org/2001/04/xmlenc#sha256"/>
                <DigestValue>nZ+mK9bXBoslHbgiQbAAjqx8zcSotvwUkS/OmseTiW4=</DigestValue>
              </xd:CertDigest>
              <xd:IssuerSerial>
                <X509IssuerName>CN=NBG Class 2 INT Sub CA, DC=nbg, DC=ge</X509IssuerName>
                <X509SerialNumber>83937305384179801901902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2023-03-10T21:17:52Z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