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468" tabRatio="793" firstSheet="16" activeTab="24"/>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Instruction" sheetId="90"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xlnm._FilterDatabase" localSheetId="28"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T22" i="86" l="1"/>
  <c r="S22" i="86"/>
  <c r="R22" i="86"/>
  <c r="Q22" i="86"/>
  <c r="P22" i="86"/>
  <c r="O22" i="86"/>
  <c r="N22" i="86"/>
  <c r="M22" i="86"/>
  <c r="K22" i="86"/>
  <c r="J22" i="86"/>
  <c r="I22" i="86"/>
  <c r="H22" i="86"/>
  <c r="F22" i="86"/>
  <c r="E22" i="86"/>
  <c r="H14" i="82"/>
  <c r="D23" i="82" l="1"/>
  <c r="C16" i="85"/>
  <c r="K6" i="89" l="1"/>
  <c r="K7" i="89" l="1"/>
  <c r="G34" i="83" l="1"/>
  <c r="B1" i="82" l="1"/>
  <c r="B1" i="83"/>
  <c r="B1" i="84"/>
  <c r="B1" i="85"/>
  <c r="B1" i="86"/>
  <c r="B1" i="87"/>
  <c r="B1" i="88"/>
  <c r="B1" i="89"/>
  <c r="B1" i="81"/>
  <c r="I23" i="82" l="1"/>
  <c r="H21" i="82"/>
  <c r="F21" i="82"/>
  <c r="I20" i="82"/>
  <c r="U22" i="86" l="1"/>
  <c r="L22" i="86"/>
  <c r="G22" i="86"/>
  <c r="D22" i="86"/>
  <c r="C22" i="86"/>
  <c r="U15" i="86"/>
  <c r="T15" i="86"/>
  <c r="S15" i="86"/>
  <c r="R15" i="86"/>
  <c r="Q15" i="86"/>
  <c r="P15" i="86"/>
  <c r="O15" i="86"/>
  <c r="N15" i="86"/>
  <c r="M15" i="86"/>
  <c r="L15" i="86"/>
  <c r="K15" i="86"/>
  <c r="J15" i="86"/>
  <c r="I15" i="86"/>
  <c r="H15" i="86"/>
  <c r="G15" i="86"/>
  <c r="F15" i="86"/>
  <c r="E15" i="86"/>
  <c r="D15" i="86"/>
  <c r="C15" i="86"/>
  <c r="C4" i="86" s="1"/>
  <c r="U8" i="86"/>
  <c r="T8" i="86"/>
  <c r="S8" i="86"/>
  <c r="R8" i="86"/>
  <c r="Q8" i="86"/>
  <c r="P8" i="86"/>
  <c r="O8" i="86"/>
  <c r="N8" i="86"/>
  <c r="M8" i="86"/>
  <c r="L8" i="86"/>
  <c r="K8" i="86"/>
  <c r="J8" i="86"/>
  <c r="I8" i="86"/>
  <c r="H8" i="86"/>
  <c r="G8" i="86"/>
  <c r="F8" i="86"/>
  <c r="E8" i="86"/>
  <c r="D8" i="86"/>
  <c r="C8" i="86"/>
  <c r="F33" i="83"/>
  <c r="E33" i="83"/>
  <c r="D33" i="83"/>
  <c r="C33" i="83"/>
  <c r="D8" i="83" l="1"/>
  <c r="D7" i="83"/>
  <c r="G22" i="74"/>
  <c r="F22" i="74"/>
  <c r="E22" i="74"/>
  <c r="D22" i="74"/>
  <c r="C22" i="74"/>
  <c r="H21" i="74"/>
  <c r="H20" i="74"/>
  <c r="H19" i="74"/>
  <c r="H18" i="74"/>
  <c r="H17" i="74"/>
  <c r="H16" i="74"/>
  <c r="H15" i="74"/>
  <c r="H14" i="74"/>
  <c r="H13" i="74"/>
  <c r="H12" i="74"/>
  <c r="H11" i="74"/>
  <c r="H10" i="74"/>
  <c r="H9" i="74"/>
  <c r="H8" i="74"/>
  <c r="H22" i="74" l="1"/>
  <c r="K25" i="36"/>
  <c r="J25" i="36"/>
  <c r="I25" i="36"/>
  <c r="H25" i="36"/>
  <c r="G25" i="36"/>
  <c r="F25" i="36"/>
  <c r="C21" i="82" l="1"/>
  <c r="D22" i="81"/>
  <c r="E22" i="81"/>
  <c r="F22" i="81"/>
  <c r="G22" i="81"/>
  <c r="C22" i="81"/>
  <c r="C10" i="85" l="1"/>
  <c r="C19" i="85" s="1"/>
  <c r="D12" i="84"/>
  <c r="D7" i="84"/>
  <c r="D19" i="84" s="1"/>
  <c r="H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2" i="82"/>
  <c r="E21" i="82"/>
  <c r="D21" i="82"/>
  <c r="I21" i="82" s="1"/>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H22" i="81" l="1"/>
  <c r="I34" i="83"/>
  <c r="B1" i="80"/>
  <c r="G39" i="80" l="1"/>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77"/>
  <c r="B1" i="28"/>
  <c r="B1" i="73"/>
  <c r="B1" i="72"/>
  <c r="B1" i="52"/>
  <c r="B1" i="71"/>
  <c r="B1" i="75"/>
  <c r="B1" i="53"/>
  <c r="B1" i="62"/>
  <c r="B1" i="6"/>
  <c r="C21" i="77" l="1"/>
  <c r="D16" i="77"/>
  <c r="D17" i="77"/>
  <c r="D15" i="77"/>
  <c r="D12" i="77"/>
  <c r="D13" i="77"/>
  <c r="D11" i="77"/>
  <c r="D8" i="77"/>
  <c r="D9" i="77"/>
  <c r="D7" i="77"/>
  <c r="C20" i="77"/>
  <c r="C19" i="77"/>
  <c r="D19" i="77" s="1"/>
  <c r="D21" i="77" l="1"/>
  <c r="D20" i="77"/>
  <c r="C30" i="79"/>
  <c r="C26" i="79"/>
  <c r="C8" i="79"/>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J21" i="37" s="1"/>
  <c r="I7" i="37"/>
  <c r="I21" i="37" s="1"/>
  <c r="H7" i="37"/>
  <c r="H21" i="37" s="1"/>
  <c r="G7" i="37"/>
  <c r="G21" i="37" s="1"/>
  <c r="F7" i="37"/>
  <c r="C7" i="37"/>
  <c r="L21" i="37" l="1"/>
  <c r="M21" i="37"/>
  <c r="F21" i="37"/>
  <c r="N14" i="37"/>
  <c r="E14" i="37"/>
  <c r="E7" i="37"/>
  <c r="C21" i="37"/>
  <c r="N8" i="37"/>
  <c r="E21" i="37" l="1"/>
  <c r="C12" i="79" s="1"/>
  <c r="C18" i="79" s="1"/>
  <c r="C36" i="79" s="1"/>
  <c r="C38" i="79" s="1"/>
  <c r="N7" i="37"/>
  <c r="N21" i="37" s="1"/>
  <c r="K7" i="37"/>
  <c r="K21" i="37" s="1"/>
  <c r="E21" i="72" l="1"/>
  <c r="C5" i="73" s="1"/>
  <c r="C21" i="72" l="1"/>
  <c r="S22" i="35" l="1"/>
  <c r="D21" i="72" l="1"/>
  <c r="D22" i="35" l="1"/>
  <c r="E22" i="35"/>
  <c r="F22" i="35"/>
  <c r="G22" i="35"/>
  <c r="H22" i="35"/>
  <c r="I22" i="35"/>
  <c r="J22" i="35"/>
  <c r="K22" i="35"/>
  <c r="L22" i="35"/>
  <c r="M22" i="35"/>
  <c r="N22" i="35"/>
  <c r="O22" i="35"/>
  <c r="P22" i="35"/>
  <c r="Q22" i="35"/>
  <c r="R22" i="35"/>
  <c r="C22" i="35"/>
  <c r="V7" i="64" l="1"/>
  <c r="T21" i="64" l="1"/>
  <c r="U21" i="64"/>
  <c r="V9" i="64"/>
  <c r="H53" i="75" l="1"/>
  <c r="E53" i="75"/>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alcChain>
</file>

<file path=xl/sharedStrings.xml><?xml version="1.0" encoding="utf-8"?>
<sst xmlns="http://schemas.openxmlformats.org/spreadsheetml/2006/main" count="1536" uniqueCount="1005">
  <si>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</si>
  <si>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</si>
  <si>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</si>
  <si>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</si>
  <si>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</si>
  <si>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</si>
  <si>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</si>
  <si>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</si>
  <si>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</si>
  <si>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</si>
  <si>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</si>
  <si>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</si>
  <si>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</si>
  <si>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</si>
  <si>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</si>
  <si>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</si>
  <si>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</si>
  <si>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</si>
  <si>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</si>
  <si>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</si>
  <si>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</si>
  <si>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</si>
  <si>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</si>
  <si>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</si>
  <si>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</si>
  <si>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</si>
  <si>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</si>
  <si>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</si>
  <si>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</si>
  <si>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</si>
  <si>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</si>
  <si>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</si>
  <si>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</si>
  <si>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</si>
  <si>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</si>
  <si>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</si>
  <si>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</si>
  <si>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</si>
  <si>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</si>
  <si>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</si>
  <si>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</si>
  <si>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</si>
  <si>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</si>
  <si>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</si>
  <si>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</si>
  <si>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</si>
  <si>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</si>
  <si>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</si>
  <si>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</si>
  <si>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</si>
  <si>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</si>
  <si>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</si>
  <si>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</si>
  <si>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</si>
  <si>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</si>
  <si>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</si>
  <si>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</si>
  <si>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</si>
  <si>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</si>
  <si>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</si>
  <si>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</si>
  <si>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</si>
  <si>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</si>
  <si>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</si>
  <si>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</si>
  <si>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</si>
  <si>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</si>
  <si>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</si>
  <si>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</si>
  <si>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</si>
  <si>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</si>
  <si>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</si>
  <si>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</si>
  <si>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</si>
  <si>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</si>
  <si>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</si>
  <si>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</si>
  <si>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</si>
  <si>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</si>
  <si>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</si>
  <si>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</si>
  <si>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</si>
  <si>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</si>
  <si>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</si>
  <si>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</si>
  <si>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</si>
  <si>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</si>
  <si>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</si>
  <si>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</si>
  <si>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</si>
  <si>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</si>
  <si>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</si>
  <si>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</si>
  <si>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</si>
  <si>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</si>
  <si>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</si>
  <si>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</si>
  <si>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</si>
  <si>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</si>
  <si>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</si>
  <si>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</si>
  <si>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</si>
  <si>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</si>
  <si>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</si>
  <si>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</si>
  <si>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</si>
  <si>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</si>
  <si>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</si>
  <si>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</si>
  <si>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</si>
  <si>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</si>
  <si>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</si>
  <si>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</si>
  <si>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</si>
  <si>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</si>
  <si>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</si>
  <si>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</si>
  <si>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</si>
  <si>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</si>
  <si>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</si>
  <si>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</si>
  <si>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</si>
  <si>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</si>
  <si>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</si>
  <si>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</si>
  <si>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</si>
  <si>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</si>
  <si>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</si>
  <si>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</si>
  <si>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</si>
  <si>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</si>
  <si>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</si>
  <si>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</si>
  <si>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</si>
  <si>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</si>
  <si>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</si>
  <si>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</si>
  <si>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</si>
  <si>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</si>
  <si>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</si>
  <si>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</si>
  <si>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</si>
  <si>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</si>
  <si>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</si>
  <si>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</si>
  <si>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</si>
  <si>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</si>
  <si>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</si>
  <si>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</si>
  <si>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</si>
  <si>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</si>
  <si>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</si>
  <si>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</si>
  <si>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</si>
  <si>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</si>
  <si>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</si>
  <si>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</si>
  <si>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</si>
  <si>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</si>
  <si>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</si>
  <si>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</si>
  <si>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</si>
  <si>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</si>
  <si>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</si>
  <si>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</si>
  <si>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</si>
  <si>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</si>
  <si>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</si>
  <si>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</si>
  <si>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</si>
  <si>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</si>
  <si>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</si>
  <si>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</si>
  <si>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</si>
  <si>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</si>
  <si>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</si>
  <si>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</si>
  <si>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</si>
  <si>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</si>
  <si>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</si>
  <si>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</si>
  <si>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</si>
  <si>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</si>
  <si>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</si>
  <si>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</si>
  <si>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</si>
  <si>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</si>
  <si>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</si>
  <si>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</si>
  <si>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</si>
  <si>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</si>
  <si>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</si>
  <si>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</si>
  <si>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</si>
  <si>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</si>
  <si>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</si>
  <si>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</si>
  <si>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</si>
  <si>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</si>
  <si>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</si>
  <si>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</si>
  <si>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</si>
  <si>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</si>
  <si>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</si>
  <si>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</si>
  <si>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</si>
  <si>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</si>
  <si>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</si>
  <si>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</si>
  <si>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</si>
  <si>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</si>
  <si>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</si>
  <si>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</si>
  <si>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</si>
  <si>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</si>
  <si>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</si>
  <si>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</si>
  <si>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</si>
  <si>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</si>
  <si>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</si>
  <si>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</si>
  <si>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</si>
  <si>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</si>
  <si>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</si>
  <si>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</si>
  <si>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</si>
  <si>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</si>
  <si>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</si>
  <si>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</si>
  <si>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</si>
  <si>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</si>
  <si>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</si>
  <si>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</si>
  <si>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</si>
  <si>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</si>
  <si>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</si>
  <si>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</si>
  <si>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</si>
  <si>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</si>
  <si>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</si>
  <si>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</si>
  <si>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</si>
  <si>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</si>
  <si>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</si>
  <si>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</si>
  <si>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</si>
  <si>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</si>
  <si>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</si>
  <si>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</si>
  <si>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</si>
  <si>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</si>
  <si>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</si>
  <si>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</si>
  <si>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</si>
  <si>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</si>
  <si>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</si>
  <si>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</si>
  <si>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</si>
  <si>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</si>
  <si>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</si>
  <si>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</si>
  <si>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</si>
  <si>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</si>
  <si>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</si>
  <si>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</si>
  <si>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</si>
  <si>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</si>
  <si>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</si>
  <si>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</si>
  <si>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</si>
  <si>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</si>
  <si>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</si>
  <si>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</si>
  <si>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</si>
  <si>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</si>
  <si>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</si>
  <si>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</si>
  <si>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</si>
  <si>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</si>
  <si>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</si>
  <si>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</si>
  <si>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</si>
  <si>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</si>
  <si>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</si>
  <si>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</si>
  <si>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</si>
  <si>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</si>
  <si>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</si>
  <si>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</si>
  <si>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</si>
  <si>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</si>
  <si>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</si>
  <si>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</si>
  <si>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</si>
  <si>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</si>
  <si>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</si>
  <si>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</si>
  <si>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</si>
  <si>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</si>
  <si>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</si>
  <si>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</si>
  <si>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</si>
  <si>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</si>
  <si>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</si>
  <si>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</si>
  <si>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</si>
  <si>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</si>
  <si>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</si>
  <si>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</si>
  <si>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</si>
  <si>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</si>
  <si>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</si>
  <si>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</si>
  <si>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</si>
  <si>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</si>
  <si>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</si>
  <si>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</si>
  <si>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</si>
  <si>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</si>
  <si>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</si>
  <si>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</si>
  <si>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</si>
  <si>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</si>
  <si>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</si>
  <si>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</si>
  <si>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</si>
  <si>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</si>
  <si>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</si>
  <si>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</si>
  <si>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</si>
  <si>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</si>
  <si>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</si>
  <si>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</si>
  <si>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</si>
  <si>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</si>
  <si>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</si>
  <si>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</si>
  <si>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</si>
  <si>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</si>
  <si>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</si>
  <si>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</si>
  <si>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</si>
  <si>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</si>
  <si>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</si>
  <si>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</si>
  <si>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</si>
  <si>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</si>
  <si>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</si>
  <si>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</si>
  <si>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</si>
  <si>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</si>
  <si>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</si>
  <si>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</si>
  <si>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</si>
  <si>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</si>
  <si>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</si>
  <si>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</si>
  <si>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</si>
  <si>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</si>
  <si>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</si>
  <si>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</si>
  <si>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</si>
  <si>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</si>
  <si>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</si>
  <si>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</si>
  <si>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</si>
  <si>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</si>
  <si>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</si>
  <si>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</si>
  <si>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</si>
  <si>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</si>
  <si>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</si>
  <si>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</si>
  <si>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</si>
  <si>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</si>
  <si>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</si>
  <si>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</si>
  <si>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</si>
  <si>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</si>
  <si>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</si>
  <si>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</si>
  <si>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</si>
  <si>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</si>
  <si>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</si>
  <si>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</si>
  <si>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</si>
  <si>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</si>
  <si>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</si>
  <si>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</si>
  <si>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</si>
  <si>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</si>
  <si>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</si>
  <si>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</si>
  <si>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</si>
  <si>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</si>
  <si>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</si>
  <si>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</si>
  <si>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</si>
  <si>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</si>
  <si>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</si>
  <si>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</si>
  <si>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</si>
  <si>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</si>
  <si>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</si>
  <si>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</si>
  <si>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</si>
  <si>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</si>
  <si>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</si>
  <si>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</si>
  <si>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</si>
  <si>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</si>
  <si>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</si>
  <si>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</si>
  <si>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</si>
  <si>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</si>
  <si>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</si>
  <si>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</si>
  <si>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</si>
  <si>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</si>
  <si>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</si>
  <si>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</si>
  <si>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</si>
  <si>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</si>
  <si>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</si>
  <si>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</si>
  <si>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</si>
  <si>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</si>
  <si>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</si>
  <si>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</si>
  <si>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</si>
  <si>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</si>
  <si>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</si>
  <si>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</si>
  <si>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</si>
  <si>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</si>
  <si>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</si>
  <si>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</si>
  <si>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</si>
  <si>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</si>
  <si>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</si>
  <si>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</si>
  <si>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</si>
  <si>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</si>
  <si>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</si>
  <si>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</si>
  <si>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</si>
  <si>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</si>
  <si>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</si>
  <si>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</si>
  <si>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</si>
  <si>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</si>
  <si>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</si>
  <si>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</si>
  <si>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</si>
  <si>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</si>
  <si>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</si>
  <si>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</si>
  <si>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</si>
  <si>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</si>
  <si>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</si>
  <si>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</si>
  <si>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</si>
  <si>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</si>
  <si>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</si>
  <si>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</si>
  <si>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</si>
  <si>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</si>
  <si>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</si>
  <si>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</si>
  <si>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</si>
  <si>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</si>
  <si>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</si>
  <si>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</si>
  <si>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</si>
  <si>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</si>
  <si>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</si>
  <si>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</si>
  <si>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</si>
  <si>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</si>
  <si>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</si>
  <si>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</si>
  <si>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</si>
  <si>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</si>
  <si>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</si>
  <si>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</si>
  <si>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</si>
  <si>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</si>
  <si>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</si>
  <si>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</si>
  <si>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</si>
  <si>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</si>
  <si>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</si>
  <si>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</si>
  <si>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</si>
  <si>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</si>
  <si>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</si>
  <si>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</si>
  <si>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</si>
  <si>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</si>
  <si>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</si>
  <si>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</si>
  <si>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</si>
  <si>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</si>
  <si>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</si>
  <si>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</si>
  <si>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</si>
  <si>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</si>
  <si>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</si>
  <si>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</si>
  <si>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</si>
  <si>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</si>
  <si>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</si>
  <si>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</si>
  <si>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</si>
  <si>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</si>
  <si>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</si>
  <si>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</si>
  <si>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</si>
  <si>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</si>
  <si>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</si>
  <si>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</si>
  <si>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</si>
  <si>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</si>
  <si>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</si>
  <si>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</si>
  <si>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</si>
  <si>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</si>
  <si>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</si>
  <si>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</si>
  <si>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</si>
  <si>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</si>
  <si>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</si>
  <si>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</si>
  <si>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</si>
  <si>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</si>
  <si>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</si>
  <si>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</si>
  <si>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</si>
  <si>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</si>
  <si>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</si>
  <si>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</si>
  <si>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</si>
  <si>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</si>
  <si>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</si>
  <si>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</si>
  <si>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</si>
  <si>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</si>
  <si>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</si>
  <si>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</si>
  <si>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</si>
  <si>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</si>
  <si>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</si>
  <si>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</si>
  <si>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</si>
  <si>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</si>
  <si>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</si>
  <si>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</si>
  <si>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</si>
  <si>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</si>
  <si>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</si>
  <si>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</si>
  <si>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</si>
  <si>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</si>
  <si>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</si>
  <si>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</si>
  <si>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</si>
  <si>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</si>
  <si>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</si>
  <si>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</si>
  <si>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</si>
  <si>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</si>
  <si>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</si>
  <si>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</si>
  <si>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</si>
  <si>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</si>
  <si>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</si>
  <si>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</si>
  <si>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</si>
  <si>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</si>
  <si>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</si>
  <si>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</si>
  <si>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</si>
  <si>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</si>
  <si>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</si>
  <si>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</si>
  <si>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</si>
  <si>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</si>
  <si>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</si>
  <si>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</si>
  <si>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</si>
  <si>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</si>
  <si>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</si>
  <si>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</si>
  <si>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</si>
  <si>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</si>
  <si>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</si>
  <si>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</si>
  <si>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</si>
  <si>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</si>
  <si>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</si>
  <si>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</si>
  <si>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</si>
  <si>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</si>
  <si>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</si>
  <si>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</si>
  <si>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</si>
  <si>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</si>
  <si>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</si>
  <si>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</si>
  <si>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</si>
  <si>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</si>
  <si>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</si>
  <si>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</si>
  <si>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</si>
  <si>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</si>
  <si>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</si>
  <si>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</si>
  <si>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</si>
  <si>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</si>
  <si>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</si>
  <si>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</si>
  <si>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</si>
  <si>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</si>
  <si>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</si>
  <si>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</si>
  <si>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</si>
  <si>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</si>
  <si>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</si>
  <si>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</si>
  <si>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</si>
  <si>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</si>
  <si>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</si>
  <si>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</si>
  <si>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</si>
  <si>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</si>
  <si>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</si>
  <si>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</si>
  <si>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</si>
  <si>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</si>
  <si>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</si>
  <si>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</si>
  <si>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</si>
  <si>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</si>
  <si>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</si>
  <si>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</si>
  <si>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</si>
  <si>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</si>
  <si>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</si>
  <si>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</si>
  <si>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</si>
  <si>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</si>
  <si>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</si>
  <si>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</si>
  <si>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</si>
  <si>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</si>
  <si>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</si>
  <si>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</si>
  <si>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</si>
  <si>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</si>
  <si>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</si>
  <si>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</si>
  <si>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</si>
  <si>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</si>
  <si>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</si>
  <si>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</si>
  <si>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</si>
  <si>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</si>
  <si>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</si>
  <si>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</si>
  <si>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</si>
  <si>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</si>
  <si>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</si>
  <si>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</si>
  <si>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</si>
  <si>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</si>
  <si>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</si>
  <si>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</si>
  <si>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</si>
  <si>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</si>
  <si>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</si>
  <si>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</si>
  <si>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</si>
  <si>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</si>
  <si>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</si>
  <si>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</si>
  <si>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</si>
  <si>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</si>
  <si>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</si>
  <si>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</si>
  <si>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</si>
  <si>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</si>
  <si>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</si>
  <si>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</si>
  <si>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</si>
  <si>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</si>
  <si>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</si>
  <si>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</si>
  <si>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</si>
  <si>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</si>
  <si>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</si>
  <si>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</si>
  <si>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</si>
  <si>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</si>
  <si>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</si>
  <si>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</si>
  <si>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</si>
  <si>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</si>
  <si>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</si>
  <si>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</si>
  <si>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</si>
  <si>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</si>
  <si>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</si>
  <si>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</si>
  <si>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</si>
  <si>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</si>
  <si>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</si>
  <si>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</si>
  <si>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</si>
  <si>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</si>
  <si>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</si>
  <si>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</si>
  <si>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</si>
  <si>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</si>
  <si>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</si>
  <si>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</si>
  <si>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</si>
  <si>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</si>
  <si>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</si>
  <si>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</si>
  <si>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</si>
  <si>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</si>
  <si>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</si>
  <si>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</si>
  <si>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</si>
  <si>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</si>
  <si>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</si>
  <si>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</si>
  <si>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</si>
  <si>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</si>
  <si>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</si>
  <si>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</si>
  <si>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</si>
  <si>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</si>
  <si>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</si>
  <si>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</si>
  <si>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</si>
  <si>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</si>
  <si>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</si>
  <si>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</si>
  <si>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</si>
  <si>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</si>
  <si>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</si>
  <si>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</si>
  <si>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</si>
  <si>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</si>
  <si>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</si>
  <si>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</si>
  <si>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</si>
  <si>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</si>
  <si>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</si>
  <si>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</si>
  <si>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</si>
  <si>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</si>
  <si>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</si>
  <si>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</si>
  <si>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</si>
  <si>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</si>
  <si>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</si>
  <si>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</si>
  <si>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</si>
  <si>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</si>
  <si>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</si>
  <si>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</si>
  <si>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</si>
  <si>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</si>
  <si>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</si>
  <si>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</si>
  <si>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</si>
  <si>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</si>
  <si>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</si>
  <si>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</si>
  <si>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</si>
  <si>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</si>
  <si>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</si>
  <si>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</si>
  <si>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</si>
  <si>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</si>
  <si>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</si>
  <si>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</si>
  <si>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</si>
  <si>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</si>
  <si>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</si>
  <si>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</si>
  <si>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</si>
  <si>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</si>
  <si>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</si>
  <si>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</si>
  <si>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</si>
  <si>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</si>
  <si>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</si>
  <si>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</si>
  <si>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</si>
  <si>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</si>
  <si>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</si>
  <si>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</si>
  <si>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</si>
  <si>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</si>
  <si>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</si>
  <si>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</si>
  <si>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</si>
  <si>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</si>
  <si>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</si>
  <si>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</si>
  <si>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</si>
  <si>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</si>
  <si>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</si>
  <si>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</si>
  <si>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</si>
  <si>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</si>
  <si>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</si>
  <si>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</si>
  <si>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</si>
  <si>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</si>
  <si>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</si>
  <si>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</si>
  <si>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</si>
  <si>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</si>
  <si>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</si>
  <si>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</si>
  <si>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</si>
  <si>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</si>
  <si>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</si>
  <si>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</si>
  <si>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</si>
  <si>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</si>
  <si>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</si>
  <si>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</si>
  <si>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</si>
  <si>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</si>
  <si>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</si>
  <si>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</si>
  <si>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</si>
  <si>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</si>
  <si>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</si>
  <si>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</si>
  <si>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</si>
  <si>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</si>
  <si>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</si>
  <si>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</si>
  <si>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</si>
  <si>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</si>
  <si>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</si>
  <si>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</si>
  <si>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</si>
  <si>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</si>
  <si>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</si>
  <si>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</si>
  <si>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</si>
  <si>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</si>
  <si>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</si>
  <si>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</si>
  <si>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</si>
  <si>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</si>
  <si>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</si>
  <si>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</si>
  <si>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</si>
  <si>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</si>
  <si>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</si>
  <si>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</si>
  <si>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</si>
  <si>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</si>
  <si>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</si>
  <si>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</si>
  <si>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</si>
  <si>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</si>
  <si>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</si>
  <si>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</si>
  <si>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</si>
  <si>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</si>
  <si>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</si>
  <si>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</si>
  <si>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</si>
  <si>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</si>
  <si>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</si>
  <si>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</si>
  <si>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</si>
  <si>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</si>
  <si>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</si>
  <si>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</si>
  <si>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</si>
  <si>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</si>
  <si>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</si>
  <si>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</si>
  <si>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</si>
  <si>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</si>
  <si>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</si>
  <si>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</si>
  <si>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</si>
  <si>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</si>
  <si>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</si>
  <si>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</si>
  <si>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</si>
  <si>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</si>
  <si>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</si>
  <si>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</si>
  <si>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</si>
  <si>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</si>
  <si>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</si>
  <si>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</si>
  <si>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</si>
  <si>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</si>
  <si>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</si>
  <si>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</si>
  <si>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</si>
  <si>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</si>
  <si>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</si>
  <si>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</si>
  <si>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</si>
  <si>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</si>
  <si>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</si>
  <si>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</si>
  <si>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</si>
  <si>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</si>
  <si>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</si>
  <si>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</si>
  <si>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</si>
  <si>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</si>
  <si>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</si>
  <si>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</si>
  <si>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</si>
  <si>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</si>
  <si>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</si>
  <si>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</si>
  <si>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</si>
  <si>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</si>
  <si>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</si>
  <si>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</si>
  <si>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</si>
  <si>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</si>
  <si>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</si>
  <si>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</si>
  <si>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</si>
  <si>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</si>
  <si>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</si>
  <si>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</si>
  <si>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</si>
  <si>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</si>
  <si>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</si>
  <si>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შეივსება შესაბამის კვარტლის ინფორმაცია. უმოქმედო სესხების ცვლილების მიზნებისთვის ერთი სესხის ჭრილში კურსის ეფექტი პერიოდზე შეივსება მხოლოდ ზრდაში ან შემცირებაში.</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</si>
  <si>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</si>
  <si>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განმარტებები გვერდებისთვის  "17-25"</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</si>
  <si>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</si>
  <si>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</si>
  <si>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</si>
  <si>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</si>
  <si>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</si>
  <si>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r>
      <t xml:space="preserve">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t>
    </r>
    <r>
      <rPr>
        <sz val="8"/>
        <color rgb="FFFF0000"/>
        <rFont val="Sylfaen"/>
        <family val="1"/>
      </rPr>
      <t>საფინანსო ინსტიტუტების</t>
    </r>
    <r>
      <rPr>
        <sz val="8"/>
        <rFont val="Sylfaen"/>
        <family val="1"/>
      </rPr>
      <t xml:space="preserve"> სექტორში მოხვდება აქტივები კომერციულ ბანკებში.</t>
    </r>
  </si>
  <si>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</si>
  <si>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</si>
  <si>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r>
      <t xml:space="preserve">ცხრილში საბალანსო, </t>
    </r>
    <r>
      <rPr>
        <sz val="8"/>
        <color rgb="FFFF0000"/>
        <rFont val="Sylfaen"/>
        <family val="1"/>
      </rPr>
      <t>შეწონვას დაქვემდებარებული</t>
    </r>
    <r>
      <rPr>
        <sz val="8"/>
        <rFont val="Sylfaen"/>
        <family val="1"/>
      </rPr>
      <t xml:space="preserve">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r>
  </si>
  <si>
    <r>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t>
    </r>
    <r>
      <rPr>
        <sz val="8"/>
        <color rgb="FFFF0000"/>
        <rFont val="Sylfaen"/>
        <family val="1"/>
      </rPr>
      <t xml:space="preserve">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r>
  </si>
  <si>
    <r>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t>
    </r>
    <r>
      <rPr>
        <sz val="8"/>
        <color rgb="FFFF0000"/>
        <rFont val="Sylfaen"/>
        <family val="1"/>
      </rPr>
      <t xml:space="preserve">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r>
  </si>
  <si>
    <r>
      <t xml:space="preserve">კორპორაციები, კვაზი კორპორაციები და </t>
    </r>
    <r>
      <rPr>
        <sz val="8"/>
        <color rgb="FFFF0000"/>
        <rFont val="Sylfaen"/>
        <family val="1"/>
      </rPr>
      <t>ყველა იურიდიული პირი</t>
    </r>
    <r>
      <rPr>
        <sz val="8"/>
        <rFont val="Sylfaen"/>
        <family val="1"/>
      </rPr>
      <t>,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r>
  </si>
  <si>
    <t>სს "ვითიბი ბანკი ჯორჯია"</t>
  </si>
  <si>
    <t>ს. სტეპანოვი</t>
  </si>
  <si>
    <t>ა. კონცელიძე</t>
  </si>
  <si>
    <t>www.vtb.ge</t>
  </si>
  <si>
    <t>X</t>
  </si>
  <si>
    <t>სერგეი სტეპანოვი</t>
  </si>
  <si>
    <t>არადამოუკიდებელი თავმჯდომარე</t>
  </si>
  <si>
    <t>ილნარ შაიმარდანოვი</t>
  </si>
  <si>
    <t>არადამოუკიდებელ წევრი</t>
  </si>
  <si>
    <t>ასია ზახაროვა</t>
  </si>
  <si>
    <t>იულია კოპიტოვა</t>
  </si>
  <si>
    <t>მერაბ კაკულია</t>
  </si>
  <si>
    <t>დამოუკიდებელი წევრი</t>
  </si>
  <si>
    <t>გოჩა მაცაბერიძე</t>
  </si>
  <si>
    <t>არჩილ კონცელიძე</t>
  </si>
  <si>
    <t>გენერალური დირექტორი</t>
  </si>
  <si>
    <t>მამუკა მენთეშაშვილი</t>
  </si>
  <si>
    <t>ფინანსური დირექტორი</t>
  </si>
  <si>
    <t>ნიკო ჩხეტიანი</t>
  </si>
  <si>
    <t>რისკების დირექტორი</t>
  </si>
  <si>
    <t>ვალერიან გაბუნია</t>
  </si>
  <si>
    <t>კორპორატიული ბიზნესის დირექტორი</t>
  </si>
  <si>
    <t>ვლადიმერ რობაქიძე</t>
  </si>
  <si>
    <t>საცალო ბიზნესის დირექტორი</t>
  </si>
  <si>
    <t>ირაკლი დოლიძე</t>
  </si>
  <si>
    <t>საოპერაციო დირექტორი</t>
  </si>
  <si>
    <t>სსს "ვეტებე ბანკი"</t>
  </si>
  <si>
    <t>შპს "ლაკარპა ენტერპრაიზის ლიმიტედი"</t>
  </si>
  <si>
    <t>რუსეთის ფედერაცია</t>
  </si>
  <si>
    <t>მინუს: ფასიანი ქაღალდების შესაძლო დანაკარგების რეზერვი</t>
  </si>
  <si>
    <t>5.2.1</t>
  </si>
  <si>
    <t>მათ შორის, ფასიანი ქაღალდების საერთო რეზერვები</t>
  </si>
  <si>
    <t>Table  9 (Capital), C46</t>
  </si>
  <si>
    <t>წმინდა საინვესტიციო ფასიანი ქაღალდები</t>
  </si>
  <si>
    <t>Table  9 (Capital), C15</t>
  </si>
  <si>
    <t xml:space="preserve">მათ შორის გადავადებული ვალდებულება წარმოშობილი არამატერიალური აქტივებიდან </t>
  </si>
  <si>
    <t>Table  9 (Capital), C44</t>
  </si>
  <si>
    <t>Table  9 (Capital), C33</t>
  </si>
  <si>
    <t>Table  9 (Capital), C7</t>
  </si>
  <si>
    <t>Table  9 (Capital), C11</t>
  </si>
  <si>
    <t>Table  9 (Capital), C9</t>
  </si>
  <si>
    <t>Table  9 (Capital), C13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</si>
</sst>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000%"/>
  </numFmts>
  <fonts count="13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9"/>
      <color theme="1"/>
      <name val="Arial"/>
      <family val="2"/>
    </font>
    <font>
      <sz val="9"/>
      <color rgb="FF333333"/>
      <name val="Arial"/>
      <family val="2"/>
    </font>
    <font>
      <sz val="10"/>
      <color theme="1"/>
      <name val="Arial"/>
      <family val="2"/>
    </font>
    <font>
      <i/>
      <sz val="10"/>
      <color theme="1"/>
      <name val="Arial"/>
      <family val="2"/>
    </font>
    <font>
      <b/>
      <sz val="10"/>
      <color theme="1"/>
      <name val="Arial"/>
      <family val="2"/>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5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thin">
        <color theme="6" tint="-0.499984740745262"/>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s>
  <cellStyleXfs count="22270">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9" fontId="41"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40" fillId="9" borderId="35"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0" fontId="39"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168" fontId="41" fillId="64" borderId="42" applyNumberFormat="0" applyAlignment="0" applyProtection="0"/>
    <xf numFmtId="169" fontId="41" fillId="64" borderId="42" applyNumberFormat="0" applyAlignment="0" applyProtection="0"/>
    <xf numFmtId="168" fontId="41" fillId="64" borderId="42" applyNumberFormat="0" applyAlignment="0" applyProtection="0"/>
    <xf numFmtId="0" fontId="39" fillId="64" borderId="42" applyNumberFormat="0" applyAlignment="0" applyProtection="0"/>
    <xf numFmtId="0" fontId="42"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0" fontId="43" fillId="10" borderId="38"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169" fontId="44" fillId="65" borderId="43" applyNumberFormat="0" applyAlignment="0" applyProtection="0"/>
    <xf numFmtId="168" fontId="44" fillId="65" borderId="43" applyNumberFormat="0" applyAlignment="0" applyProtection="0"/>
    <xf numFmtId="0" fontId="42"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44">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4" applyNumberFormat="0" applyAlignment="0" applyProtection="0">
      <alignment horizontal="left" vertical="center"/>
    </xf>
    <xf numFmtId="0" fontId="55" fillId="0" borderId="34" applyNumberFormat="0" applyAlignment="0" applyProtection="0">
      <alignment horizontal="left" vertical="center"/>
    </xf>
    <xf numFmtId="168" fontId="55" fillId="0" borderId="34"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5" applyNumberFormat="0" applyFill="0" applyAlignment="0" applyProtection="0"/>
    <xf numFmtId="169" fontId="56" fillId="0" borderId="45" applyNumberFormat="0" applyFill="0" applyAlignment="0" applyProtection="0"/>
    <xf numFmtId="0"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168" fontId="56" fillId="0" borderId="45" applyNumberFormat="0" applyFill="0" applyAlignment="0" applyProtection="0"/>
    <xf numFmtId="169" fontId="56" fillId="0" borderId="45" applyNumberFormat="0" applyFill="0" applyAlignment="0" applyProtection="0"/>
    <xf numFmtId="168" fontId="56" fillId="0" borderId="45" applyNumberFormat="0" applyFill="0" applyAlignment="0" applyProtection="0"/>
    <xf numFmtId="0" fontId="56" fillId="0" borderId="45" applyNumberFormat="0" applyFill="0" applyAlignment="0" applyProtection="0"/>
    <xf numFmtId="0" fontId="57" fillId="0" borderId="46" applyNumberFormat="0" applyFill="0" applyAlignment="0" applyProtection="0"/>
    <xf numFmtId="169" fontId="57" fillId="0" borderId="46" applyNumberFormat="0" applyFill="0" applyAlignment="0" applyProtection="0"/>
    <xf numFmtId="0"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168" fontId="57" fillId="0" borderId="46" applyNumberFormat="0" applyFill="0" applyAlignment="0" applyProtection="0"/>
    <xf numFmtId="169" fontId="57" fillId="0" borderId="46" applyNumberFormat="0" applyFill="0" applyAlignment="0" applyProtection="0"/>
    <xf numFmtId="168" fontId="57" fillId="0" borderId="46" applyNumberFormat="0" applyFill="0" applyAlignment="0" applyProtection="0"/>
    <xf numFmtId="0" fontId="57" fillId="0" borderId="46" applyNumberFormat="0" applyFill="0" applyAlignment="0" applyProtection="0"/>
    <xf numFmtId="0" fontId="58" fillId="0" borderId="47" applyNumberFormat="0" applyFill="0" applyAlignment="0" applyProtection="0"/>
    <xf numFmtId="169"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168" fontId="58" fillId="0" borderId="47" applyNumberFormat="0" applyFill="0" applyAlignment="0" applyProtection="0"/>
    <xf numFmtId="169" fontId="58" fillId="0" borderId="47" applyNumberFormat="0" applyFill="0" applyAlignment="0" applyProtection="0"/>
    <xf numFmtId="168" fontId="58" fillId="0" borderId="47" applyNumberFormat="0" applyFill="0" applyAlignment="0" applyProtection="0"/>
    <xf numFmtId="0" fontId="58" fillId="0" borderId="47"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9" fontId="69"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8" fillId="8" borderId="35"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0" fontId="67"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168" fontId="69" fillId="43" borderId="42" applyNumberFormat="0" applyAlignment="0" applyProtection="0"/>
    <xf numFmtId="169" fontId="69" fillId="43" borderId="42" applyNumberFormat="0" applyAlignment="0" applyProtection="0"/>
    <xf numFmtId="168" fontId="69" fillId="43" borderId="42" applyNumberFormat="0" applyAlignment="0" applyProtection="0"/>
    <xf numFmtId="0" fontId="67" fillId="43" borderId="42"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8"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0" fontId="70" fillId="0" borderId="48"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0" fontId="71" fillId="0" borderId="37"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168" fontId="72" fillId="0" borderId="48" applyNumberFormat="0" applyFill="0" applyAlignment="0" applyProtection="0"/>
    <xf numFmtId="169" fontId="72" fillId="0" borderId="48" applyNumberFormat="0" applyFill="0" applyAlignment="0" applyProtection="0"/>
    <xf numFmtId="168" fontId="72" fillId="0" borderId="48" applyNumberFormat="0" applyFill="0" applyAlignment="0" applyProtection="0"/>
    <xf numFmtId="0" fontId="70"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49"/>
    <xf numFmtId="169" fontId="27" fillId="0" borderId="49"/>
    <xf numFmtId="168" fontId="27"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168" fontId="2" fillId="0" borderId="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169"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0" borderId="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9" fillId="11" borderId="39"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8"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9" fontId="86"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5" fillId="9" borderId="36"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0" fontId="84"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168" fontId="86" fillId="64" borderId="51" applyNumberFormat="0" applyAlignment="0" applyProtection="0"/>
    <xf numFmtId="169" fontId="86" fillId="64" borderId="51" applyNumberFormat="0" applyAlignment="0" applyProtection="0"/>
    <xf numFmtId="168" fontId="86" fillId="64" borderId="51" applyNumberFormat="0" applyAlignment="0" applyProtection="0"/>
    <xf numFmtId="0" fontId="84" fillId="64" borderId="51"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9" fontId="95"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6" fillId="0" borderId="40"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168" fontId="95" fillId="0" borderId="52" applyNumberFormat="0" applyFill="0" applyAlignment="0" applyProtection="0"/>
    <xf numFmtId="169" fontId="95" fillId="0" borderId="52" applyNumberFormat="0" applyFill="0" applyAlignment="0" applyProtection="0"/>
    <xf numFmtId="168" fontId="95" fillId="0" borderId="52" applyNumberFormat="0" applyFill="0" applyAlignment="0" applyProtection="0"/>
    <xf numFmtId="0" fontId="48" fillId="0" borderId="52" applyNumberFormat="0" applyFill="0" applyAlignment="0" applyProtection="0"/>
    <xf numFmtId="0" fontId="26" fillId="0" borderId="53"/>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168" fontId="95" fillId="0" borderId="110" applyNumberFormat="0" applyFill="0" applyAlignment="0" applyProtection="0"/>
    <xf numFmtId="169" fontId="95"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9"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68" fontId="95"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0" fontId="48" fillId="0" borderId="110" applyNumberFormat="0" applyFill="0" applyAlignment="0" applyProtection="0"/>
    <xf numFmtId="188" fontId="2" fillId="70" borderId="104" applyFont="0">
      <alignment horizontal="right" vertical="center"/>
    </xf>
    <xf numFmtId="3" fontId="2" fillId="70" borderId="104" applyFont="0">
      <alignment horizontal="right" vertical="center"/>
    </xf>
    <xf numFmtId="0" fontId="84"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168" fontId="86" fillId="64" borderId="109" applyNumberFormat="0" applyAlignment="0" applyProtection="0"/>
    <xf numFmtId="169" fontId="86"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9"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168" fontId="86"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0" fontId="84" fillId="64" borderId="109" applyNumberFormat="0" applyAlignment="0" applyProtection="0"/>
    <xf numFmtId="3" fontId="2" fillId="75" borderId="104" applyFont="0">
      <alignment horizontal="right" vertical="center"/>
      <protection locked="0"/>
    </xf>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0" fontId="28" fillId="74" borderId="108" applyNumberFormat="0" applyFont="0" applyAlignment="0" applyProtection="0"/>
    <xf numFmtId="3" fontId="2" fillId="72" borderId="104" applyFont="0">
      <alignment horizontal="right" vertical="center"/>
      <protection locked="0"/>
    </xf>
    <xf numFmtId="0" fontId="67"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168" fontId="69" fillId="43" borderId="107" applyNumberFormat="0" applyAlignment="0" applyProtection="0"/>
    <xf numFmtId="169" fontId="69"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9"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168" fontId="69"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67" fillId="43" borderId="107" applyNumberFormat="0" applyAlignment="0" applyProtection="0"/>
    <xf numFmtId="0" fontId="2" fillId="71" borderId="105" applyNumberFormat="0" applyFont="0" applyBorder="0" applyProtection="0">
      <alignment horizontal="left" vertical="center"/>
    </xf>
    <xf numFmtId="9" fontId="2" fillId="71" borderId="104" applyFont="0" applyProtection="0">
      <alignment horizontal="right" vertical="center"/>
    </xf>
    <xf numFmtId="3" fontId="2" fillId="71" borderId="104" applyFont="0" applyProtection="0">
      <alignment horizontal="right" vertical="center"/>
    </xf>
    <xf numFmtId="0" fontId="63" fillId="70" borderId="105" applyFont="0" applyBorder="0">
      <alignment horizontal="center" wrapText="1"/>
    </xf>
    <xf numFmtId="168" fontId="55" fillId="0" borderId="102">
      <alignment horizontal="left" vertical="center"/>
    </xf>
    <xf numFmtId="0" fontId="55" fillId="0" borderId="102">
      <alignment horizontal="left" vertical="center"/>
    </xf>
    <xf numFmtId="0" fontId="55" fillId="0" borderId="102">
      <alignment horizontal="left" vertical="center"/>
    </xf>
    <xf numFmtId="0" fontId="2" fillId="69" borderId="104" applyNumberFormat="0" applyFont="0" applyBorder="0" applyProtection="0">
      <alignment horizontal="center" vertical="center"/>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7" fillId="0" borderId="104" applyNumberFormat="0" applyAlignment="0">
      <alignment horizontal="right"/>
      <protection locked="0"/>
    </xf>
    <xf numFmtId="0" fontId="39"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168" fontId="41" fillId="64" borderId="107" applyNumberFormat="0" applyAlignment="0" applyProtection="0"/>
    <xf numFmtId="169" fontId="41"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9"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168" fontId="41"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39" fillId="64" borderId="107"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9" fontId="41"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0" fontId="39"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168" fontId="41" fillId="64" borderId="143" applyNumberFormat="0" applyAlignment="0" applyProtection="0"/>
    <xf numFmtId="169" fontId="41" fillId="64" borderId="143" applyNumberFormat="0" applyAlignment="0" applyProtection="0"/>
    <xf numFmtId="168" fontId="41" fillId="64" borderId="143" applyNumberFormat="0" applyAlignment="0" applyProtection="0"/>
    <xf numFmtId="0" fontId="39" fillId="64"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9" fontId="69"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0" fontId="67"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168" fontId="69" fillId="43" borderId="143" applyNumberFormat="0" applyAlignment="0" applyProtection="0"/>
    <xf numFmtId="169" fontId="69" fillId="43" borderId="143" applyNumberFormat="0" applyAlignment="0" applyProtection="0"/>
    <xf numFmtId="168" fontId="69" fillId="43" borderId="143" applyNumberFormat="0" applyAlignment="0" applyProtection="0"/>
    <xf numFmtId="0" fontId="67" fillId="43" borderId="143" applyNumberForma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8"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2" fillId="74" borderId="144" applyNumberFormat="0" applyFon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9" fontId="86"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0" fontId="84"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168" fontId="86" fillId="64" borderId="145" applyNumberFormat="0" applyAlignment="0" applyProtection="0"/>
    <xf numFmtId="169" fontId="86" fillId="64" borderId="145" applyNumberFormat="0" applyAlignment="0" applyProtection="0"/>
    <xf numFmtId="168" fontId="86" fillId="64" borderId="145" applyNumberFormat="0" applyAlignment="0" applyProtection="0"/>
    <xf numFmtId="0" fontId="84" fillId="64" borderId="145" applyNumberFormat="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9" fontId="95"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0" fontId="48"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168" fontId="95" fillId="0" borderId="146" applyNumberFormat="0" applyFill="0" applyAlignment="0" applyProtection="0"/>
    <xf numFmtId="169" fontId="95" fillId="0" borderId="146" applyNumberFormat="0" applyFill="0" applyAlignment="0" applyProtection="0"/>
    <xf numFmtId="168" fontId="95" fillId="0" borderId="146" applyNumberFormat="0" applyFill="0" applyAlignment="0" applyProtection="0"/>
    <xf numFmtId="0" fontId="48" fillId="0" borderId="146" applyNumberFormat="0" applyFill="0" applyAlignment="0" applyProtection="0"/>
    <xf numFmtId="0" fontId="48" fillId="0" borderId="151" applyNumberFormat="0" applyFill="0" applyAlignment="0" applyProtection="0"/>
    <xf numFmtId="168" fontId="95" fillId="0" borderId="151" applyNumberFormat="0" applyFill="0" applyAlignment="0" applyProtection="0"/>
    <xf numFmtId="169" fontId="95" fillId="0" borderId="151" applyNumberFormat="0" applyFill="0" applyAlignment="0" applyProtection="0"/>
    <xf numFmtId="168" fontId="95" fillId="0" borderId="151" applyNumberFormat="0" applyFill="0" applyAlignment="0" applyProtection="0"/>
    <xf numFmtId="168" fontId="95" fillId="0" borderId="151" applyNumberFormat="0" applyFill="0" applyAlignment="0" applyProtection="0"/>
    <xf numFmtId="169" fontId="95" fillId="0" borderId="151" applyNumberFormat="0" applyFill="0" applyAlignment="0" applyProtection="0"/>
    <xf numFmtId="168" fontId="95" fillId="0" borderId="151" applyNumberFormat="0" applyFill="0" applyAlignment="0" applyProtection="0"/>
    <xf numFmtId="168" fontId="95" fillId="0" borderId="151" applyNumberFormat="0" applyFill="0" applyAlignment="0" applyProtection="0"/>
    <xf numFmtId="169" fontId="95" fillId="0" borderId="151" applyNumberFormat="0" applyFill="0" applyAlignment="0" applyProtection="0"/>
    <xf numFmtId="168" fontId="95" fillId="0" borderId="151" applyNumberFormat="0" applyFill="0" applyAlignment="0" applyProtection="0"/>
    <xf numFmtId="168" fontId="95" fillId="0" borderId="151" applyNumberFormat="0" applyFill="0" applyAlignment="0" applyProtection="0"/>
    <xf numFmtId="169" fontId="95" fillId="0" borderId="151" applyNumberFormat="0" applyFill="0" applyAlignment="0" applyProtection="0"/>
    <xf numFmtId="168" fontId="95"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169" fontId="95"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168" fontId="95"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168" fontId="95"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48" fillId="0" borderId="151" applyNumberFormat="0" applyFill="0" applyAlignment="0" applyProtection="0"/>
    <xf numFmtId="0" fontId="84" fillId="64" borderId="150" applyNumberFormat="0" applyAlignment="0" applyProtection="0"/>
    <xf numFmtId="168" fontId="86" fillId="64" borderId="150" applyNumberFormat="0" applyAlignment="0" applyProtection="0"/>
    <xf numFmtId="169" fontId="86" fillId="64" borderId="150" applyNumberFormat="0" applyAlignment="0" applyProtection="0"/>
    <xf numFmtId="168" fontId="86" fillId="64" borderId="150" applyNumberFormat="0" applyAlignment="0" applyProtection="0"/>
    <xf numFmtId="168" fontId="86" fillId="64" borderId="150" applyNumberFormat="0" applyAlignment="0" applyProtection="0"/>
    <xf numFmtId="169" fontId="86" fillId="64" borderId="150" applyNumberFormat="0" applyAlignment="0" applyProtection="0"/>
    <xf numFmtId="168" fontId="86" fillId="64" borderId="150" applyNumberFormat="0" applyAlignment="0" applyProtection="0"/>
    <xf numFmtId="168" fontId="86" fillId="64" borderId="150" applyNumberFormat="0" applyAlignment="0" applyProtection="0"/>
    <xf numFmtId="169" fontId="86" fillId="64" borderId="150" applyNumberFormat="0" applyAlignment="0" applyProtection="0"/>
    <xf numFmtId="168" fontId="86" fillId="64" borderId="150" applyNumberFormat="0" applyAlignment="0" applyProtection="0"/>
    <xf numFmtId="168" fontId="86" fillId="64" borderId="150" applyNumberFormat="0" applyAlignment="0" applyProtection="0"/>
    <xf numFmtId="169" fontId="86" fillId="64" borderId="150" applyNumberFormat="0" applyAlignment="0" applyProtection="0"/>
    <xf numFmtId="168" fontId="86"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169" fontId="86"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168" fontId="86"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168" fontId="86"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84" fillId="64" borderId="150" applyNumberForma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 fillId="74" borderId="149" applyNumberFormat="0" applyFont="0" applyAlignment="0" applyProtection="0"/>
    <xf numFmtId="0" fontId="28" fillId="74" borderId="149" applyNumberFormat="0" applyFont="0" applyAlignment="0" applyProtection="0"/>
    <xf numFmtId="0" fontId="2" fillId="74" borderId="149" applyNumberFormat="0" applyFont="0" applyAlignment="0" applyProtection="0"/>
    <xf numFmtId="0" fontId="2"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28" fillId="74" borderId="149" applyNumberFormat="0" applyFont="0" applyAlignment="0" applyProtection="0"/>
    <xf numFmtId="0" fontId="67" fillId="43" borderId="148" applyNumberFormat="0" applyAlignment="0" applyProtection="0"/>
    <xf numFmtId="168" fontId="69" fillId="43" borderId="148" applyNumberFormat="0" applyAlignment="0" applyProtection="0"/>
    <xf numFmtId="169" fontId="69" fillId="43" borderId="148" applyNumberFormat="0" applyAlignment="0" applyProtection="0"/>
    <xf numFmtId="168" fontId="69" fillId="43" borderId="148" applyNumberFormat="0" applyAlignment="0" applyProtection="0"/>
    <xf numFmtId="168" fontId="69" fillId="43" borderId="148" applyNumberFormat="0" applyAlignment="0" applyProtection="0"/>
    <xf numFmtId="169" fontId="69" fillId="43" borderId="148" applyNumberFormat="0" applyAlignment="0" applyProtection="0"/>
    <xf numFmtId="168" fontId="69" fillId="43" borderId="148" applyNumberFormat="0" applyAlignment="0" applyProtection="0"/>
    <xf numFmtId="168" fontId="69" fillId="43" borderId="148" applyNumberFormat="0" applyAlignment="0" applyProtection="0"/>
    <xf numFmtId="169" fontId="69" fillId="43" borderId="148" applyNumberFormat="0" applyAlignment="0" applyProtection="0"/>
    <xf numFmtId="168" fontId="69" fillId="43" borderId="148" applyNumberFormat="0" applyAlignment="0" applyProtection="0"/>
    <xf numFmtId="168" fontId="69" fillId="43" borderId="148" applyNumberFormat="0" applyAlignment="0" applyProtection="0"/>
    <xf numFmtId="169" fontId="69" fillId="43" borderId="148" applyNumberFormat="0" applyAlignment="0" applyProtection="0"/>
    <xf numFmtId="168" fontId="69"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169" fontId="69"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168" fontId="69"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168" fontId="69"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0" fontId="67" fillId="43" borderId="148" applyNumberFormat="0" applyAlignment="0" applyProtection="0"/>
    <xf numFmtId="168" fontId="55" fillId="0" borderId="147">
      <alignment horizontal="left" vertical="center"/>
    </xf>
    <xf numFmtId="0" fontId="55" fillId="0" borderId="147">
      <alignment horizontal="left" vertical="center"/>
    </xf>
    <xf numFmtId="0" fontId="55" fillId="0" borderId="147">
      <alignment horizontal="left" vertical="center"/>
    </xf>
    <xf numFmtId="0" fontId="39" fillId="64" borderId="148" applyNumberFormat="0" applyAlignment="0" applyProtection="0"/>
    <xf numFmtId="168" fontId="41" fillId="64" borderId="148" applyNumberFormat="0" applyAlignment="0" applyProtection="0"/>
    <xf numFmtId="169" fontId="41" fillId="64" borderId="148" applyNumberFormat="0" applyAlignment="0" applyProtection="0"/>
    <xf numFmtId="168" fontId="41" fillId="64" borderId="148" applyNumberFormat="0" applyAlignment="0" applyProtection="0"/>
    <xf numFmtId="168" fontId="41" fillId="64" borderId="148" applyNumberFormat="0" applyAlignment="0" applyProtection="0"/>
    <xf numFmtId="169" fontId="41" fillId="64" borderId="148" applyNumberFormat="0" applyAlignment="0" applyProtection="0"/>
    <xf numFmtId="168" fontId="41" fillId="64" borderId="148" applyNumberFormat="0" applyAlignment="0" applyProtection="0"/>
    <xf numFmtId="168" fontId="41" fillId="64" borderId="148" applyNumberFormat="0" applyAlignment="0" applyProtection="0"/>
    <xf numFmtId="169" fontId="41" fillId="64" borderId="148" applyNumberFormat="0" applyAlignment="0" applyProtection="0"/>
    <xf numFmtId="168" fontId="41" fillId="64" borderId="148" applyNumberFormat="0" applyAlignment="0" applyProtection="0"/>
    <xf numFmtId="168" fontId="41" fillId="64" borderId="148" applyNumberFormat="0" applyAlignment="0" applyProtection="0"/>
    <xf numFmtId="169" fontId="41" fillId="64" borderId="148" applyNumberFormat="0" applyAlignment="0" applyProtection="0"/>
    <xf numFmtId="168" fontId="41"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169" fontId="41"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168" fontId="41"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168" fontId="41"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39" fillId="64" borderId="148" applyNumberFormat="0" applyAlignment="0" applyProtection="0"/>
    <xf numFmtId="0" fontId="1" fillId="0" borderId="0"/>
  </cellStyleXfs>
  <cellXfs count="902">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28" xfId="0" applyFont="1" applyBorder="1" applyAlignment="1">
      <alignment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4"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4" fillId="0" borderId="13" xfId="0" applyFont="1" applyBorder="1" applyAlignment="1">
      <alignment wrapText="1"/>
    </xf>
    <xf numFmtId="0" fontId="18" fillId="0" borderId="13" xfId="0" applyFont="1" applyBorder="1" applyAlignment="1">
      <alignment horizontal="right" wrapText="1"/>
    </xf>
    <xf numFmtId="0" fontId="23" fillId="36" borderId="16" xfId="0" applyFont="1" applyFill="1" applyBorder="1" applyAlignment="1">
      <alignment wrapText="1"/>
    </xf>
    <xf numFmtId="0" fontId="4" fillId="0" borderId="22"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2" xfId="0" applyFont="1" applyFill="1" applyBorder="1" applyAlignment="1">
      <alignment horizontal="left" vertical="center" indent="1"/>
    </xf>
    <xf numFmtId="0" fontId="19" fillId="0" borderId="23" xfId="0" applyFont="1" applyFill="1" applyBorder="1" applyAlignment="1">
      <alignment horizontal="center" vertical="center" wrapText="1"/>
    </xf>
    <xf numFmtId="0" fontId="19" fillId="0" borderId="22" xfId="0" applyFont="1" applyFill="1" applyBorder="1" applyAlignment="1">
      <alignment horizontal="left" indent="1"/>
    </xf>
    <xf numFmtId="38" fontId="19" fillId="0" borderId="23" xfId="0" applyNumberFormat="1" applyFont="1" applyFill="1" applyBorder="1" applyAlignment="1" applyProtection="1">
      <alignment horizontal="right"/>
      <protection locked="0"/>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8" xfId="0" applyFont="1" applyBorder="1"/>
    <xf numFmtId="0" fontId="21" fillId="0" borderId="25" xfId="0" applyFont="1" applyBorder="1" applyAlignment="1">
      <alignment horizontal="center"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4" fillId="0" borderId="25" xfId="0" applyFont="1" applyBorder="1" applyAlignment="1">
      <alignment horizontal="center"/>
    </xf>
    <xf numFmtId="0" fontId="23" fillId="36" borderId="61" xfId="0" applyFont="1" applyFill="1" applyBorder="1" applyAlignment="1">
      <alignment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3"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4"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7" fillId="0" borderId="0" xfId="0" applyFont="1" applyFill="1" applyBorder="1" applyAlignment="1"/>
    <xf numFmtId="49" fontId="107" fillId="0" borderId="7" xfId="0" applyNumberFormat="1" applyFont="1" applyFill="1" applyBorder="1" applyAlignment="1">
      <alignment horizontal="right" vertical="center"/>
    </xf>
    <xf numFmtId="49" fontId="107" fillId="0" borderId="81" xfId="0" applyNumberFormat="1" applyFont="1" applyFill="1" applyBorder="1" applyAlignment="1">
      <alignment horizontal="right" vertical="center"/>
    </xf>
    <xf numFmtId="49" fontId="107" fillId="0" borderId="84" xfId="0" applyNumberFormat="1" applyFont="1" applyFill="1" applyBorder="1" applyAlignment="1">
      <alignment horizontal="right" vertical="center"/>
    </xf>
    <xf numFmtId="49" fontId="107" fillId="0" borderId="89" xfId="0" applyNumberFormat="1" applyFont="1" applyFill="1" applyBorder="1" applyAlignment="1">
      <alignment horizontal="right" vertical="center"/>
    </xf>
    <xf numFmtId="0" fontId="107" fillId="0" borderId="0" xfId="0" applyFont="1" applyFill="1" applyBorder="1" applyAlignment="1">
      <alignment horizontal="left"/>
    </xf>
    <xf numFmtId="0" fontId="107" fillId="0" borderId="89" xfId="0" applyNumberFormat="1" applyFont="1" applyFill="1" applyBorder="1" applyAlignment="1">
      <alignment horizontal="right" vertical="center"/>
    </xf>
    <xf numFmtId="49" fontId="107" fillId="0" borderId="0" xfId="0" applyNumberFormat="1" applyFont="1" applyFill="1" applyBorder="1" applyAlignment="1">
      <alignment horizontal="right" vertical="center"/>
    </xf>
    <xf numFmtId="0" fontId="107" fillId="0" borderId="0" xfId="0" applyFont="1" applyFill="1" applyBorder="1" applyAlignment="1">
      <alignment vertical="center" wrapText="1"/>
    </xf>
    <xf numFmtId="0" fontId="107"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93" fontId="9" fillId="2" borderId="26" xfId="0" applyNumberFormat="1" applyFont="1" applyFill="1" applyBorder="1" applyAlignment="1" applyProtection="1">
      <alignment vertical="center"/>
      <protection locked="0"/>
    </xf>
    <xf numFmtId="3" fontId="22" fillId="36" borderId="26"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4" fillId="0" borderId="14" xfId="0" applyNumberFormat="1" applyFont="1" applyBorder="1" applyAlignment="1">
      <alignment vertical="center"/>
    </xf>
    <xf numFmtId="193" fontId="18" fillId="0" borderId="14" xfId="0" applyNumberFormat="1" applyFont="1" applyBorder="1" applyAlignment="1">
      <alignment vertical="center"/>
    </xf>
    <xf numFmtId="193" fontId="24" fillId="0" borderId="15" xfId="0" applyNumberFormat="1" applyFont="1" applyBorder="1" applyAlignment="1">
      <alignment vertical="center"/>
    </xf>
    <xf numFmtId="193" fontId="23" fillId="36" borderId="17" xfId="0" applyNumberFormat="1" applyFont="1" applyFill="1" applyBorder="1" applyAlignment="1">
      <alignment vertical="center"/>
    </xf>
    <xf numFmtId="193" fontId="24" fillId="0" borderId="18" xfId="0" applyNumberFormat="1" applyFont="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0" borderId="23"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4"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applyAlignment="1"/>
    <xf numFmtId="193" fontId="4" fillId="0" borderId="24"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8"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0" fontId="4" fillId="36" borderId="27" xfId="0"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7" fillId="37" borderId="0" xfId="20" applyBorder="1"/>
    <xf numFmtId="169" fontId="27" fillId="37" borderId="97" xfId="20" applyBorder="1"/>
    <xf numFmtId="0" fontId="4" fillId="0" borderId="7" xfId="0" applyFont="1" applyFill="1" applyBorder="1" applyAlignment="1">
      <alignment vertical="center"/>
    </xf>
    <xf numFmtId="0" fontId="4" fillId="0" borderId="104" xfId="0" applyFont="1" applyFill="1" applyBorder="1" applyAlignment="1">
      <alignment vertical="center"/>
    </xf>
    <xf numFmtId="0" fontId="6" fillId="0" borderId="104" xfId="0" applyFont="1" applyFill="1" applyBorder="1" applyAlignment="1">
      <alignment vertical="center"/>
    </xf>
    <xf numFmtId="0" fontId="4" fillId="0" borderId="20" xfId="0" applyFont="1" applyFill="1" applyBorder="1" applyAlignment="1">
      <alignment vertical="center"/>
    </xf>
    <xf numFmtId="0" fontId="4" fillId="0" borderId="99" xfId="0" applyFont="1" applyFill="1" applyBorder="1" applyAlignment="1">
      <alignment vertical="center"/>
    </xf>
    <xf numFmtId="0" fontId="4" fillId="0" borderId="101" xfId="0" applyFont="1" applyFill="1" applyBorder="1" applyAlignment="1">
      <alignment vertical="center"/>
    </xf>
    <xf numFmtId="0" fontId="4" fillId="0" borderId="19" xfId="0" applyFont="1" applyFill="1" applyBorder="1" applyAlignment="1">
      <alignment horizontal="center" vertical="center"/>
    </xf>
    <xf numFmtId="0" fontId="4" fillId="0" borderId="112" xfId="0" applyFont="1" applyFill="1" applyBorder="1" applyAlignment="1">
      <alignment horizontal="center" vertical="center"/>
    </xf>
    <xf numFmtId="0" fontId="4" fillId="0" borderId="114" xfId="0" applyFont="1" applyFill="1" applyBorder="1" applyAlignment="1">
      <alignment horizontal="center" vertical="center"/>
    </xf>
    <xf numFmtId="169" fontId="27" fillId="37" borderId="34" xfId="20" applyBorder="1"/>
    <xf numFmtId="169" fontId="27" fillId="37" borderId="116" xfId="20" applyBorder="1"/>
    <xf numFmtId="169" fontId="27" fillId="37" borderId="106" xfId="20" applyBorder="1"/>
    <xf numFmtId="169" fontId="27"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4" xfId="0" applyFont="1" applyFill="1" applyBorder="1" applyAlignment="1">
      <alignment horizontal="center" vertical="center"/>
    </xf>
    <xf numFmtId="0" fontId="4" fillId="3" borderId="102" xfId="0" applyFont="1" applyFill="1" applyBorder="1" applyAlignment="1">
      <alignment vertical="center"/>
    </xf>
    <xf numFmtId="0" fontId="14" fillId="3" borderId="117" xfId="0" applyFont="1" applyFill="1" applyBorder="1" applyAlignment="1">
      <alignment horizontal="left"/>
    </xf>
    <xf numFmtId="0" fontId="14" fillId="3" borderId="118" xfId="0" applyFont="1" applyFill="1" applyBorder="1" applyAlignment="1">
      <alignment horizontal="left"/>
    </xf>
    <xf numFmtId="0" fontId="4" fillId="0" borderId="0" xfId="0" applyFont="1"/>
    <xf numFmtId="0" fontId="4" fillId="0" borderId="0" xfId="0" applyFont="1" applyFill="1"/>
    <xf numFmtId="0" fontId="4" fillId="0" borderId="104" xfId="0" applyFont="1" applyFill="1" applyBorder="1" applyAlignment="1">
      <alignment horizontal="center" vertical="center" wrapText="1"/>
    </xf>
    <xf numFmtId="0" fontId="107" fillId="0" borderId="91" xfId="0" applyFont="1" applyFill="1" applyBorder="1" applyAlignment="1">
      <alignment horizontal="right" vertical="center"/>
    </xf>
    <xf numFmtId="0" fontId="4" fillId="0" borderId="119" xfId="0" applyFont="1" applyFill="1" applyBorder="1" applyAlignment="1">
      <alignment horizontal="center" vertical="center" wrapText="1"/>
    </xf>
    <xf numFmtId="0" fontId="6" fillId="3" borderId="120" xfId="0" applyFont="1" applyFill="1" applyBorder="1" applyAlignment="1">
      <alignment vertical="center"/>
    </xf>
    <xf numFmtId="0" fontId="4" fillId="3" borderId="24" xfId="0" applyFont="1" applyFill="1" applyBorder="1" applyAlignment="1">
      <alignment vertical="center"/>
    </xf>
    <xf numFmtId="0" fontId="4" fillId="0" borderId="121" xfId="0" applyFont="1" applyFill="1" applyBorder="1" applyAlignment="1">
      <alignment horizontal="center" vertical="center"/>
    </xf>
    <xf numFmtId="0" fontId="6" fillId="0" borderId="26" xfId="0" applyFont="1" applyFill="1" applyBorder="1" applyAlignment="1">
      <alignment vertical="center"/>
    </xf>
    <xf numFmtId="169" fontId="27"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1" xfId="0" applyBorder="1"/>
    <xf numFmtId="0" fontId="0" fillId="0" borderId="121" xfId="0" applyBorder="1" applyAlignment="1">
      <alignment horizontal="center"/>
    </xf>
    <xf numFmtId="0" fontId="4" fillId="0" borderId="103" xfId="0" applyFont="1" applyBorder="1" applyAlignment="1">
      <alignment vertical="center" wrapText="1"/>
    </xf>
    <xf numFmtId="167" fontId="4" fillId="0" borderId="104" xfId="0" applyNumberFormat="1" applyFont="1" applyBorder="1" applyAlignment="1">
      <alignment horizontal="center" vertical="center"/>
    </xf>
    <xf numFmtId="167" fontId="4" fillId="0" borderId="119" xfId="0" applyNumberFormat="1" applyFont="1" applyBorder="1" applyAlignment="1">
      <alignment horizontal="center" vertical="center"/>
    </xf>
    <xf numFmtId="0" fontId="14" fillId="0" borderId="103" xfId="0" applyFont="1" applyBorder="1" applyAlignment="1">
      <alignment vertical="center" wrapText="1"/>
    </xf>
    <xf numFmtId="0" fontId="0" fillId="0" borderId="25" xfId="0" applyBorder="1"/>
    <xf numFmtId="0" fontId="6" fillId="36" borderId="122"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121" xfId="0" applyFont="1" applyFill="1" applyBorder="1" applyAlignment="1">
      <alignment horizontal="left" vertical="center" wrapText="1"/>
    </xf>
    <xf numFmtId="0" fontId="6" fillId="36" borderId="104" xfId="0" applyFont="1" applyFill="1" applyBorder="1" applyAlignment="1">
      <alignment horizontal="left" vertical="center" wrapText="1"/>
    </xf>
    <xf numFmtId="0" fontId="4" fillId="0" borderId="121" xfId="0" applyFont="1" applyFill="1" applyBorder="1" applyAlignment="1">
      <alignment horizontal="right" vertical="center" wrapText="1"/>
    </xf>
    <xf numFmtId="0" fontId="4" fillId="0" borderId="104" xfId="0" applyFont="1" applyFill="1" applyBorder="1" applyAlignment="1">
      <alignment horizontal="left" vertical="center" wrapText="1"/>
    </xf>
    <xf numFmtId="0" fontId="110" fillId="0" borderId="121" xfId="0" applyFont="1" applyFill="1" applyBorder="1" applyAlignment="1">
      <alignment horizontal="right" vertical="center" wrapText="1"/>
    </xf>
    <xf numFmtId="0" fontId="110" fillId="0" borderId="104" xfId="0" applyFont="1" applyFill="1" applyBorder="1" applyAlignment="1">
      <alignment horizontal="left" vertical="center" wrapText="1"/>
    </xf>
    <xf numFmtId="0" fontId="6" fillId="0" borderId="121"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0" fillId="0" borderId="0" xfId="0" applyFont="1" applyFill="1" applyAlignment="1">
      <alignment horizontal="left" vertical="center"/>
    </xf>
    <xf numFmtId="49" fontId="111" fillId="0" borderId="25" xfId="5" applyNumberFormat="1" applyFont="1" applyFill="1" applyBorder="1" applyAlignment="1" applyProtection="1">
      <alignment horizontal="left" vertical="center"/>
      <protection locked="0"/>
    </xf>
    <xf numFmtId="0" fontId="112" fillId="0" borderId="26" xfId="9" applyFont="1" applyFill="1" applyBorder="1" applyAlignment="1" applyProtection="1">
      <alignment horizontal="left" vertical="center" wrapText="1"/>
      <protection locked="0"/>
    </xf>
    <xf numFmtId="0" fontId="21" fillId="0" borderId="121" xfId="0" applyFont="1" applyBorder="1" applyAlignment="1">
      <alignment horizontal="center" vertical="center" wrapText="1"/>
    </xf>
    <xf numFmtId="3" fontId="22" fillId="36" borderId="104" xfId="0" applyNumberFormat="1" applyFont="1" applyFill="1" applyBorder="1" applyAlignment="1">
      <alignment vertical="center" wrapText="1"/>
    </xf>
    <xf numFmtId="3" fontId="22" fillId="36" borderId="119" xfId="0" applyNumberFormat="1" applyFont="1" applyFill="1" applyBorder="1" applyAlignment="1">
      <alignment vertical="center" wrapText="1"/>
    </xf>
    <xf numFmtId="14" fontId="7" fillId="3" borderId="104" xfId="8" quotePrefix="1" applyNumberFormat="1" applyFont="1" applyFill="1" applyBorder="1" applyAlignment="1" applyProtection="1">
      <alignment horizontal="left" vertical="center" wrapText="1" indent="2"/>
      <protection locked="0"/>
    </xf>
    <xf numFmtId="3" fontId="22" fillId="0" borderId="104" xfId="0" applyNumberFormat="1" applyFont="1" applyBorder="1" applyAlignment="1">
      <alignment vertical="center" wrapText="1"/>
    </xf>
    <xf numFmtId="14" fontId="7" fillId="3" borderId="104" xfId="8" quotePrefix="1" applyNumberFormat="1" applyFont="1" applyFill="1" applyBorder="1" applyAlignment="1" applyProtection="1">
      <alignment horizontal="left" vertical="center" wrapText="1" indent="3"/>
      <protection locked="0"/>
    </xf>
    <xf numFmtId="3" fontId="22" fillId="0" borderId="104" xfId="0" applyNumberFormat="1" applyFont="1" applyFill="1" applyBorder="1" applyAlignment="1">
      <alignment vertical="center" wrapText="1"/>
    </xf>
    <xf numFmtId="0" fontId="11" fillId="0" borderId="104" xfId="17" applyFill="1" applyBorder="1" applyAlignment="1" applyProtection="1"/>
    <xf numFmtId="49" fontId="110" fillId="0" borderId="121" xfId="0" applyNumberFormat="1" applyFont="1" applyFill="1" applyBorder="1" applyAlignment="1">
      <alignment horizontal="right" vertical="center" wrapText="1"/>
    </xf>
    <xf numFmtId="0" fontId="7" fillId="3" borderId="104" xfId="20960" applyFont="1" applyFill="1" applyBorder="1" applyAlignment="1" applyProtection="1"/>
    <xf numFmtId="0" fontId="104" fillId="0" borderId="104" xfId="20960" applyFont="1" applyFill="1" applyBorder="1" applyAlignment="1" applyProtection="1">
      <alignment horizontal="center" vertical="center"/>
    </xf>
    <xf numFmtId="0" fontId="4" fillId="0" borderId="104" xfId="0" applyFont="1" applyBorder="1"/>
    <xf numFmtId="0" fontId="11" fillId="0" borderId="104" xfId="17" applyFill="1" applyBorder="1" applyAlignment="1" applyProtection="1">
      <alignment horizontal="left" vertical="center" wrapText="1"/>
    </xf>
    <xf numFmtId="49" fontId="110" fillId="0" borderId="104" xfId="0" applyNumberFormat="1" applyFont="1" applyFill="1" applyBorder="1" applyAlignment="1">
      <alignment horizontal="right" vertical="center" wrapText="1"/>
    </xf>
    <xf numFmtId="0" fontId="11" fillId="0" borderId="104" xfId="17" applyFill="1" applyBorder="1" applyAlignment="1" applyProtection="1">
      <alignment horizontal="left" vertical="center"/>
    </xf>
    <xf numFmtId="0" fontId="11" fillId="0" borderId="104" xfId="17" applyBorder="1" applyAlignment="1" applyProtection="1"/>
    <xf numFmtId="0" fontId="4" fillId="0" borderId="104" xfId="0" applyFont="1" applyFill="1" applyBorder="1"/>
    <xf numFmtId="0" fontId="21" fillId="0" borderId="121" xfId="0" applyFont="1" applyFill="1" applyBorder="1" applyAlignment="1">
      <alignment horizontal="center" vertical="center" wrapText="1"/>
    </xf>
    <xf numFmtId="0" fontId="113" fillId="79" borderId="105" xfId="21412" applyFont="1" applyFill="1" applyBorder="1" applyAlignment="1" applyProtection="1">
      <alignment vertical="center" wrapText="1"/>
      <protection locked="0"/>
    </xf>
    <xf numFmtId="0" fontId="114" fillId="70" borderId="99" xfId="21412" applyFont="1" applyFill="1" applyBorder="1" applyAlignment="1" applyProtection="1">
      <alignment horizontal="center" vertical="center"/>
      <protection locked="0"/>
    </xf>
    <xf numFmtId="0" fontId="113"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vertical="center"/>
      <protection locked="0"/>
    </xf>
    <xf numFmtId="0" fontId="115" fillId="70" borderId="99" xfId="21412" applyFont="1" applyFill="1" applyBorder="1" applyAlignment="1" applyProtection="1">
      <alignment horizontal="center" vertical="center"/>
      <protection locked="0"/>
    </xf>
    <xf numFmtId="0" fontId="115" fillId="3" borderId="99" xfId="21412" applyFont="1" applyFill="1" applyBorder="1" applyAlignment="1" applyProtection="1">
      <alignment horizontal="center" vertical="center"/>
      <protection locked="0"/>
    </xf>
    <xf numFmtId="0" fontId="115" fillId="0" borderId="99" xfId="21412" applyFont="1" applyFill="1" applyBorder="1" applyAlignment="1" applyProtection="1">
      <alignment horizontal="center" vertical="center"/>
      <protection locked="0"/>
    </xf>
    <xf numFmtId="0" fontId="116" fillId="80" borderId="104" xfId="21412" applyFont="1" applyFill="1" applyBorder="1" applyAlignment="1" applyProtection="1">
      <alignment horizontal="center" vertical="center"/>
      <protection locked="0"/>
    </xf>
    <xf numFmtId="0" fontId="113" fillId="79" borderId="105" xfId="21412" applyFont="1" applyFill="1" applyBorder="1" applyAlignment="1" applyProtection="1">
      <alignment horizontal="center" vertical="center"/>
      <protection locked="0"/>
    </xf>
    <xf numFmtId="0" fontId="63" fillId="79" borderId="105" xfId="21412" applyFont="1" applyFill="1" applyBorder="1" applyAlignment="1" applyProtection="1">
      <alignment vertical="center"/>
      <protection locked="0"/>
    </xf>
    <xf numFmtId="0" fontId="115" fillId="70" borderId="104" xfId="21412" applyFont="1" applyFill="1" applyBorder="1" applyAlignment="1" applyProtection="1">
      <alignment horizontal="center" vertical="center"/>
      <protection locked="0"/>
    </xf>
    <xf numFmtId="0" fontId="37" fillId="70" borderId="104" xfId="21412" applyFont="1" applyFill="1" applyBorder="1" applyAlignment="1" applyProtection="1">
      <alignment horizontal="center" vertical="center"/>
      <protection locked="0"/>
    </xf>
    <xf numFmtId="0" fontId="63" fillId="79" borderId="103" xfId="21412" applyFont="1" applyFill="1" applyBorder="1" applyAlignment="1" applyProtection="1">
      <alignment vertical="center"/>
      <protection locked="0"/>
    </xf>
    <xf numFmtId="0" fontId="114" fillId="0" borderId="103" xfId="21412" applyFont="1" applyFill="1" applyBorder="1" applyAlignment="1" applyProtection="1">
      <alignment horizontal="left" vertical="center" wrapText="1"/>
      <protection locked="0"/>
    </xf>
    <xf numFmtId="164" fontId="114" fillId="0" borderId="104" xfId="948" applyNumberFormat="1" applyFont="1" applyFill="1" applyBorder="1" applyAlignment="1" applyProtection="1">
      <alignment horizontal="right" vertical="center"/>
      <protection locked="0"/>
    </xf>
    <xf numFmtId="0" fontId="113" fillId="80" borderId="103" xfId="21412" applyFont="1" applyFill="1" applyBorder="1" applyAlignment="1" applyProtection="1">
      <alignment vertical="top" wrapText="1"/>
      <protection locked="0"/>
    </xf>
    <xf numFmtId="164" fontId="114" fillId="80" borderId="104" xfId="948" applyNumberFormat="1" applyFont="1" applyFill="1" applyBorder="1" applyAlignment="1" applyProtection="1">
      <alignment horizontal="right" vertical="center"/>
    </xf>
    <xf numFmtId="164" fontId="63" fillId="79" borderId="103" xfId="948" applyNumberFormat="1" applyFont="1" applyFill="1" applyBorder="1" applyAlignment="1" applyProtection="1">
      <alignment horizontal="right" vertical="center"/>
      <protection locked="0"/>
    </xf>
    <xf numFmtId="0" fontId="114" fillId="70" borderId="103" xfId="21412" applyFont="1" applyFill="1" applyBorder="1" applyAlignment="1" applyProtection="1">
      <alignment vertical="center" wrapText="1"/>
      <protection locked="0"/>
    </xf>
    <xf numFmtId="0" fontId="114" fillId="70" borderId="103" xfId="21412" applyFont="1" applyFill="1" applyBorder="1" applyAlignment="1" applyProtection="1">
      <alignment horizontal="left" vertical="center" wrapText="1"/>
      <protection locked="0"/>
    </xf>
    <xf numFmtId="0" fontId="114" fillId="0" borderId="103" xfId="21412" applyFont="1" applyFill="1" applyBorder="1" applyAlignment="1" applyProtection="1">
      <alignment vertical="center" wrapText="1"/>
      <protection locked="0"/>
    </xf>
    <xf numFmtId="0" fontId="114" fillId="3" borderId="103" xfId="21412" applyFont="1" applyFill="1" applyBorder="1" applyAlignment="1" applyProtection="1">
      <alignment horizontal="left" vertical="center" wrapText="1"/>
      <protection locked="0"/>
    </xf>
    <xf numFmtId="0" fontId="113" fillId="80" borderId="103" xfId="21412" applyFont="1" applyFill="1" applyBorder="1" applyAlignment="1" applyProtection="1">
      <alignment vertical="center" wrapText="1"/>
      <protection locked="0"/>
    </xf>
    <xf numFmtId="164" fontId="113" fillId="79" borderId="103" xfId="948" applyNumberFormat="1" applyFont="1" applyFill="1" applyBorder="1" applyAlignment="1" applyProtection="1">
      <alignment horizontal="right" vertical="center"/>
      <protection locked="0"/>
    </xf>
    <xf numFmtId="164" fontId="114" fillId="3" borderId="104" xfId="948" applyNumberFormat="1" applyFont="1" applyFill="1" applyBorder="1" applyAlignment="1" applyProtection="1">
      <alignment horizontal="right" vertical="center"/>
      <protection locked="0"/>
    </xf>
    <xf numFmtId="10" fontId="7" fillId="0" borderId="104" xfId="20961" applyNumberFormat="1" applyFont="1" applyFill="1" applyBorder="1" applyAlignment="1">
      <alignment horizontal="left" vertical="center" wrapText="1"/>
    </xf>
    <xf numFmtId="10" fontId="4" fillId="0"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left" vertical="center" wrapText="1"/>
    </xf>
    <xf numFmtId="10" fontId="110" fillId="0" borderId="104" xfId="20961" applyNumberFormat="1" applyFont="1" applyFill="1" applyBorder="1" applyAlignment="1">
      <alignment horizontal="left" vertical="center" wrapText="1"/>
    </xf>
    <xf numFmtId="10" fontId="6" fillId="36" borderId="104" xfId="20961" applyNumberFormat="1" applyFont="1" applyFill="1" applyBorder="1" applyAlignment="1">
      <alignment horizontal="left" vertical="center" wrapText="1"/>
    </xf>
    <xf numFmtId="10" fontId="6" fillId="36" borderId="104" xfId="0" applyNumberFormat="1" applyFont="1" applyFill="1" applyBorder="1" applyAlignment="1">
      <alignment horizontal="center" vertical="center" wrapText="1"/>
    </xf>
    <xf numFmtId="10" fontId="112" fillId="0" borderId="26" xfId="20961" applyNumberFormat="1" applyFont="1" applyFill="1" applyBorder="1" applyAlignment="1" applyProtection="1">
      <alignment horizontal="left" vertical="center"/>
    </xf>
    <xf numFmtId="43" fontId="7" fillId="0" borderId="0" xfId="7" applyFont="1"/>
    <xf numFmtId="0" fontId="108"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1" xfId="0" applyFont="1" applyBorder="1" applyAlignment="1">
      <alignment horizontal="right" vertical="center" wrapText="1"/>
    </xf>
    <xf numFmtId="0" fontId="9" fillId="0" borderId="121" xfId="0" applyFont="1" applyFill="1" applyBorder="1" applyAlignment="1">
      <alignment horizontal="right" vertical="center" wrapText="1"/>
    </xf>
    <xf numFmtId="0" fontId="7" fillId="0" borderId="104" xfId="0" applyFont="1" applyFill="1" applyBorder="1" applyAlignment="1">
      <alignment vertical="center" wrapText="1"/>
    </xf>
    <xf numFmtId="0" fontId="4" fillId="0" borderId="104" xfId="0" applyFont="1" applyBorder="1" applyAlignment="1">
      <alignment vertical="center" wrapText="1"/>
    </xf>
    <xf numFmtId="0" fontId="4" fillId="0" borderId="104" xfId="0" applyFont="1" applyFill="1" applyBorder="1" applyAlignment="1">
      <alignment horizontal="left" vertical="center" wrapText="1" indent="2"/>
    </xf>
    <xf numFmtId="0" fontId="4" fillId="0" borderId="104" xfId="0" applyFont="1" applyFill="1" applyBorder="1" applyAlignment="1">
      <alignment vertical="center" wrapText="1"/>
    </xf>
    <xf numFmtId="3" fontId="22" fillId="36" borderId="105" xfId="0" applyNumberFormat="1" applyFont="1" applyFill="1" applyBorder="1" applyAlignment="1">
      <alignment vertical="center" wrapText="1"/>
    </xf>
    <xf numFmtId="3" fontId="22" fillId="36" borderId="24" xfId="0" applyNumberFormat="1" applyFont="1" applyFill="1" applyBorder="1" applyAlignment="1">
      <alignment vertical="center" wrapText="1"/>
    </xf>
    <xf numFmtId="3" fontId="22" fillId="0" borderId="105" xfId="0" applyNumberFormat="1" applyFont="1" applyBorder="1" applyAlignment="1">
      <alignment vertical="center" wrapText="1"/>
    </xf>
    <xf numFmtId="3" fontId="22" fillId="0" borderId="24" xfId="0" applyNumberFormat="1" applyFont="1" applyBorder="1" applyAlignment="1">
      <alignment vertical="center" wrapText="1"/>
    </xf>
    <xf numFmtId="3" fontId="22" fillId="0" borderId="24" xfId="0" applyNumberFormat="1" applyFont="1" applyFill="1" applyBorder="1" applyAlignment="1">
      <alignment vertical="center" wrapText="1"/>
    </xf>
    <xf numFmtId="3" fontId="22" fillId="36" borderId="28" xfId="0" applyNumberFormat="1" applyFont="1" applyFill="1" applyBorder="1" applyAlignment="1">
      <alignment vertical="center" wrapText="1"/>
    </xf>
    <xf numFmtId="3" fontId="22" fillId="36" borderId="41" xfId="0" applyNumberFormat="1" applyFont="1" applyFill="1" applyBorder="1" applyAlignment="1">
      <alignment vertical="center" wrapText="1"/>
    </xf>
    <xf numFmtId="0" fontId="6" fillId="0" borderId="26" xfId="0" applyFont="1" applyBorder="1" applyAlignment="1">
      <alignment vertical="center" wrapText="1"/>
    </xf>
    <xf numFmtId="0" fontId="4" fillId="0" borderId="119" xfId="0" applyFont="1" applyBorder="1" applyAlignment="1"/>
    <xf numFmtId="0" fontId="4" fillId="0" borderId="27" xfId="0" applyFont="1" applyBorder="1" applyAlignment="1"/>
    <xf numFmtId="0" fontId="9" fillId="0" borderId="119" xfId="0" applyFont="1" applyBorder="1" applyAlignment="1"/>
    <xf numFmtId="0" fontId="10" fillId="0" borderId="21" xfId="0" applyFont="1" applyBorder="1" applyAlignment="1">
      <alignment horizontal="center"/>
    </xf>
    <xf numFmtId="0" fontId="10" fillId="0" borderId="119"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1" xfId="0" applyFont="1" applyFill="1" applyBorder="1" applyAlignment="1">
      <alignment horizontal="center" vertical="center" wrapText="1"/>
    </xf>
    <xf numFmtId="0" fontId="15" fillId="0" borderId="104" xfId="0" applyFont="1" applyFill="1" applyBorder="1" applyAlignment="1">
      <alignment horizontal="center" vertical="center" wrapText="1"/>
    </xf>
    <xf numFmtId="0" fontId="16" fillId="0" borderId="104" xfId="0" applyFont="1" applyFill="1" applyBorder="1" applyAlignment="1">
      <alignment horizontal="left" vertical="center" wrapText="1"/>
    </xf>
    <xf numFmtId="0" fontId="7" fillId="0" borderId="104" xfId="0" applyFont="1" applyBorder="1" applyAlignment="1">
      <alignment vertical="center" wrapText="1"/>
    </xf>
    <xf numFmtId="0" fontId="9" fillId="2" borderId="121" xfId="0" applyFont="1" applyFill="1" applyBorder="1" applyAlignment="1">
      <alignment horizontal="right" vertical="center"/>
    </xf>
    <xf numFmtId="0" fontId="9" fillId="2" borderId="104" xfId="0" applyFont="1" applyFill="1" applyBorder="1" applyAlignment="1">
      <alignment vertical="center"/>
    </xf>
    <xf numFmtId="193" fontId="9" fillId="2" borderId="104" xfId="0" applyNumberFormat="1" applyFont="1" applyFill="1" applyBorder="1" applyAlignment="1" applyProtection="1">
      <alignment vertical="center"/>
      <protection locked="0"/>
    </xf>
    <xf numFmtId="0" fontId="15" fillId="0" borderId="121"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8" xfId="0" applyFont="1" applyFill="1" applyBorder="1"/>
    <xf numFmtId="0" fontId="4" fillId="3" borderId="124" xfId="0" applyFont="1" applyFill="1" applyBorder="1" applyAlignment="1">
      <alignment wrapText="1"/>
    </xf>
    <xf numFmtId="0" fontId="4" fillId="3" borderId="125" xfId="0" applyFont="1" applyFill="1" applyBorder="1"/>
    <xf numFmtId="0" fontId="6" fillId="3" borderId="11" xfId="0" applyFont="1" applyFill="1" applyBorder="1" applyAlignment="1">
      <alignment horizontal="center" wrapText="1"/>
    </xf>
    <xf numFmtId="0" fontId="4" fillId="0" borderId="104" xfId="0" applyFont="1" applyFill="1" applyBorder="1" applyAlignment="1">
      <alignment horizontal="center"/>
    </xf>
    <xf numFmtId="0" fontId="4" fillId="0" borderId="104" xfId="0" applyFont="1" applyBorder="1" applyAlignment="1">
      <alignment horizontal="center"/>
    </xf>
    <xf numFmtId="0" fontId="4" fillId="3" borderId="68"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7" xfId="0" applyFont="1" applyFill="1" applyBorder="1" applyAlignment="1">
      <alignment horizontal="center" vertical="center" wrapText="1"/>
    </xf>
    <xf numFmtId="0" fontId="4" fillId="0" borderId="121" xfId="0" applyFont="1" applyBorder="1"/>
    <xf numFmtId="0" fontId="4" fillId="0" borderId="104" xfId="0" applyFont="1" applyBorder="1" applyAlignment="1">
      <alignment wrapText="1"/>
    </xf>
    <xf numFmtId="164" fontId="4" fillId="0" borderId="104" xfId="7" applyNumberFormat="1" applyFont="1" applyBorder="1"/>
    <xf numFmtId="164" fontId="4" fillId="0" borderId="119" xfId="7" applyNumberFormat="1" applyFont="1" applyBorder="1"/>
    <xf numFmtId="0" fontId="14" fillId="0" borderId="104" xfId="0" applyFont="1" applyBorder="1" applyAlignment="1">
      <alignment horizontal="left" wrapText="1" indent="2"/>
    </xf>
    <xf numFmtId="169" fontId="27" fillId="37" borderId="104" xfId="20" applyBorder="1"/>
    <xf numFmtId="164" fontId="4" fillId="0" borderId="104" xfId="7" applyNumberFormat="1" applyFont="1" applyBorder="1" applyAlignment="1">
      <alignment vertical="center"/>
    </xf>
    <xf numFmtId="0" fontId="6" fillId="0" borderId="121" xfId="0" applyFont="1" applyBorder="1"/>
    <xf numFmtId="0" fontId="6" fillId="0" borderId="104" xfId="0" applyFont="1" applyBorder="1" applyAlignment="1">
      <alignment wrapText="1"/>
    </xf>
    <xf numFmtId="164" fontId="6" fillId="0" borderId="119" xfId="7" applyNumberFormat="1" applyFont="1" applyBorder="1"/>
    <xf numFmtId="0" fontId="3" fillId="3" borderId="68"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7" xfId="7" applyNumberFormat="1" applyFont="1" applyFill="1" applyBorder="1"/>
    <xf numFmtId="164" fontId="4" fillId="0" borderId="104" xfId="7" applyNumberFormat="1" applyFont="1" applyFill="1" applyBorder="1"/>
    <xf numFmtId="164" fontId="4" fillId="0" borderId="104" xfId="7" applyNumberFormat="1" applyFont="1" applyFill="1" applyBorder="1" applyAlignment="1">
      <alignment vertical="center"/>
    </xf>
    <xf numFmtId="0" fontId="14" fillId="0" borderId="104"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7" xfId="0" applyFont="1" applyFill="1" applyBorder="1"/>
    <xf numFmtId="0" fontId="6" fillId="0" borderId="25" xfId="0" applyFont="1" applyBorder="1"/>
    <xf numFmtId="0" fontId="6" fillId="0" borderId="26" xfId="0" applyFont="1" applyBorder="1" applyAlignment="1">
      <alignment wrapText="1"/>
    </xf>
    <xf numFmtId="169" fontId="27" fillId="37" borderId="122" xfId="20" applyBorder="1"/>
    <xf numFmtId="10" fontId="6" fillId="0" borderId="27" xfId="20961" applyNumberFormat="1" applyFont="1" applyBorder="1"/>
    <xf numFmtId="0" fontId="9" fillId="2" borderId="112" xfId="0" applyFont="1" applyFill="1" applyBorder="1" applyAlignment="1">
      <alignment horizontal="right" vertical="center"/>
    </xf>
    <xf numFmtId="0" fontId="9" fillId="2" borderId="99" xfId="0" applyFont="1" applyFill="1" applyBorder="1" applyAlignment="1">
      <alignment vertical="center"/>
    </xf>
    <xf numFmtId="0" fontId="9" fillId="0" borderId="104" xfId="0" applyFont="1" applyFill="1" applyBorder="1" applyAlignment="1">
      <alignment horizontal="left" vertical="center" wrapText="1"/>
    </xf>
    <xf numFmtId="0" fontId="6" fillId="3" borderId="0" xfId="0" applyFont="1" applyFill="1" applyBorder="1" applyAlignment="1">
      <alignment horizontal="center"/>
    </xf>
    <xf numFmtId="0" fontId="107" fillId="0" borderId="91" xfId="0" applyFont="1" applyFill="1" applyBorder="1" applyAlignment="1">
      <alignment horizontal="left" vertical="center"/>
    </xf>
    <xf numFmtId="0" fontId="107" fillId="0" borderId="89" xfId="0" applyFont="1" applyFill="1" applyBorder="1" applyAlignment="1">
      <alignment vertical="center" wrapText="1"/>
    </xf>
    <xf numFmtId="0" fontId="107" fillId="0" borderId="89" xfId="0" applyFont="1" applyFill="1" applyBorder="1" applyAlignment="1">
      <alignment horizontal="left" vertical="center" wrapText="1"/>
    </xf>
    <xf numFmtId="0" fontId="117" fillId="0" borderId="0" xfId="11" applyFont="1" applyFill="1" applyBorder="1" applyProtection="1"/>
    <xf numFmtId="0" fontId="118" fillId="0" borderId="0" xfId="0" applyFont="1"/>
    <xf numFmtId="0" fontId="117" fillId="0" borderId="0" xfId="11" applyFont="1" applyFill="1" applyBorder="1" applyAlignment="1" applyProtection="1"/>
    <xf numFmtId="0" fontId="119" fillId="0" borderId="0" xfId="11" applyFont="1" applyFill="1" applyBorder="1" applyAlignment="1" applyProtection="1"/>
    <xf numFmtId="14" fontId="118" fillId="0" borderId="0" xfId="0" applyNumberFormat="1" applyFont="1"/>
    <xf numFmtId="0" fontId="121"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protection locked="0"/>
    </xf>
    <xf numFmtId="0" fontId="122" fillId="3" borderId="104" xfId="13" applyFont="1" applyFill="1" applyBorder="1" applyAlignment="1" applyProtection="1">
      <alignment horizontal="left" vertical="center" wrapText="1"/>
      <protection locked="0"/>
    </xf>
    <xf numFmtId="0" fontId="121" fillId="0" borderId="104" xfId="0" applyFont="1" applyBorder="1"/>
    <xf numFmtId="0" fontId="122" fillId="0" borderId="104" xfId="13" applyFont="1" applyFill="1" applyBorder="1" applyAlignment="1" applyProtection="1">
      <alignment horizontal="left" vertical="center" wrapText="1"/>
      <protection locked="0"/>
    </xf>
    <xf numFmtId="49" fontId="122" fillId="0" borderId="104" xfId="5" applyNumberFormat="1" applyFont="1" applyFill="1" applyBorder="1" applyAlignment="1" applyProtection="1">
      <alignment horizontal="right" vertical="center"/>
      <protection locked="0"/>
    </xf>
    <xf numFmtId="49" fontId="123" fillId="0" borderId="104" xfId="5" applyNumberFormat="1" applyFont="1" applyFill="1" applyBorder="1" applyAlignment="1" applyProtection="1">
      <alignment horizontal="right" vertical="center"/>
      <protection locked="0"/>
    </xf>
    <xf numFmtId="0" fontId="118" fillId="0" borderId="0" xfId="0" applyFont="1" applyAlignment="1">
      <alignment wrapText="1"/>
    </xf>
    <xf numFmtId="0" fontId="118" fillId="0" borderId="104" xfId="0" applyFont="1" applyBorder="1" applyAlignment="1">
      <alignment horizontal="center" vertical="center"/>
    </xf>
    <xf numFmtId="0" fontId="118" fillId="0" borderId="104" xfId="0" applyFont="1" applyBorder="1" applyAlignment="1">
      <alignment horizontal="center" vertical="center" wrapText="1"/>
    </xf>
    <xf numFmtId="49" fontId="122" fillId="3" borderId="104" xfId="5" applyNumberFormat="1" applyFont="1" applyFill="1" applyBorder="1" applyAlignment="1" applyProtection="1">
      <alignment horizontal="right" vertical="center" wrapText="1"/>
      <protection locked="0"/>
    </xf>
    <xf numFmtId="0" fontId="118" fillId="0" borderId="104" xfId="0" applyFont="1" applyBorder="1"/>
    <xf numFmtId="0" fontId="118" fillId="0" borderId="104" xfId="0" applyFont="1" applyFill="1" applyBorder="1"/>
    <xf numFmtId="166" fontId="117" fillId="36" borderId="104" xfId="21413" applyFont="1" applyFill="1" applyBorder="1"/>
    <xf numFmtId="49" fontId="122" fillId="0" borderId="104" xfId="5" applyNumberFormat="1" applyFont="1" applyFill="1" applyBorder="1" applyAlignment="1" applyProtection="1">
      <alignment horizontal="right" vertical="center" wrapText="1"/>
      <protection locked="0"/>
    </xf>
    <xf numFmtId="49" fontId="123" fillId="0" borderId="104" xfId="5" applyNumberFormat="1" applyFont="1" applyFill="1" applyBorder="1" applyAlignment="1" applyProtection="1">
      <alignment horizontal="right" vertical="center" wrapText="1"/>
      <protection locked="0"/>
    </xf>
    <xf numFmtId="0" fontId="121" fillId="0" borderId="0" xfId="0" applyFont="1"/>
    <xf numFmtId="0" fontId="118" fillId="0" borderId="104" xfId="0" applyFont="1" applyBorder="1" applyAlignment="1">
      <alignment wrapText="1"/>
    </xf>
    <xf numFmtId="0" fontId="118" fillId="0" borderId="104" xfId="0" applyFont="1" applyBorder="1" applyAlignment="1">
      <alignment horizontal="left" indent="8"/>
    </xf>
    <xf numFmtId="0" fontId="118" fillId="0" borderId="0" xfId="0" applyFont="1" applyFill="1"/>
    <xf numFmtId="0" fontId="117" fillId="0" borderId="104" xfId="0" applyNumberFormat="1" applyFont="1" applyFill="1" applyBorder="1" applyAlignment="1">
      <alignment horizontal="left" vertical="center" wrapText="1"/>
    </xf>
    <xf numFmtId="0" fontId="118" fillId="0" borderId="0" xfId="0" applyFont="1" applyBorder="1"/>
    <xf numFmtId="0" fontId="121" fillId="0" borderId="104" xfId="0" applyFont="1" applyFill="1" applyBorder="1"/>
    <xf numFmtId="0" fontId="118" fillId="0" borderId="0" xfId="0" applyFont="1" applyBorder="1" applyAlignment="1">
      <alignment horizontal="left"/>
    </xf>
    <xf numFmtId="0" fontId="121" fillId="0" borderId="0" xfId="0" applyFont="1" applyBorder="1"/>
    <xf numFmtId="0" fontId="118" fillId="0" borderId="0" xfId="0" applyFont="1" applyFill="1" applyBorder="1"/>
    <xf numFmtId="0" fontId="121" fillId="0" borderId="104" xfId="0" applyFont="1" applyFill="1" applyBorder="1" applyAlignment="1">
      <alignment horizontal="center" vertical="center" wrapText="1"/>
    </xf>
    <xf numFmtId="0" fontId="120" fillId="0" borderId="104" xfId="0" applyFont="1" applyFill="1" applyBorder="1" applyAlignment="1">
      <alignment horizontal="left" indent="1"/>
    </xf>
    <xf numFmtId="0" fontId="120" fillId="0" borderId="104" xfId="0" applyFont="1" applyFill="1" applyBorder="1" applyAlignment="1">
      <alignment horizontal="left" wrapText="1" indent="1"/>
    </xf>
    <xf numFmtId="0" fontId="117" fillId="0" borderId="104" xfId="0" applyFont="1" applyFill="1" applyBorder="1" applyAlignment="1">
      <alignment horizontal="left" indent="1"/>
    </xf>
    <xf numFmtId="0" fontId="117" fillId="0" borderId="104" xfId="0" applyNumberFormat="1" applyFont="1" applyFill="1" applyBorder="1" applyAlignment="1">
      <alignment horizontal="left" indent="1"/>
    </xf>
    <xf numFmtId="0" fontId="117" fillId="0" borderId="104" xfId="0" applyFont="1" applyFill="1" applyBorder="1" applyAlignment="1">
      <alignment horizontal="left" wrapText="1" indent="2"/>
    </xf>
    <xf numFmtId="0" fontId="120" fillId="0" borderId="104" xfId="0" applyFont="1" applyFill="1" applyBorder="1" applyAlignment="1">
      <alignment horizontal="left" vertical="center" indent="1"/>
    </xf>
    <xf numFmtId="0" fontId="118" fillId="82" borderId="104" xfId="0" applyFont="1" applyFill="1" applyBorder="1"/>
    <xf numFmtId="0" fontId="118" fillId="0" borderId="104" xfId="0" applyFont="1" applyFill="1" applyBorder="1" applyAlignment="1">
      <alignment horizontal="left" wrapText="1"/>
    </xf>
    <xf numFmtId="0" fontId="118" fillId="0" borderId="104" xfId="0" applyFont="1" applyFill="1" applyBorder="1" applyAlignment="1">
      <alignment horizontal="left" wrapText="1" indent="2"/>
    </xf>
    <xf numFmtId="0" fontId="121" fillId="0" borderId="7" xfId="0" applyFont="1" applyBorder="1"/>
    <xf numFmtId="0" fontId="121" fillId="82" borderId="104" xfId="0" applyFont="1" applyFill="1" applyBorder="1"/>
    <xf numFmtId="0" fontId="118" fillId="0" borderId="0" xfId="0" applyFont="1" applyBorder="1" applyAlignment="1">
      <alignment horizontal="center" vertical="center"/>
    </xf>
    <xf numFmtId="0" fontId="118" fillId="0" borderId="0" xfId="0" applyFont="1" applyFill="1" applyBorder="1" applyAlignment="1">
      <alignment horizontal="center" vertical="center" wrapText="1"/>
    </xf>
    <xf numFmtId="0" fontId="118" fillId="0" borderId="0" xfId="0" applyFont="1" applyBorder="1" applyAlignment="1">
      <alignment horizontal="center" vertical="center" wrapText="1"/>
    </xf>
    <xf numFmtId="0" fontId="118" fillId="0" borderId="7" xfId="0" applyFont="1" applyBorder="1" applyAlignment="1">
      <alignment wrapText="1"/>
    </xf>
    <xf numFmtId="0" fontId="118" fillId="0" borderId="7" xfId="0" applyFont="1" applyBorder="1" applyAlignment="1">
      <alignment horizontal="center" vertical="center" wrapText="1"/>
    </xf>
    <xf numFmtId="49" fontId="118" fillId="0" borderId="104" xfId="0" applyNumberFormat="1" applyFont="1" applyBorder="1" applyAlignment="1">
      <alignment horizontal="center" vertical="center" wrapText="1"/>
    </xf>
    <xf numFmtId="0" fontId="118" fillId="0" borderId="104" xfId="0" applyFont="1" applyBorder="1" applyAlignment="1">
      <alignment horizontal="center"/>
    </xf>
    <xf numFmtId="0" fontId="118" fillId="0" borderId="104" xfId="0" applyFont="1" applyBorder="1" applyAlignment="1">
      <alignment horizontal="left" indent="1"/>
    </xf>
    <xf numFmtId="0" fontId="118" fillId="0" borderId="7" xfId="0" applyFont="1" applyBorder="1"/>
    <xf numFmtId="0" fontId="118" fillId="0" borderId="104" xfId="0" applyFont="1" applyBorder="1" applyAlignment="1">
      <alignment horizontal="left" indent="2"/>
    </xf>
    <xf numFmtId="49" fontId="118" fillId="0" borderId="104" xfId="0" applyNumberFormat="1" applyFont="1" applyBorder="1" applyAlignment="1">
      <alignment horizontal="left" indent="3"/>
    </xf>
    <xf numFmtId="49" fontId="118" fillId="0" borderId="104" xfId="0" applyNumberFormat="1" applyFont="1" applyFill="1" applyBorder="1" applyAlignment="1">
      <alignment horizontal="left" indent="3"/>
    </xf>
    <xf numFmtId="49" fontId="118" fillId="0" borderId="104" xfId="0" applyNumberFormat="1" applyFont="1" applyBorder="1" applyAlignment="1">
      <alignment horizontal="left" indent="1"/>
    </xf>
    <xf numFmtId="49" fontId="118" fillId="0" borderId="104" xfId="0" applyNumberFormat="1" applyFont="1" applyFill="1" applyBorder="1" applyAlignment="1">
      <alignment horizontal="left" indent="1"/>
    </xf>
    <xf numFmtId="0" fontId="118" fillId="0" borderId="104" xfId="0" applyNumberFormat="1" applyFont="1" applyBorder="1" applyAlignment="1">
      <alignment horizontal="left" indent="1"/>
    </xf>
    <xf numFmtId="49" fontId="118" fillId="0" borderId="104" xfId="0" applyNumberFormat="1" applyFont="1" applyBorder="1" applyAlignment="1">
      <alignment horizontal="left" wrapText="1" indent="2"/>
    </xf>
    <xf numFmtId="49" fontId="118" fillId="0" borderId="104" xfId="0" applyNumberFormat="1" applyFont="1" applyFill="1" applyBorder="1" applyAlignment="1">
      <alignment horizontal="left" vertical="top" wrapText="1" indent="2"/>
    </xf>
    <xf numFmtId="49" fontId="118" fillId="0" borderId="104" xfId="0" applyNumberFormat="1" applyFont="1" applyFill="1" applyBorder="1" applyAlignment="1">
      <alignment horizontal="left" wrapText="1" indent="3"/>
    </xf>
    <xf numFmtId="49" fontId="118" fillId="0" borderId="104" xfId="0" applyNumberFormat="1" applyFont="1" applyFill="1" applyBorder="1" applyAlignment="1">
      <alignment horizontal="left" wrapText="1" indent="2"/>
    </xf>
    <xf numFmtId="0" fontId="118" fillId="0" borderId="104" xfId="0" applyNumberFormat="1" applyFont="1" applyFill="1" applyBorder="1" applyAlignment="1">
      <alignment horizontal="left" wrapText="1" indent="1"/>
    </xf>
    <xf numFmtId="0" fontId="120" fillId="0" borderId="135" xfId="0" applyNumberFormat="1" applyFont="1" applyFill="1" applyBorder="1" applyAlignment="1">
      <alignment horizontal="left" vertical="center" wrapText="1"/>
    </xf>
    <xf numFmtId="0" fontId="118" fillId="0" borderId="99"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20" fillId="0" borderId="104" xfId="0" applyNumberFormat="1" applyFont="1" applyFill="1" applyBorder="1" applyAlignment="1">
      <alignment horizontal="left" vertical="center" wrapText="1"/>
    </xf>
    <xf numFmtId="0" fontId="118" fillId="0" borderId="0" xfId="0" applyFont="1" applyAlignment="1">
      <alignment horizontal="center" vertical="center"/>
    </xf>
    <xf numFmtId="0" fontId="126" fillId="0" borderId="0" xfId="0" applyFont="1"/>
    <xf numFmtId="0" fontId="126" fillId="0" borderId="0" xfId="0" applyFont="1" applyAlignment="1">
      <alignment horizontal="center" vertical="center"/>
    </xf>
    <xf numFmtId="0" fontId="118" fillId="0" borderId="104" xfId="0" applyFont="1" applyFill="1" applyBorder="1" applyAlignment="1">
      <alignment horizontal="left" indent="1"/>
    </xf>
    <xf numFmtId="49" fontId="107" fillId="0" borderId="104" xfId="0" applyNumberFormat="1" applyFont="1" applyFill="1" applyBorder="1" applyAlignment="1">
      <alignment horizontal="right" vertical="center"/>
    </xf>
    <xf numFmtId="0"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vertical="center" wrapText="1"/>
    </xf>
    <xf numFmtId="0" fontId="107" fillId="81" borderId="104" xfId="0" applyNumberFormat="1" applyFont="1" applyFill="1" applyBorder="1" applyAlignment="1">
      <alignment horizontal="left" vertical="center" wrapText="1"/>
    </xf>
    <xf numFmtId="0" fontId="12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vertical="center"/>
    </xf>
    <xf numFmtId="0" fontId="127" fillId="0" borderId="104" xfId="0" applyNumberFormat="1" applyFont="1" applyFill="1" applyBorder="1" applyAlignment="1">
      <alignment vertical="center" wrapText="1"/>
    </xf>
    <xf numFmtId="2" fontId="107" fillId="3" borderId="104" xfId="5" applyNumberFormat="1" applyFont="1" applyFill="1" applyBorder="1" applyAlignment="1" applyProtection="1">
      <alignment horizontal="right" vertical="center"/>
      <protection locked="0"/>
    </xf>
    <xf numFmtId="0" fontId="107" fillId="0" borderId="104" xfId="0" applyNumberFormat="1" applyFont="1" applyFill="1" applyBorder="1" applyAlignment="1">
      <alignment horizontal="left" vertical="center" wrapText="1"/>
    </xf>
    <xf numFmtId="0" fontId="107" fillId="0" borderId="104" xfId="0" applyNumberFormat="1" applyFont="1" applyFill="1" applyBorder="1" applyAlignment="1">
      <alignment horizontal="right" vertical="center"/>
    </xf>
    <xf numFmtId="0" fontId="128" fillId="0" borderId="0" xfId="0" applyFont="1" applyFill="1" applyBorder="1" applyAlignment="1"/>
    <xf numFmtId="0" fontId="107" fillId="0" borderId="104" xfId="12672" applyFont="1" applyFill="1" applyBorder="1" applyAlignment="1">
      <alignment horizontal="left" vertical="center" wrapText="1"/>
    </xf>
    <xf numFmtId="0" fontId="107" fillId="0" borderId="99" xfId="0" applyNumberFormat="1" applyFont="1" applyFill="1" applyBorder="1" applyAlignment="1">
      <alignment horizontal="left" vertical="top" wrapText="1"/>
    </xf>
    <xf numFmtId="0" fontId="129" fillId="0" borderId="104" xfId="0" applyFont="1" applyBorder="1"/>
    <xf numFmtId="0" fontId="127" fillId="0" borderId="104" xfId="0" applyFont="1" applyBorder="1" applyAlignment="1">
      <alignment horizontal="left" vertical="top" wrapText="1"/>
    </xf>
    <xf numFmtId="0" fontId="127" fillId="0" borderId="104" xfId="0" applyFont="1" applyBorder="1"/>
    <xf numFmtId="0" fontId="127" fillId="0" borderId="104" xfId="0" applyFont="1" applyBorder="1" applyAlignment="1">
      <alignment horizontal="left" wrapText="1" indent="2"/>
    </xf>
    <xf numFmtId="0" fontId="107" fillId="0" borderId="104" xfId="12672" applyFont="1" applyFill="1" applyBorder="1" applyAlignment="1">
      <alignment horizontal="left" vertical="center" wrapText="1" indent="2"/>
    </xf>
    <xf numFmtId="0" fontId="127" fillId="0" borderId="104" xfId="0" applyFont="1" applyBorder="1" applyAlignment="1">
      <alignment horizontal="left" vertical="top" wrapText="1" indent="2"/>
    </xf>
    <xf numFmtId="0" fontId="129" fillId="0" borderId="7" xfId="0" applyFont="1" applyBorder="1"/>
    <xf numFmtId="0" fontId="127" fillId="0" borderId="104" xfId="0" applyFont="1" applyFill="1" applyBorder="1" applyAlignment="1">
      <alignment horizontal="left" wrapText="1" indent="2"/>
    </xf>
    <xf numFmtId="0" fontId="127" fillId="0" borderId="104" xfId="0" applyFont="1" applyBorder="1" applyAlignment="1">
      <alignment horizontal="left" indent="1"/>
    </xf>
    <xf numFmtId="0" fontId="127" fillId="0" borderId="104" xfId="0" applyFont="1" applyBorder="1" applyAlignment="1">
      <alignment horizontal="left" indent="2"/>
    </xf>
    <xf numFmtId="49" fontId="127" fillId="0" borderId="104" xfId="0" applyNumberFormat="1" applyFont="1" applyFill="1" applyBorder="1" applyAlignment="1">
      <alignment horizontal="left" indent="3"/>
    </xf>
    <xf numFmtId="49" fontId="127" fillId="0" borderId="104" xfId="0" applyNumberFormat="1" applyFont="1" applyFill="1" applyBorder="1" applyAlignment="1">
      <alignment horizontal="left" vertical="center" indent="1"/>
    </xf>
    <xf numFmtId="0" fontId="107" fillId="0" borderId="104" xfId="0" applyFont="1" applyFill="1" applyBorder="1" applyAlignment="1">
      <alignment vertical="center" wrapText="1"/>
    </xf>
    <xf numFmtId="49" fontId="127" fillId="0" borderId="104" xfId="0" applyNumberFormat="1" applyFont="1" applyFill="1" applyBorder="1" applyAlignment="1">
      <alignment horizontal="left" vertical="top" wrapText="1" indent="2"/>
    </xf>
    <xf numFmtId="49" fontId="127" fillId="0" borderId="104" xfId="0" applyNumberFormat="1" applyFont="1" applyFill="1" applyBorder="1" applyAlignment="1">
      <alignment horizontal="left" vertical="top" wrapText="1"/>
    </xf>
    <xf numFmtId="49" fontId="127" fillId="0" borderId="104" xfId="0" applyNumberFormat="1" applyFont="1" applyFill="1" applyBorder="1" applyAlignment="1">
      <alignment horizontal="left" wrapText="1" indent="3"/>
    </xf>
    <xf numFmtId="49" fontId="127" fillId="0" borderId="104" xfId="0" applyNumberFormat="1" applyFont="1" applyFill="1" applyBorder="1" applyAlignment="1">
      <alignment horizontal="left" wrapText="1" indent="2"/>
    </xf>
    <xf numFmtId="49" fontId="127" fillId="0" borderId="104" xfId="0" applyNumberFormat="1" applyFont="1" applyFill="1" applyBorder="1" applyAlignment="1">
      <alignment vertical="top" wrapText="1"/>
    </xf>
    <xf numFmtId="0" fontId="11" fillId="0" borderId="104" xfId="17" applyFill="1" applyBorder="1" applyAlignment="1" applyProtection="1">
      <alignment wrapText="1"/>
    </xf>
    <xf numFmtId="49" fontId="127" fillId="0" borderId="104" xfId="0" applyNumberFormat="1" applyFont="1" applyFill="1" applyBorder="1" applyAlignment="1">
      <alignment horizontal="left" vertical="center" wrapText="1" indent="3"/>
    </xf>
    <xf numFmtId="49" fontId="118" fillId="0" borderId="104" xfId="0" applyNumberFormat="1" applyFont="1" applyFill="1" applyBorder="1" applyAlignment="1">
      <alignment horizontal="left" wrapText="1" indent="1"/>
    </xf>
    <xf numFmtId="0" fontId="127" fillId="0" borderId="104" xfId="0" applyFont="1" applyBorder="1" applyAlignment="1">
      <alignment horizontal="left" vertical="center" wrapText="1" indent="2"/>
    </xf>
    <xf numFmtId="0" fontId="107" fillId="0" borderId="104" xfId="0" applyFont="1" applyFill="1" applyBorder="1" applyAlignment="1">
      <alignment horizontal="left" vertical="center" wrapText="1"/>
    </xf>
    <xf numFmtId="0" fontId="118" fillId="0" borderId="0" xfId="0" applyFont="1" applyBorder="1" applyAlignment="1">
      <alignment horizontal="left" indent="1"/>
    </xf>
    <xf numFmtId="0" fontId="118" fillId="0" borderId="0" xfId="0" applyFont="1" applyBorder="1" applyAlignment="1">
      <alignment horizontal="left" indent="2"/>
    </xf>
    <xf numFmtId="49" fontId="118" fillId="0" borderId="0" xfId="0" applyNumberFormat="1" applyFont="1" applyBorder="1" applyAlignment="1">
      <alignment horizontal="left" indent="3"/>
    </xf>
    <xf numFmtId="49" fontId="118" fillId="0" borderId="0" xfId="0" applyNumberFormat="1" applyFont="1" applyBorder="1" applyAlignment="1">
      <alignment horizontal="left" indent="1"/>
    </xf>
    <xf numFmtId="49" fontId="118" fillId="0" borderId="0" xfId="0" applyNumberFormat="1" applyFont="1" applyBorder="1" applyAlignment="1">
      <alignment horizontal="left" wrapText="1" indent="2"/>
    </xf>
    <xf numFmtId="49" fontId="118" fillId="0" borderId="0" xfId="0" applyNumberFormat="1" applyFont="1" applyFill="1" applyBorder="1" applyAlignment="1">
      <alignment horizontal="left" wrapText="1" indent="3"/>
    </xf>
    <xf numFmtId="0" fontId="118" fillId="0" borderId="0" xfId="0" applyNumberFormat="1" applyFont="1" applyFill="1" applyBorder="1" applyAlignment="1">
      <alignment horizontal="left" wrapText="1" indent="1"/>
    </xf>
    <xf numFmtId="0" fontId="107" fillId="81" borderId="104" xfId="0" applyFont="1" applyFill="1" applyBorder="1" applyAlignment="1">
      <alignment horizontal="left" vertical="center" wrapText="1"/>
    </xf>
    <xf numFmtId="49" fontId="106" fillId="0" borderId="104" xfId="0" applyNumberFormat="1" applyFont="1" applyFill="1" applyBorder="1" applyAlignment="1">
      <alignment horizontal="right" vertical="center"/>
    </xf>
    <xf numFmtId="0" fontId="107" fillId="0" borderId="104" xfId="0" applyFont="1" applyFill="1" applyBorder="1" applyAlignment="1">
      <alignment horizontal="left" vertical="center" wrapText="1"/>
    </xf>
    <xf numFmtId="0" fontId="121" fillId="0" borderId="10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07" fillId="0" borderId="103" xfId="0" applyNumberFormat="1" applyFont="1" applyFill="1" applyBorder="1" applyAlignment="1">
      <alignment horizontal="left" vertical="center" wrapText="1"/>
    </xf>
    <xf numFmtId="0" fontId="118" fillId="0" borderId="0" xfId="0" applyFont="1" applyFill="1" applyAlignment="1">
      <alignment horizontal="left" vertical="top" wrapText="1"/>
    </xf>
    <xf numFmtId="0" fontId="124" fillId="0" borderId="104" xfId="13" applyFont="1" applyFill="1" applyBorder="1" applyAlignment="1" applyProtection="1">
      <alignment horizontal="left" vertical="center" wrapText="1"/>
      <protection locked="0"/>
    </xf>
    <xf numFmtId="0" fontId="118" fillId="0" borderId="104" xfId="0" applyFont="1" applyFill="1" applyBorder="1" applyAlignment="1">
      <alignment horizontal="center" vertical="center" wrapText="1"/>
    </xf>
    <xf numFmtId="0" fontId="118" fillId="0" borderId="0" xfId="0" applyFont="1" applyFill="1" applyBorder="1" applyAlignment="1">
      <alignment horizontal="center" vertical="center"/>
    </xf>
    <xf numFmtId="0" fontId="118" fillId="0" borderId="7" xfId="0" applyFont="1" applyFill="1" applyBorder="1"/>
    <xf numFmtId="49" fontId="118" fillId="0" borderId="104" xfId="0" applyNumberFormat="1" applyFont="1" applyFill="1" applyBorder="1" applyAlignment="1">
      <alignment horizontal="center" vertical="center" wrapText="1"/>
    </xf>
    <xf numFmtId="164" fontId="121" fillId="0" borderId="104" xfId="7" applyNumberFormat="1" applyFont="1" applyBorder="1"/>
    <xf numFmtId="0" fontId="103" fillId="0" borderId="104" xfId="0" applyFont="1" applyBorder="1"/>
    <xf numFmtId="14" fontId="4" fillId="0" borderId="0" xfId="0" applyNumberFormat="1" applyFont="1" applyAlignment="1">
      <alignment horizontal="left"/>
    </xf>
    <xf numFmtId="164" fontId="27" fillId="37" borderId="0" xfId="7" applyNumberFormat="1" applyFont="1" applyFill="1" applyBorder="1"/>
    <xf numFmtId="164" fontId="4" fillId="0" borderId="57" xfId="7" applyNumberFormat="1" applyFont="1" applyFill="1" applyBorder="1" applyAlignment="1">
      <alignment vertical="center"/>
    </xf>
    <xf numFmtId="164" fontId="4" fillId="0" borderId="69" xfId="7" applyNumberFormat="1" applyFont="1" applyFill="1" applyBorder="1" applyAlignment="1">
      <alignment vertical="center"/>
    </xf>
    <xf numFmtId="164" fontId="4" fillId="3" borderId="102"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105" xfId="7" applyNumberFormat="1" applyFont="1" applyFill="1" applyBorder="1" applyAlignment="1">
      <alignment vertical="center"/>
    </xf>
    <xf numFmtId="164" fontId="4" fillId="0" borderId="119"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0" xfId="7" applyNumberFormat="1" applyFont="1" applyFill="1" applyBorder="1" applyAlignment="1">
      <alignment vertical="center"/>
    </xf>
    <xf numFmtId="164" fontId="4" fillId="0" borderId="113" xfId="7" applyNumberFormat="1" applyFont="1" applyFill="1" applyBorder="1" applyAlignment="1">
      <alignment vertical="center"/>
    </xf>
    <xf numFmtId="10" fontId="4" fillId="0" borderId="98" xfId="20961" applyNumberFormat="1" applyFont="1" applyFill="1" applyBorder="1" applyAlignment="1">
      <alignment vertical="center"/>
    </xf>
    <xf numFmtId="10" fontId="4" fillId="0" borderId="115" xfId="20961" applyNumberFormat="1" applyFont="1" applyFill="1" applyBorder="1" applyAlignment="1">
      <alignment vertical="center"/>
    </xf>
    <xf numFmtId="164" fontId="118" fillId="0" borderId="104" xfId="7" applyNumberFormat="1" applyFont="1" applyBorder="1"/>
    <xf numFmtId="164" fontId="118" fillId="0" borderId="104" xfId="7" applyNumberFormat="1" applyFont="1" applyBorder="1" applyAlignment="1">
      <alignment horizontal="left" indent="1"/>
    </xf>
    <xf numFmtId="164" fontId="121" fillId="0" borderId="7" xfId="7" applyNumberFormat="1" applyFont="1" applyBorder="1"/>
    <xf numFmtId="164" fontId="118" fillId="0" borderId="104" xfId="7" applyNumberFormat="1" applyFont="1" applyBorder="1" applyAlignment="1">
      <alignment horizontal="left" indent="2"/>
    </xf>
    <xf numFmtId="164" fontId="118" fillId="0" borderId="104" xfId="7" applyNumberFormat="1" applyFont="1" applyFill="1" applyBorder="1" applyAlignment="1">
      <alignment horizontal="left" indent="3"/>
    </xf>
    <xf numFmtId="164" fontId="118" fillId="0" borderId="104" xfId="7" applyNumberFormat="1" applyFont="1" applyFill="1" applyBorder="1" applyAlignment="1">
      <alignment horizontal="left" indent="1"/>
    </xf>
    <xf numFmtId="164" fontId="118" fillId="84" borderId="104" xfId="7" applyNumberFormat="1" applyFont="1" applyFill="1" applyBorder="1"/>
    <xf numFmtId="164" fontId="118" fillId="0" borderId="104" xfId="7" applyNumberFormat="1" applyFont="1" applyFill="1" applyBorder="1" applyAlignment="1">
      <alignment horizontal="left" vertical="top" wrapText="1" indent="2"/>
    </xf>
    <xf numFmtId="164" fontId="118" fillId="0" borderId="104" xfId="7" applyNumberFormat="1" applyFont="1" applyFill="1" applyBorder="1"/>
    <xf numFmtId="164" fontId="118" fillId="0" borderId="104" xfId="7" applyNumberFormat="1" applyFont="1" applyFill="1" applyBorder="1" applyAlignment="1">
      <alignment horizontal="left" wrapText="1" indent="3"/>
    </xf>
    <xf numFmtId="164" fontId="118" fillId="0" borderId="104" xfId="7" applyNumberFormat="1" applyFont="1" applyFill="1" applyBorder="1" applyAlignment="1">
      <alignment horizontal="left" wrapText="1" indent="2"/>
    </xf>
    <xf numFmtId="164" fontId="118" fillId="0" borderId="104" xfId="7" applyNumberFormat="1" applyFont="1" applyFill="1" applyBorder="1" applyAlignment="1">
      <alignment horizontal="left" wrapText="1" indent="1"/>
    </xf>
    <xf numFmtId="164" fontId="117" fillId="0" borderId="104" xfId="7" applyNumberFormat="1" applyFont="1" applyFill="1" applyBorder="1" applyAlignment="1">
      <alignment horizontal="left" vertical="center" wrapText="1"/>
    </xf>
    <xf numFmtId="164" fontId="118" fillId="0" borderId="104" xfId="7" applyNumberFormat="1" applyFont="1" applyBorder="1" applyAlignment="1">
      <alignment horizontal="center" vertical="center"/>
    </xf>
    <xf numFmtId="164" fontId="120" fillId="0" borderId="104" xfId="7" applyNumberFormat="1" applyFont="1" applyFill="1" applyBorder="1" applyAlignment="1">
      <alignment horizontal="left" vertical="center" wrapText="1"/>
    </xf>
    <xf numFmtId="0" fontId="4" fillId="0" borderId="66" xfId="0" applyFont="1" applyFill="1" applyBorder="1" applyAlignment="1">
      <alignment horizontal="center" vertical="center" wrapText="1"/>
    </xf>
    <xf numFmtId="193" fontId="114" fillId="0" borderId="104" xfId="0" applyNumberFormat="1" applyFont="1" applyFill="1" applyBorder="1" applyAlignment="1" applyProtection="1">
      <alignment vertical="center" wrapText="1"/>
      <protection locked="0"/>
    </xf>
    <xf numFmtId="193" fontId="131" fillId="0" borderId="104" xfId="0" applyNumberFormat="1" applyFont="1" applyFill="1" applyBorder="1" applyAlignment="1" applyProtection="1">
      <alignment vertical="center" wrapText="1"/>
      <protection locked="0"/>
    </xf>
    <xf numFmtId="193" fontId="131" fillId="0" borderId="119" xfId="0" applyNumberFormat="1" applyFont="1" applyFill="1" applyBorder="1" applyAlignment="1" applyProtection="1">
      <alignment vertical="center" wrapText="1"/>
      <protection locked="0"/>
    </xf>
    <xf numFmtId="169" fontId="114" fillId="37" borderId="0" xfId="20" applyFont="1" applyBorder="1"/>
    <xf numFmtId="169" fontId="114" fillId="37" borderId="97" xfId="20" applyFont="1" applyBorder="1"/>
    <xf numFmtId="193" fontId="114" fillId="0" borderId="104" xfId="0" applyNumberFormat="1" applyFont="1" applyFill="1" applyBorder="1" applyAlignment="1" applyProtection="1">
      <alignment horizontal="right" vertical="center" wrapText="1"/>
      <protection locked="0"/>
    </xf>
    <xf numFmtId="193" fontId="113" fillId="0" borderId="104" xfId="0" applyNumberFormat="1" applyFont="1" applyFill="1" applyBorder="1" applyAlignment="1" applyProtection="1">
      <alignment horizontal="right" vertical="center" wrapText="1"/>
      <protection locked="0"/>
    </xf>
    <xf numFmtId="165" fontId="114" fillId="0" borderId="104" xfId="20961" applyNumberFormat="1" applyFont="1" applyBorder="1" applyAlignment="1" applyProtection="1">
      <alignment horizontal="right" vertical="center" wrapText="1"/>
      <protection locked="0"/>
    </xf>
    <xf numFmtId="165" fontId="131" fillId="0" borderId="104" xfId="20961" applyNumberFormat="1" applyFont="1" applyBorder="1" applyAlignment="1" applyProtection="1">
      <alignment vertical="center" wrapText="1"/>
      <protection locked="0"/>
    </xf>
    <xf numFmtId="165" fontId="131" fillId="0" borderId="119" xfId="20961" applyNumberFormat="1" applyFont="1" applyBorder="1" applyAlignment="1" applyProtection="1">
      <alignment vertical="center" wrapText="1"/>
      <protection locked="0"/>
    </xf>
    <xf numFmtId="165" fontId="114" fillId="37" borderId="0" xfId="20961" applyNumberFormat="1" applyFont="1" applyFill="1" applyBorder="1"/>
    <xf numFmtId="165" fontId="114" fillId="37" borderId="97" xfId="20961" applyNumberFormat="1" applyFont="1" applyFill="1" applyBorder="1"/>
    <xf numFmtId="165" fontId="114" fillId="2" borderId="104" xfId="20961" applyNumberFormat="1" applyFont="1" applyFill="1" applyBorder="1" applyAlignment="1" applyProtection="1">
      <alignment vertical="center"/>
      <protection locked="0"/>
    </xf>
    <xf numFmtId="165" fontId="132" fillId="2" borderId="104" xfId="20961" applyNumberFormat="1" applyFont="1" applyFill="1" applyBorder="1" applyAlignment="1" applyProtection="1">
      <alignment vertical="center"/>
      <protection locked="0"/>
    </xf>
    <xf numFmtId="165" fontId="132" fillId="2" borderId="119" xfId="20961" applyNumberFormat="1" applyFont="1" applyFill="1" applyBorder="1" applyAlignment="1" applyProtection="1">
      <alignment vertical="center"/>
      <protection locked="0"/>
    </xf>
    <xf numFmtId="165" fontId="113" fillId="0" borderId="104" xfId="20961" applyNumberFormat="1" applyFont="1" applyFill="1" applyBorder="1" applyAlignment="1" applyProtection="1">
      <alignment horizontal="center" vertical="center" wrapText="1"/>
      <protection locked="0"/>
    </xf>
    <xf numFmtId="165" fontId="131" fillId="0" borderId="104" xfId="20961" applyNumberFormat="1" applyFont="1" applyFill="1" applyBorder="1" applyAlignment="1" applyProtection="1">
      <alignment horizontal="center" vertical="center" wrapText="1"/>
      <protection locked="0"/>
    </xf>
    <xf numFmtId="165" fontId="131" fillId="0" borderId="119" xfId="20961" applyNumberFormat="1" applyFont="1" applyFill="1" applyBorder="1" applyAlignment="1" applyProtection="1">
      <alignment horizontal="center" vertical="center" wrapText="1"/>
      <protection locked="0"/>
    </xf>
    <xf numFmtId="193" fontId="114" fillId="2" borderId="104" xfId="0" applyNumberFormat="1" applyFont="1" applyFill="1" applyBorder="1" applyAlignment="1" applyProtection="1">
      <alignment vertical="center"/>
      <protection locked="0"/>
    </xf>
    <xf numFmtId="193" fontId="132" fillId="2" borderId="104" xfId="0" applyNumberFormat="1" applyFont="1" applyFill="1" applyBorder="1" applyAlignment="1" applyProtection="1">
      <alignment vertical="center"/>
      <protection locked="0"/>
    </xf>
    <xf numFmtId="193" fontId="132" fillId="2" borderId="119" xfId="0" applyNumberFormat="1" applyFont="1" applyFill="1" applyBorder="1" applyAlignment="1" applyProtection="1">
      <alignment vertical="center"/>
      <protection locked="0"/>
    </xf>
    <xf numFmtId="9" fontId="114" fillId="2" borderId="99" xfId="20961" applyFont="1" applyFill="1" applyBorder="1" applyAlignment="1" applyProtection="1">
      <alignment vertical="center"/>
      <protection locked="0"/>
    </xf>
    <xf numFmtId="9" fontId="132" fillId="2" borderId="99" xfId="20961" applyFont="1" applyFill="1" applyBorder="1" applyAlignment="1" applyProtection="1">
      <alignment vertical="center"/>
      <protection locked="0"/>
    </xf>
    <xf numFmtId="9" fontId="132" fillId="2" borderId="113" xfId="20961" applyFont="1" applyFill="1" applyBorder="1" applyAlignment="1" applyProtection="1">
      <alignment vertical="center"/>
      <protection locked="0"/>
    </xf>
    <xf numFmtId="193" fontId="114" fillId="2" borderId="99" xfId="0" applyNumberFormat="1" applyFont="1" applyFill="1" applyBorder="1" applyAlignment="1" applyProtection="1">
      <alignment vertical="center"/>
      <protection locked="0"/>
    </xf>
    <xf numFmtId="193" fontId="132" fillId="2" borderId="99" xfId="0" applyNumberFormat="1" applyFont="1" applyFill="1" applyBorder="1" applyAlignment="1" applyProtection="1">
      <alignment vertical="center"/>
      <protection locked="0"/>
    </xf>
    <xf numFmtId="193" fontId="132" fillId="2" borderId="113" xfId="0" applyNumberFormat="1" applyFont="1" applyFill="1" applyBorder="1" applyAlignment="1" applyProtection="1">
      <alignment vertical="center"/>
      <protection locked="0"/>
    </xf>
    <xf numFmtId="0" fontId="2" fillId="0" borderId="0" xfId="0" applyFont="1"/>
    <xf numFmtId="0" fontId="133" fillId="0" borderId="0" xfId="0" applyFont="1"/>
    <xf numFmtId="193" fontId="2" fillId="0" borderId="104" xfId="7" applyNumberFormat="1" applyFont="1" applyFill="1" applyBorder="1" applyAlignment="1" applyProtection="1">
      <alignment horizontal="right"/>
    </xf>
    <xf numFmtId="193" fontId="2" fillId="36" borderId="104" xfId="7" applyNumberFormat="1" applyFont="1" applyFill="1" applyBorder="1" applyAlignment="1" applyProtection="1">
      <alignment horizontal="right"/>
    </xf>
    <xf numFmtId="193" fontId="2" fillId="0" borderId="103" xfId="0" applyNumberFormat="1" applyFont="1" applyFill="1" applyBorder="1" applyAlignment="1" applyProtection="1">
      <alignment horizontal="right"/>
    </xf>
    <xf numFmtId="193" fontId="2" fillId="0" borderId="104" xfId="0" applyNumberFormat="1" applyFont="1" applyFill="1" applyBorder="1" applyAlignment="1" applyProtection="1">
      <alignment horizontal="right"/>
    </xf>
    <xf numFmtId="193" fontId="2" fillId="36" borderId="119" xfId="0" applyNumberFormat="1" applyFont="1" applyFill="1" applyBorder="1" applyAlignment="1" applyProtection="1">
      <alignment horizontal="right"/>
    </xf>
    <xf numFmtId="193" fontId="2" fillId="0" borderId="104" xfId="7" applyNumberFormat="1" applyFont="1" applyFill="1" applyBorder="1" applyAlignment="1" applyProtection="1">
      <alignment horizontal="right"/>
      <protection locked="0"/>
    </xf>
    <xf numFmtId="193" fontId="2" fillId="0" borderId="103" xfId="0" applyNumberFormat="1" applyFont="1" applyFill="1" applyBorder="1" applyAlignment="1" applyProtection="1">
      <alignment horizontal="right"/>
      <protection locked="0"/>
    </xf>
    <xf numFmtId="193" fontId="2" fillId="0" borderId="104" xfId="0" applyNumberFormat="1" applyFont="1" applyFill="1" applyBorder="1" applyAlignment="1" applyProtection="1">
      <alignment horizontal="right"/>
      <protection locked="0"/>
    </xf>
    <xf numFmtId="193" fontId="2" fillId="0" borderId="119" xfId="0" applyNumberFormat="1" applyFont="1" applyFill="1" applyBorder="1" applyAlignment="1" applyProtection="1">
      <alignment horizontal="right"/>
    </xf>
    <xf numFmtId="193" fontId="2" fillId="36" borderId="26" xfId="7" applyNumberFormat="1" applyFont="1" applyFill="1" applyBorder="1" applyAlignment="1" applyProtection="1">
      <alignment horizontal="right"/>
    </xf>
    <xf numFmtId="193" fontId="2" fillId="36" borderId="27" xfId="0" applyNumberFormat="1" applyFont="1" applyFill="1" applyBorder="1" applyAlignment="1" applyProtection="1">
      <alignment horizontal="right"/>
    </xf>
    <xf numFmtId="164" fontId="2" fillId="0" borderId="104" xfId="7" applyNumberFormat="1" applyFont="1" applyFill="1" applyBorder="1" applyAlignment="1" applyProtection="1">
      <alignment horizontal="right"/>
      <protection locked="0"/>
    </xf>
    <xf numFmtId="164" fontId="2" fillId="36" borderId="104" xfId="7" applyNumberFormat="1" applyFont="1" applyFill="1" applyBorder="1" applyAlignment="1" applyProtection="1">
      <alignment horizontal="right"/>
    </xf>
    <xf numFmtId="164" fontId="2" fillId="36" borderId="119" xfId="7" applyNumberFormat="1" applyFont="1" applyFill="1" applyBorder="1" applyAlignment="1" applyProtection="1">
      <alignment horizontal="right"/>
    </xf>
    <xf numFmtId="164" fontId="2" fillId="36" borderId="104" xfId="7" applyNumberFormat="1" applyFont="1" applyFill="1" applyBorder="1" applyAlignment="1">
      <alignment horizontal="right"/>
    </xf>
    <xf numFmtId="164" fontId="2" fillId="3" borderId="104" xfId="7" applyNumberFormat="1" applyFont="1" applyFill="1" applyBorder="1" applyAlignment="1" applyProtection="1">
      <alignment horizontal="right"/>
      <protection locked="0"/>
    </xf>
    <xf numFmtId="164" fontId="2" fillId="3" borderId="104" xfId="7" applyNumberFormat="1" applyFont="1" applyFill="1" applyBorder="1" applyAlignment="1" applyProtection="1">
      <alignment horizontal="right"/>
    </xf>
    <xf numFmtId="164" fontId="2" fillId="3" borderId="119" xfId="7" applyNumberFormat="1" applyFont="1" applyFill="1" applyBorder="1" applyAlignment="1" applyProtection="1">
      <alignment horizontal="right"/>
    </xf>
    <xf numFmtId="164" fontId="63" fillId="0" borderId="104" xfId="7" applyNumberFormat="1" applyFont="1" applyFill="1" applyBorder="1" applyAlignment="1">
      <alignment horizontal="center"/>
    </xf>
    <xf numFmtId="164" fontId="63" fillId="3" borderId="104" xfId="7" applyNumberFormat="1" applyFont="1" applyFill="1" applyBorder="1" applyAlignment="1">
      <alignment horizontal="center"/>
    </xf>
    <xf numFmtId="164" fontId="2" fillId="0" borderId="104" xfId="7" applyNumberFormat="1" applyFont="1" applyFill="1" applyBorder="1" applyAlignment="1" applyProtection="1">
      <alignment horizontal="right" vertical="center"/>
      <protection locked="0"/>
    </xf>
    <xf numFmtId="164" fontId="2" fillId="36" borderId="26" xfId="7" applyNumberFormat="1" applyFont="1" applyFill="1" applyBorder="1" applyAlignment="1">
      <alignment horizontal="right"/>
    </xf>
    <xf numFmtId="164" fontId="2" fillId="36" borderId="26" xfId="7" applyNumberFormat="1" applyFont="1" applyFill="1" applyBorder="1" applyAlignment="1" applyProtection="1">
      <alignment horizontal="right"/>
    </xf>
    <xf numFmtId="164" fontId="2" fillId="36" borderId="27" xfId="7" applyNumberFormat="1" applyFont="1" applyFill="1" applyBorder="1" applyAlignment="1" applyProtection="1">
      <alignment horizontal="right"/>
    </xf>
    <xf numFmtId="0" fontId="107" fillId="0" borderId="3" xfId="0" applyFont="1" applyFill="1" applyBorder="1" applyAlignment="1" applyProtection="1">
      <alignment horizontal="center" vertical="center" wrapText="1"/>
    </xf>
    <xf numFmtId="0" fontId="107" fillId="0" borderId="23" xfId="0" applyFont="1" applyFill="1" applyBorder="1" applyAlignment="1" applyProtection="1">
      <alignment horizontal="center" vertical="center" wrapText="1"/>
    </xf>
    <xf numFmtId="164" fontId="107" fillId="0" borderId="3" xfId="7" applyNumberFormat="1" applyFont="1" applyFill="1" applyBorder="1" applyAlignment="1" applyProtection="1">
      <alignment horizontal="right"/>
    </xf>
    <xf numFmtId="164" fontId="107" fillId="36" borderId="3" xfId="7" applyNumberFormat="1" applyFont="1" applyFill="1" applyBorder="1" applyAlignment="1" applyProtection="1">
      <alignment horizontal="right"/>
    </xf>
    <xf numFmtId="164" fontId="107" fillId="36" borderId="23" xfId="7" applyNumberFormat="1" applyFont="1" applyFill="1" applyBorder="1" applyAlignment="1" applyProtection="1">
      <alignment horizontal="right"/>
    </xf>
    <xf numFmtId="193" fontId="107" fillId="0" borderId="26" xfId="0" applyNumberFormat="1" applyFont="1" applyFill="1" applyBorder="1" applyAlignment="1" applyProtection="1">
      <alignment horizontal="right"/>
    </xf>
    <xf numFmtId="193" fontId="107" fillId="36" borderId="26" xfId="0" applyNumberFormat="1" applyFont="1" applyFill="1" applyBorder="1" applyAlignment="1" applyProtection="1">
      <alignment horizontal="right"/>
    </xf>
    <xf numFmtId="193" fontId="107" fillId="36" borderId="27" xfId="0" applyNumberFormat="1" applyFont="1" applyFill="1" applyBorder="1" applyAlignment="1" applyProtection="1">
      <alignment horizontal="right"/>
    </xf>
    <xf numFmtId="14" fontId="118" fillId="0" borderId="0" xfId="0" applyNumberFormat="1" applyFont="1" applyAlignment="1">
      <alignment wrapText="1"/>
    </xf>
    <xf numFmtId="0" fontId="9" fillId="0" borderId="121" xfId="0" applyFont="1" applyBorder="1" applyAlignment="1">
      <alignment vertical="center"/>
    </xf>
    <xf numFmtId="0" fontId="13" fillId="0" borderId="105" xfId="0" applyFont="1" applyBorder="1" applyAlignment="1">
      <alignment wrapText="1"/>
    </xf>
    <xf numFmtId="0" fontId="9" fillId="0" borderId="105" xfId="0" applyFont="1" applyBorder="1" applyAlignment="1">
      <alignment wrapText="1"/>
    </xf>
    <xf numFmtId="10" fontId="4" fillId="0" borderId="24" xfId="20961" applyNumberFormat="1" applyFont="1" applyBorder="1" applyAlignment="1"/>
    <xf numFmtId="10" fontId="4" fillId="0" borderId="119" xfId="20961" applyNumberFormat="1" applyFont="1" applyBorder="1" applyAlignment="1"/>
    <xf numFmtId="164" fontId="4" fillId="0" borderId="0" xfId="7" applyNumberFormat="1" applyFont="1"/>
    <xf numFmtId="164" fontId="9" fillId="0" borderId="0" xfId="7" applyNumberFormat="1" applyFont="1" applyFill="1" applyBorder="1" applyAlignment="1" applyProtection="1"/>
    <xf numFmtId="164" fontId="6" fillId="36" borderId="21" xfId="7" applyNumberFormat="1" applyFont="1" applyFill="1" applyBorder="1" applyAlignment="1">
      <alignment horizontal="center" vertical="center" wrapText="1"/>
    </xf>
    <xf numFmtId="164" fontId="6" fillId="36" borderId="119" xfId="7" applyNumberFormat="1" applyFont="1" applyFill="1" applyBorder="1" applyAlignment="1">
      <alignment horizontal="left" vertical="center" wrapText="1"/>
    </xf>
    <xf numFmtId="164" fontId="4" fillId="0" borderId="119" xfId="7" applyNumberFormat="1" applyFont="1" applyFill="1" applyBorder="1" applyAlignment="1">
      <alignment horizontal="right" vertical="center" wrapText="1"/>
    </xf>
    <xf numFmtId="164" fontId="6" fillId="36" borderId="119" xfId="7" applyNumberFormat="1" applyFont="1" applyFill="1" applyBorder="1" applyAlignment="1">
      <alignment horizontal="right" vertical="center" wrapText="1"/>
    </xf>
    <xf numFmtId="164" fontId="110" fillId="0" borderId="119" xfId="7" applyNumberFormat="1" applyFont="1" applyFill="1" applyBorder="1" applyAlignment="1">
      <alignment horizontal="right" vertical="center" wrapText="1"/>
    </xf>
    <xf numFmtId="164" fontId="6" fillId="36" borderId="119"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right" vertical="center"/>
    </xf>
    <xf numFmtId="0" fontId="24" fillId="0" borderId="121" xfId="0" applyFont="1" applyBorder="1" applyAlignment="1">
      <alignment horizontal="center"/>
    </xf>
    <xf numFmtId="0" fontId="24" fillId="0" borderId="139" xfId="0" applyFont="1" applyBorder="1" applyAlignment="1">
      <alignment wrapText="1"/>
    </xf>
    <xf numFmtId="193" fontId="24" fillId="0" borderId="140" xfId="0" applyNumberFormat="1" applyFont="1" applyBorder="1" applyAlignment="1">
      <alignment vertical="center"/>
    </xf>
    <xf numFmtId="167" fontId="133" fillId="0" borderId="141" xfId="0" applyNumberFormat="1" applyFont="1" applyBorder="1" applyAlignment="1">
      <alignment horizontal="center"/>
    </xf>
    <xf numFmtId="167" fontId="133" fillId="0" borderId="65" xfId="0" applyNumberFormat="1" applyFont="1" applyBorder="1" applyAlignment="1">
      <alignment horizontal="center"/>
    </xf>
    <xf numFmtId="0" fontId="24" fillId="0" borderId="12" xfId="0" applyFont="1" applyBorder="1" applyAlignment="1">
      <alignment horizontal="right" wrapText="1"/>
    </xf>
    <xf numFmtId="167" fontId="64" fillId="77" borderId="65" xfId="0" applyNumberFormat="1" applyFont="1" applyFill="1" applyBorder="1" applyAlignment="1">
      <alignment horizontal="center"/>
    </xf>
    <xf numFmtId="167" fontId="134" fillId="0" borderId="65" xfId="0" applyNumberFormat="1" applyFont="1" applyBorder="1" applyAlignment="1">
      <alignment horizontal="center"/>
    </xf>
    <xf numFmtId="193" fontId="23" fillId="36" borderId="14" xfId="0" applyNumberFormat="1" applyFont="1" applyFill="1" applyBorder="1" applyAlignment="1">
      <alignment vertical="center"/>
    </xf>
    <xf numFmtId="167" fontId="133" fillId="0" borderId="67" xfId="0" applyNumberFormat="1" applyFont="1" applyBorder="1" applyAlignment="1">
      <alignment horizontal="center"/>
    </xf>
    <xf numFmtId="167" fontId="135" fillId="36" borderId="60" xfId="0" applyNumberFormat="1" applyFont="1" applyFill="1" applyBorder="1" applyAlignment="1">
      <alignment horizontal="center"/>
    </xf>
    <xf numFmtId="167" fontId="133" fillId="0" borderId="64" xfId="0" applyNumberFormat="1" applyFont="1" applyBorder="1" applyAlignment="1">
      <alignment horizontal="center"/>
    </xf>
    <xf numFmtId="193" fontId="24" fillId="0" borderId="142" xfId="0" applyNumberFormat="1" applyFont="1" applyBorder="1" applyAlignment="1">
      <alignment vertical="center"/>
    </xf>
    <xf numFmtId="0" fontId="18" fillId="0" borderId="12" xfId="0" applyFont="1" applyBorder="1" applyAlignment="1">
      <alignment horizontal="center" wrapText="1"/>
    </xf>
    <xf numFmtId="0" fontId="24" fillId="0" borderId="112" xfId="0" applyFont="1" applyBorder="1" applyAlignment="1">
      <alignment horizontal="center"/>
    </xf>
    <xf numFmtId="193" fontId="135" fillId="36" borderId="62" xfId="0" applyNumberFormat="1" applyFont="1" applyFill="1" applyBorder="1" applyAlignment="1">
      <alignment vertical="center"/>
    </xf>
    <xf numFmtId="167" fontId="135" fillId="36" borderId="63" xfId="0" applyNumberFormat="1" applyFont="1" applyFill="1" applyBorder="1" applyAlignment="1">
      <alignment horizontal="center"/>
    </xf>
    <xf numFmtId="194" fontId="114" fillId="80" borderId="104" xfId="20961" applyNumberFormat="1" applyFont="1" applyFill="1" applyBorder="1" applyAlignment="1" applyProtection="1">
      <alignment horizontal="right" vertical="center"/>
    </xf>
    <xf numFmtId="164" fontId="121" fillId="81" borderId="104" xfId="7" applyNumberFormat="1" applyFont="1" applyFill="1" applyBorder="1"/>
    <xf numFmtId="164" fontId="118" fillId="0" borderId="0" xfId="0" applyNumberFormat="1" applyFont="1"/>
    <xf numFmtId="43" fontId="118" fillId="0" borderId="0" xfId="0" applyNumberFormat="1" applyFont="1" applyBorder="1"/>
    <xf numFmtId="164" fontId="24" fillId="0" borderId="104" xfId="7" applyNumberFormat="1" applyFont="1" applyBorder="1" applyAlignment="1">
      <alignment horizontal="left" indent="1"/>
    </xf>
    <xf numFmtId="164" fontId="118" fillId="81" borderId="104" xfId="7" applyNumberFormat="1" applyFont="1" applyFill="1" applyBorder="1"/>
    <xf numFmtId="164" fontId="118" fillId="0" borderId="0" xfId="7" applyNumberFormat="1" applyFont="1" applyFill="1"/>
    <xf numFmtId="164" fontId="118" fillId="0" borderId="0" xfId="7" applyNumberFormat="1" applyFont="1"/>
    <xf numFmtId="164" fontId="118" fillId="0" borderId="152" xfId="7" applyNumberFormat="1" applyFont="1" applyBorder="1"/>
    <xf numFmtId="164" fontId="118" fillId="83" borderId="152" xfId="7" applyNumberFormat="1" applyFont="1" applyFill="1" applyBorder="1"/>
    <xf numFmtId="0" fontId="105" fillId="0" borderId="71" xfId="0" applyFont="1" applyBorder="1" applyAlignment="1">
      <alignment horizontal="left" vertical="center" wrapText="1"/>
    </xf>
    <xf numFmtId="0" fontId="105" fillId="0" borderId="70"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4"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4" xfId="0" applyFont="1" applyFill="1" applyBorder="1" applyAlignment="1">
      <alignment horizontal="center" vertical="center" wrapText="1"/>
    </xf>
    <xf numFmtId="0" fontId="4" fillId="0" borderId="105" xfId="0" applyFont="1" applyFill="1" applyBorder="1" applyAlignment="1">
      <alignment horizontal="center"/>
    </xf>
    <xf numFmtId="0" fontId="4" fillId="0" borderId="24" xfId="0" applyFont="1" applyFill="1" applyBorder="1" applyAlignment="1">
      <alignment horizontal="center"/>
    </xf>
    <xf numFmtId="0" fontId="6" fillId="36" borderId="123"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0"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102" fillId="3" borderId="72" xfId="13" applyFont="1" applyFill="1" applyBorder="1" applyAlignment="1" applyProtection="1">
      <alignment horizontal="center" vertical="center" wrapText="1"/>
      <protection locked="0"/>
    </xf>
    <xf numFmtId="0" fontId="102"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95" xfId="1" applyNumberFormat="1" applyFont="1" applyFill="1" applyBorder="1" applyAlignment="1" applyProtection="1">
      <alignment horizontal="center" vertical="center" wrapText="1"/>
      <protection locked="0"/>
    </xf>
    <xf numFmtId="164" fontId="15" fillId="0" borderId="96"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19" xfId="0" applyFont="1" applyBorder="1" applyAlignment="1">
      <alignment horizontal="center" vertical="center" wrapText="1"/>
    </xf>
    <xf numFmtId="0" fontId="120" fillId="0" borderId="126" xfId="0" applyNumberFormat="1" applyFont="1" applyFill="1" applyBorder="1" applyAlignment="1">
      <alignment horizontal="left" vertical="center" wrapText="1"/>
    </xf>
    <xf numFmtId="0" fontId="120" fillId="0" borderId="127" xfId="0" applyNumberFormat="1" applyFont="1" applyFill="1" applyBorder="1" applyAlignment="1">
      <alignment horizontal="left" vertical="center" wrapText="1"/>
    </xf>
    <xf numFmtId="0" fontId="120" fillId="0" borderId="129" xfId="0" applyNumberFormat="1" applyFont="1" applyFill="1" applyBorder="1" applyAlignment="1">
      <alignment horizontal="left" vertical="center" wrapText="1"/>
    </xf>
    <xf numFmtId="0" fontId="120" fillId="0" borderId="130" xfId="0" applyNumberFormat="1" applyFont="1" applyFill="1" applyBorder="1" applyAlignment="1">
      <alignment horizontal="left" vertical="center" wrapText="1"/>
    </xf>
    <xf numFmtId="0" fontId="120" fillId="0" borderId="132" xfId="0" applyNumberFormat="1" applyFont="1" applyFill="1" applyBorder="1" applyAlignment="1">
      <alignment horizontal="left" vertical="center" wrapText="1"/>
    </xf>
    <xf numFmtId="0" fontId="120" fillId="0" borderId="133" xfId="0" applyNumberFormat="1" applyFont="1" applyFill="1" applyBorder="1" applyAlignment="1">
      <alignment horizontal="left" vertical="center" wrapText="1"/>
    </xf>
    <xf numFmtId="0" fontId="121" fillId="0" borderId="100" xfId="0" applyFont="1" applyFill="1" applyBorder="1" applyAlignment="1">
      <alignment horizontal="center" vertical="center" wrapText="1"/>
    </xf>
    <xf numFmtId="0" fontId="121" fillId="0" borderId="118" xfId="0" applyFont="1" applyFill="1" applyBorder="1" applyAlignment="1">
      <alignment horizontal="center" vertical="center" wrapText="1"/>
    </xf>
    <xf numFmtId="0" fontId="121" fillId="0" borderId="128" xfId="0" applyFont="1" applyFill="1" applyBorder="1" applyAlignment="1">
      <alignment horizontal="center" vertical="center" wrapText="1"/>
    </xf>
    <xf numFmtId="0" fontId="121" fillId="0" borderId="57" xfId="0" applyFont="1" applyFill="1" applyBorder="1" applyAlignment="1">
      <alignment horizontal="center" vertical="center" wrapText="1"/>
    </xf>
    <xf numFmtId="0" fontId="121" fillId="0" borderId="131" xfId="0" applyFont="1" applyFill="1" applyBorder="1" applyAlignment="1">
      <alignment horizontal="center" vertical="center" wrapText="1"/>
    </xf>
    <xf numFmtId="0" fontId="121" fillId="0" borderId="11" xfId="0" applyFont="1" applyFill="1" applyBorder="1" applyAlignment="1">
      <alignment horizontal="center" vertical="center" wrapText="1"/>
    </xf>
    <xf numFmtId="0" fontId="118" fillId="0" borderId="99" xfId="0" applyFont="1" applyBorder="1" applyAlignment="1">
      <alignment horizontal="center" vertical="center" wrapText="1"/>
    </xf>
    <xf numFmtId="0" fontId="118" fillId="0" borderId="7" xfId="0" applyFont="1" applyBorder="1" applyAlignment="1">
      <alignment horizontal="center" vertical="center" wrapText="1"/>
    </xf>
    <xf numFmtId="0" fontId="118" fillId="0" borderId="104" xfId="0" applyFont="1" applyBorder="1" applyAlignment="1">
      <alignment horizontal="center" vertical="center" wrapText="1"/>
    </xf>
    <xf numFmtId="0" fontId="125" fillId="0" borderId="104" xfId="0" applyFont="1" applyFill="1" applyBorder="1" applyAlignment="1">
      <alignment horizontal="center" vertical="center"/>
    </xf>
    <xf numFmtId="0" fontId="125" fillId="0" borderId="100" xfId="0" applyFont="1" applyFill="1" applyBorder="1" applyAlignment="1">
      <alignment horizontal="center" vertical="center"/>
    </xf>
    <xf numFmtId="0" fontId="125" fillId="0" borderId="128" xfId="0"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1" xfId="0" applyFont="1" applyFill="1" applyBorder="1" applyAlignment="1">
      <alignment horizontal="center" vertical="center"/>
    </xf>
    <xf numFmtId="0" fontId="121" fillId="0" borderId="104" xfId="0" applyFont="1" applyFill="1" applyBorder="1" applyAlignment="1">
      <alignment horizontal="center" vertical="center" wrapText="1"/>
    </xf>
    <xf numFmtId="0" fontId="121" fillId="0" borderId="134" xfId="0" applyFont="1" applyFill="1" applyBorder="1" applyAlignment="1">
      <alignment horizontal="center" vertical="center" wrapText="1"/>
    </xf>
    <xf numFmtId="0" fontId="121" fillId="0" borderId="135" xfId="0" applyFont="1" applyFill="1" applyBorder="1" applyAlignment="1">
      <alignment horizontal="center" vertical="center" wrapText="1"/>
    </xf>
    <xf numFmtId="0" fontId="118" fillId="0" borderId="105" xfId="0" applyFont="1" applyFill="1" applyBorder="1" applyAlignment="1">
      <alignment horizontal="center" vertical="center" wrapText="1"/>
    </xf>
    <xf numFmtId="0" fontId="118" fillId="0" borderId="102" xfId="0" applyFont="1" applyFill="1" applyBorder="1" applyAlignment="1">
      <alignment horizontal="center" vertical="center" wrapText="1"/>
    </xf>
    <xf numFmtId="0" fontId="118" fillId="0" borderId="103" xfId="0" applyFont="1" applyFill="1" applyBorder="1" applyAlignment="1">
      <alignment horizontal="center" vertical="center" wrapText="1"/>
    </xf>
    <xf numFmtId="0" fontId="121" fillId="0" borderId="136" xfId="0" applyFont="1" applyFill="1" applyBorder="1" applyAlignment="1">
      <alignment horizontal="center" vertical="center" wrapText="1"/>
    </xf>
    <xf numFmtId="0" fontId="121" fillId="0" borderId="7" xfId="0" applyFont="1" applyFill="1" applyBorder="1" applyAlignment="1">
      <alignment horizontal="center" vertical="center" wrapText="1"/>
    </xf>
    <xf numFmtId="0" fontId="118" fillId="0" borderId="136" xfId="0" applyFont="1" applyFill="1" applyBorder="1" applyAlignment="1">
      <alignment horizontal="center" vertical="center" wrapText="1"/>
    </xf>
    <xf numFmtId="0" fontId="118" fillId="0" borderId="7" xfId="0" applyFont="1" applyFill="1" applyBorder="1" applyAlignment="1">
      <alignment horizontal="center" vertical="center" wrapText="1"/>
    </xf>
    <xf numFmtId="0" fontId="118" fillId="0" borderId="134" xfId="0" applyFont="1" applyFill="1" applyBorder="1" applyAlignment="1">
      <alignment horizontal="center" vertical="center" wrapText="1"/>
    </xf>
    <xf numFmtId="0" fontId="118" fillId="0" borderId="0" xfId="0" applyFont="1" applyFill="1" applyBorder="1" applyAlignment="1">
      <alignment horizontal="center" vertical="center" wrapText="1"/>
    </xf>
    <xf numFmtId="0" fontId="118" fillId="0" borderId="135" xfId="0" applyFont="1" applyFill="1" applyBorder="1" applyAlignment="1">
      <alignment horizontal="center" vertical="center" wrapText="1"/>
    </xf>
    <xf numFmtId="0" fontId="118" fillId="0" borderId="11" xfId="0" applyFont="1" applyBorder="1" applyAlignment="1">
      <alignment horizontal="center" vertical="center" wrapText="1"/>
    </xf>
    <xf numFmtId="0" fontId="120" fillId="0" borderId="100" xfId="0" applyNumberFormat="1" applyFont="1" applyFill="1" applyBorder="1" applyAlignment="1">
      <alignment horizontal="left" vertical="top" wrapText="1"/>
    </xf>
    <xf numFmtId="0" fontId="120" fillId="0" borderId="128" xfId="0" applyNumberFormat="1" applyFont="1" applyFill="1" applyBorder="1" applyAlignment="1">
      <alignment horizontal="left" vertical="top" wrapText="1"/>
    </xf>
    <xf numFmtId="0" fontId="120" fillId="0" borderId="134" xfId="0" applyNumberFormat="1" applyFont="1" applyFill="1" applyBorder="1" applyAlignment="1">
      <alignment horizontal="left" vertical="top" wrapText="1"/>
    </xf>
    <xf numFmtId="0" fontId="120" fillId="0" borderId="135" xfId="0" applyNumberFormat="1" applyFont="1" applyFill="1" applyBorder="1" applyAlignment="1">
      <alignment horizontal="left" vertical="top" wrapText="1"/>
    </xf>
    <xf numFmtId="0" fontId="120" fillId="0" borderId="57" xfId="0" applyNumberFormat="1" applyFont="1" applyFill="1" applyBorder="1" applyAlignment="1">
      <alignment horizontal="left" vertical="top" wrapText="1"/>
    </xf>
    <xf numFmtId="0" fontId="120" fillId="0" borderId="11" xfId="0" applyNumberFormat="1" applyFont="1" applyFill="1" applyBorder="1" applyAlignment="1">
      <alignment horizontal="left" vertical="top" wrapText="1"/>
    </xf>
    <xf numFmtId="0" fontId="118" fillId="0" borderId="100" xfId="0" applyFont="1" applyFill="1" applyBorder="1" applyAlignment="1">
      <alignment horizontal="center" vertical="center"/>
    </xf>
    <xf numFmtId="0" fontId="118" fillId="0" borderId="118" xfId="0" applyFont="1" applyFill="1" applyBorder="1" applyAlignment="1">
      <alignment horizontal="center" vertical="center"/>
    </xf>
    <xf numFmtId="0" fontId="118" fillId="0" borderId="128" xfId="0" applyFont="1" applyFill="1" applyBorder="1" applyAlignment="1">
      <alignment horizontal="center" vertical="center"/>
    </xf>
    <xf numFmtId="0" fontId="118" fillId="0" borderId="100" xfId="0" applyFont="1" applyFill="1" applyBorder="1" applyAlignment="1">
      <alignment horizontal="center" vertical="center" wrapText="1"/>
    </xf>
    <xf numFmtId="0" fontId="118" fillId="0" borderId="118" xfId="0" applyFont="1" applyFill="1" applyBorder="1" applyAlignment="1">
      <alignment horizontal="center" vertical="center" wrapText="1"/>
    </xf>
    <xf numFmtId="0" fontId="118" fillId="0" borderId="128" xfId="0" applyFont="1" applyFill="1" applyBorder="1" applyAlignment="1">
      <alignment horizontal="center" vertical="center" wrapText="1"/>
    </xf>
    <xf numFmtId="0" fontId="118" fillId="0" borderId="100" xfId="0" applyFont="1" applyBorder="1" applyAlignment="1">
      <alignment horizontal="center" vertical="top" wrapText="1"/>
    </xf>
    <xf numFmtId="0" fontId="118" fillId="0" borderId="118" xfId="0" applyFont="1" applyBorder="1" applyAlignment="1">
      <alignment horizontal="center" vertical="top" wrapText="1"/>
    </xf>
    <xf numFmtId="0" fontId="118" fillId="0" borderId="128" xfId="0" applyFont="1" applyBorder="1" applyAlignment="1">
      <alignment horizontal="center" vertical="top" wrapText="1"/>
    </xf>
    <xf numFmtId="0" fontId="118" fillId="0" borderId="100" xfId="0" applyFont="1" applyFill="1" applyBorder="1" applyAlignment="1">
      <alignment horizontal="center" vertical="top" wrapText="1"/>
    </xf>
    <xf numFmtId="0" fontId="118" fillId="0" borderId="102" xfId="0" applyFont="1" applyFill="1" applyBorder="1" applyAlignment="1">
      <alignment horizontal="center" vertical="top" wrapText="1"/>
    </xf>
    <xf numFmtId="0" fontId="118" fillId="0" borderId="103" xfId="0" applyFont="1" applyFill="1" applyBorder="1" applyAlignment="1">
      <alignment horizontal="center" vertical="top" wrapText="1"/>
    </xf>
    <xf numFmtId="0" fontId="118" fillId="0" borderId="99" xfId="0" applyFont="1" applyBorder="1" applyAlignment="1">
      <alignment horizontal="center" vertical="top" wrapText="1"/>
    </xf>
    <xf numFmtId="0" fontId="118" fillId="0" borderId="7" xfId="0" applyFont="1" applyBorder="1" applyAlignment="1">
      <alignment horizontal="center" vertical="top" wrapText="1"/>
    </xf>
    <xf numFmtId="0" fontId="120" fillId="0" borderId="137" xfId="0" applyNumberFormat="1" applyFont="1" applyFill="1" applyBorder="1" applyAlignment="1">
      <alignment horizontal="left" vertical="top" wrapText="1"/>
    </xf>
    <xf numFmtId="0" fontId="120" fillId="0" borderId="138" xfId="0" applyNumberFormat="1" applyFont="1" applyFill="1" applyBorder="1" applyAlignment="1">
      <alignment horizontal="left" vertical="top" wrapText="1"/>
    </xf>
    <xf numFmtId="0" fontId="107" fillId="0" borderId="105" xfId="0" applyFont="1" applyFill="1" applyBorder="1" applyAlignment="1">
      <alignment horizontal="left" vertical="center" wrapText="1"/>
    </xf>
    <xf numFmtId="0" fontId="107" fillId="0" borderId="103" xfId="0" applyFont="1" applyFill="1" applyBorder="1" applyAlignment="1">
      <alignment horizontal="left" vertical="center" wrapText="1"/>
    </xf>
    <xf numFmtId="0" fontId="107" fillId="0" borderId="105" xfId="0" applyFont="1" applyFill="1" applyBorder="1" applyAlignment="1">
      <alignment horizontal="left"/>
    </xf>
    <xf numFmtId="0" fontId="107" fillId="0" borderId="103" xfId="0" applyFont="1" applyFill="1" applyBorder="1" applyAlignment="1">
      <alignment horizontal="left"/>
    </xf>
    <xf numFmtId="0" fontId="107" fillId="3" borderId="105" xfId="0" applyFont="1" applyFill="1" applyBorder="1" applyAlignment="1">
      <alignment vertical="center" wrapText="1"/>
    </xf>
    <xf numFmtId="0" fontId="107" fillId="3" borderId="103" xfId="0" applyFont="1" applyFill="1" applyBorder="1" applyAlignment="1">
      <alignment vertical="center" wrapText="1"/>
    </xf>
    <xf numFmtId="0" fontId="106" fillId="0" borderId="75" xfId="0" applyFont="1" applyFill="1" applyBorder="1" applyAlignment="1">
      <alignment horizontal="center" vertical="center"/>
    </xf>
    <xf numFmtId="0" fontId="106" fillId="0" borderId="76" xfId="0" applyFont="1" applyFill="1" applyBorder="1" applyAlignment="1">
      <alignment horizontal="center" vertical="center"/>
    </xf>
    <xf numFmtId="0" fontId="106" fillId="0" borderId="77" xfId="0" applyFont="1" applyFill="1" applyBorder="1" applyAlignment="1">
      <alignment horizontal="center" vertical="center"/>
    </xf>
    <xf numFmtId="0" fontId="107" fillId="0" borderId="104" xfId="0" applyFont="1" applyFill="1" applyBorder="1" applyAlignment="1">
      <alignment horizontal="left" vertical="center" wrapText="1"/>
    </xf>
    <xf numFmtId="0" fontId="106" fillId="76" borderId="78" xfId="0" applyFont="1" applyFill="1" applyBorder="1" applyAlignment="1">
      <alignment horizontal="center" vertical="center" wrapText="1"/>
    </xf>
    <xf numFmtId="0" fontId="106" fillId="76" borderId="79" xfId="0" applyFont="1" applyFill="1" applyBorder="1" applyAlignment="1">
      <alignment horizontal="center" vertical="center" wrapText="1"/>
    </xf>
    <xf numFmtId="0" fontId="106" fillId="76" borderId="80" xfId="0" applyFont="1" applyFill="1" applyBorder="1" applyAlignment="1">
      <alignment horizontal="center" vertical="center" wrapText="1"/>
    </xf>
    <xf numFmtId="0" fontId="107" fillId="0" borderId="57" xfId="0" applyFont="1" applyFill="1" applyBorder="1" applyAlignment="1">
      <alignment horizontal="left" vertical="center" wrapText="1"/>
    </xf>
    <xf numFmtId="0" fontId="107" fillId="0" borderId="11" xfId="0" applyFont="1" applyFill="1" applyBorder="1" applyAlignment="1">
      <alignment horizontal="left" vertical="center" wrapText="1"/>
    </xf>
    <xf numFmtId="0" fontId="107" fillId="0" borderId="105" xfId="0" applyFont="1" applyFill="1" applyBorder="1" applyAlignment="1">
      <alignment vertical="center" wrapText="1"/>
    </xf>
    <xf numFmtId="0" fontId="107" fillId="0" borderId="103" xfId="0" applyFont="1" applyFill="1" applyBorder="1" applyAlignment="1">
      <alignment vertical="center" wrapText="1"/>
    </xf>
    <xf numFmtId="0" fontId="107" fillId="3" borderId="82" xfId="0" applyFont="1" applyFill="1" applyBorder="1" applyAlignment="1">
      <alignment horizontal="left" vertical="center" wrapText="1"/>
    </xf>
    <xf numFmtId="0" fontId="107" fillId="3" borderId="83" xfId="0" applyFont="1" applyFill="1" applyBorder="1" applyAlignment="1">
      <alignment horizontal="left" vertical="center" wrapText="1"/>
    </xf>
    <xf numFmtId="0" fontId="107" fillId="0" borderId="85" xfId="0" applyFont="1" applyFill="1" applyBorder="1" applyAlignment="1">
      <alignment horizontal="left" vertical="center" wrapText="1"/>
    </xf>
    <xf numFmtId="0" fontId="107" fillId="0" borderId="86" xfId="0" applyFont="1" applyFill="1" applyBorder="1" applyAlignment="1">
      <alignment horizontal="left" vertical="center" wrapText="1"/>
    </xf>
    <xf numFmtId="0" fontId="107" fillId="0" borderId="57" xfId="0" applyFont="1" applyFill="1" applyBorder="1" applyAlignment="1">
      <alignment vertical="center" wrapText="1"/>
    </xf>
    <xf numFmtId="0" fontId="107" fillId="0" borderId="11" xfId="0" applyFont="1" applyFill="1" applyBorder="1" applyAlignment="1">
      <alignment vertical="center" wrapText="1"/>
    </xf>
    <xf numFmtId="0" fontId="107" fillId="0" borderId="82" xfId="0" applyFont="1" applyFill="1" applyBorder="1" applyAlignment="1">
      <alignment horizontal="left" vertical="center" wrapText="1"/>
    </xf>
    <xf numFmtId="0" fontId="107" fillId="0" borderId="83" xfId="0" applyFont="1" applyFill="1" applyBorder="1" applyAlignment="1">
      <alignment horizontal="left" vertical="center" wrapText="1"/>
    </xf>
    <xf numFmtId="0" fontId="107" fillId="0" borderId="82" xfId="0" applyFont="1" applyFill="1" applyBorder="1" applyAlignment="1">
      <alignment vertical="center" wrapText="1"/>
    </xf>
    <xf numFmtId="0" fontId="107" fillId="0" borderId="83" xfId="0" applyFont="1" applyFill="1" applyBorder="1" applyAlignment="1">
      <alignment vertical="center" wrapText="1"/>
    </xf>
    <xf numFmtId="0" fontId="107" fillId="3" borderId="105" xfId="0" applyFont="1" applyFill="1" applyBorder="1" applyAlignment="1">
      <alignment horizontal="left" vertical="center" wrapText="1"/>
    </xf>
    <xf numFmtId="0" fontId="107" fillId="3" borderId="103" xfId="0" applyFont="1" applyFill="1" applyBorder="1" applyAlignment="1">
      <alignment horizontal="left" vertical="center" wrapText="1"/>
    </xf>
    <xf numFmtId="0" fontId="106" fillId="76" borderId="87" xfId="0" applyFont="1" applyFill="1" applyBorder="1" applyAlignment="1">
      <alignment horizontal="center" vertical="center" wrapText="1"/>
    </xf>
    <xf numFmtId="0" fontId="106" fillId="76" borderId="0" xfId="0" applyFont="1" applyFill="1" applyBorder="1" applyAlignment="1">
      <alignment horizontal="center" vertical="center" wrapText="1"/>
    </xf>
    <xf numFmtId="0" fontId="106" fillId="76" borderId="88" xfId="0" applyFont="1" applyFill="1" applyBorder="1" applyAlignment="1">
      <alignment horizontal="center" vertical="center" wrapText="1"/>
    </xf>
    <xf numFmtId="0" fontId="107" fillId="78" borderId="105" xfId="0" applyFont="1" applyFill="1" applyBorder="1" applyAlignment="1">
      <alignment vertical="center" wrapText="1"/>
    </xf>
    <xf numFmtId="0" fontId="107" fillId="78" borderId="103" xfId="0" applyFont="1" applyFill="1" applyBorder="1" applyAlignment="1">
      <alignment vertical="center" wrapText="1"/>
    </xf>
    <xf numFmtId="0" fontId="106" fillId="76" borderId="92" xfId="0" applyFont="1" applyFill="1" applyBorder="1" applyAlignment="1">
      <alignment horizontal="center" vertical="center"/>
    </xf>
    <xf numFmtId="0" fontId="106" fillId="76" borderId="93" xfId="0" applyFont="1" applyFill="1" applyBorder="1" applyAlignment="1">
      <alignment horizontal="center" vertical="center"/>
    </xf>
    <xf numFmtId="0" fontId="106" fillId="76" borderId="94" xfId="0" applyFont="1" applyFill="1" applyBorder="1" applyAlignment="1">
      <alignment horizontal="center" vertical="center"/>
    </xf>
    <xf numFmtId="0" fontId="106" fillId="76" borderId="104" xfId="0" applyFont="1" applyFill="1" applyBorder="1" applyAlignment="1">
      <alignment horizontal="center" vertical="center" wrapText="1"/>
    </xf>
    <xf numFmtId="0" fontId="106" fillId="0" borderId="104" xfId="0" applyFont="1" applyFill="1" applyBorder="1" applyAlignment="1">
      <alignment horizontal="center" vertical="center"/>
    </xf>
    <xf numFmtId="0" fontId="107" fillId="0" borderId="105" xfId="13" applyFont="1" applyFill="1" applyBorder="1" applyAlignment="1" applyProtection="1">
      <alignment horizontal="left" vertical="top" wrapText="1"/>
      <protection locked="0"/>
    </xf>
    <xf numFmtId="0" fontId="107" fillId="0" borderId="103" xfId="13" applyFont="1" applyFill="1" applyBorder="1" applyAlignment="1" applyProtection="1">
      <alignment horizontal="left" vertical="top" wrapText="1"/>
      <protection locked="0"/>
    </xf>
    <xf numFmtId="0" fontId="107" fillId="3" borderId="105" xfId="13" applyFont="1" applyFill="1" applyBorder="1" applyAlignment="1" applyProtection="1">
      <alignment horizontal="left" vertical="top" wrapText="1"/>
      <protection locked="0"/>
    </xf>
    <xf numFmtId="0" fontId="107" fillId="3" borderId="103" xfId="13" applyFont="1" applyFill="1" applyBorder="1" applyAlignment="1" applyProtection="1">
      <alignment horizontal="left" vertical="top" wrapText="1"/>
      <protection locked="0"/>
    </xf>
    <xf numFmtId="0" fontId="106" fillId="0" borderId="90" xfId="0" applyFont="1" applyFill="1" applyBorder="1" applyAlignment="1">
      <alignment horizontal="center" vertical="center"/>
    </xf>
    <xf numFmtId="0" fontId="107" fillId="81" borderId="105" xfId="0" applyNumberFormat="1" applyFont="1" applyFill="1" applyBorder="1" applyAlignment="1">
      <alignment horizontal="left" vertical="center" wrapText="1"/>
    </xf>
    <xf numFmtId="0" fontId="107" fillId="81" borderId="103" xfId="0" applyNumberFormat="1" applyFont="1" applyFill="1" applyBorder="1" applyAlignment="1">
      <alignment horizontal="left" vertical="center" wrapText="1"/>
    </xf>
    <xf numFmtId="0" fontId="107" fillId="0" borderId="105" xfId="0" applyNumberFormat="1" applyFont="1" applyFill="1" applyBorder="1" applyAlignment="1">
      <alignment horizontal="left" vertical="center" wrapText="1"/>
    </xf>
    <xf numFmtId="0" fontId="107" fillId="0" borderId="103" xfId="0" applyNumberFormat="1" applyFont="1" applyFill="1" applyBorder="1" applyAlignment="1">
      <alignment horizontal="left" vertical="center" wrapText="1"/>
    </xf>
    <xf numFmtId="0" fontId="106" fillId="76" borderId="105" xfId="0" applyFont="1" applyFill="1" applyBorder="1" applyAlignment="1">
      <alignment horizontal="center" vertical="center" wrapText="1"/>
    </xf>
    <xf numFmtId="0" fontId="106" fillId="76" borderId="103" xfId="0" applyFont="1" applyFill="1" applyBorder="1" applyAlignment="1">
      <alignment horizontal="center" vertical="center" wrapText="1"/>
    </xf>
    <xf numFmtId="0" fontId="107" fillId="81" borderId="105" xfId="0" applyNumberFormat="1" applyFont="1" applyFill="1" applyBorder="1" applyAlignment="1">
      <alignment horizontal="left" vertical="top" wrapText="1"/>
    </xf>
    <xf numFmtId="0" fontId="107" fillId="81" borderId="103" xfId="0" applyNumberFormat="1" applyFont="1" applyFill="1" applyBorder="1" applyAlignment="1">
      <alignment horizontal="left" vertical="top" wrapText="1"/>
    </xf>
    <xf numFmtId="0" fontId="107" fillId="0" borderId="99" xfId="12672" applyFont="1" applyFill="1" applyBorder="1" applyAlignment="1">
      <alignment horizontal="left" vertical="center" wrapText="1"/>
    </xf>
    <xf numFmtId="0" fontId="107" fillId="0" borderId="136" xfId="12672" applyFont="1" applyFill="1" applyBorder="1" applyAlignment="1">
      <alignment horizontal="left" vertical="center" wrapText="1"/>
    </xf>
    <xf numFmtId="0" fontId="107" fillId="0" borderId="7" xfId="12672" applyFont="1" applyFill="1" applyBorder="1" applyAlignment="1">
      <alignment horizontal="left" vertical="center" wrapText="1"/>
    </xf>
    <xf numFmtId="0" fontId="107" fillId="0" borderId="104" xfId="0" applyFont="1" applyFill="1" applyBorder="1" applyAlignment="1">
      <alignment horizontal="left" vertical="top" wrapText="1"/>
    </xf>
    <xf numFmtId="0" fontId="107" fillId="0" borderId="104" xfId="0" applyNumberFormat="1" applyFont="1" applyFill="1" applyBorder="1" applyAlignment="1">
      <alignment horizontal="left" vertical="top" wrapText="1"/>
    </xf>
    <xf numFmtId="0" fontId="107" fillId="0" borderId="105" xfId="0" applyFont="1" applyFill="1" applyBorder="1" applyAlignment="1">
      <alignment horizontal="left" vertical="top" wrapText="1"/>
    </xf>
  </cellXfs>
  <cellStyles count="22270">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2 2 2" xfId="22267"/>
    <cellStyle name="Calculation 2 10 2 3" xfId="21415"/>
    <cellStyle name="Calculation 2 10 3" xfId="724"/>
    <cellStyle name="Calculation 2 10 3 2" xfId="21407"/>
    <cellStyle name="Calculation 2 10 3 2 2" xfId="22266"/>
    <cellStyle name="Calculation 2 10 3 3" xfId="21416"/>
    <cellStyle name="Calculation 2 10 4" xfId="725"/>
    <cellStyle name="Calculation 2 10 4 2" xfId="21406"/>
    <cellStyle name="Calculation 2 10 4 2 2" xfId="22265"/>
    <cellStyle name="Calculation 2 10 4 3" xfId="21417"/>
    <cellStyle name="Calculation 2 10 5" xfId="726"/>
    <cellStyle name="Calculation 2 10 5 2" xfId="21405"/>
    <cellStyle name="Calculation 2 10 5 2 2" xfId="22264"/>
    <cellStyle name="Calculation 2 10 5 3" xfId="21418"/>
    <cellStyle name="Calculation 2 11" xfId="727"/>
    <cellStyle name="Calculation 2 11 2" xfId="728"/>
    <cellStyle name="Calculation 2 11 2 2" xfId="21403"/>
    <cellStyle name="Calculation 2 11 2 2 2" xfId="22262"/>
    <cellStyle name="Calculation 2 11 2 3" xfId="21420"/>
    <cellStyle name="Calculation 2 11 3" xfId="729"/>
    <cellStyle name="Calculation 2 11 3 2" xfId="21402"/>
    <cellStyle name="Calculation 2 11 3 2 2" xfId="22261"/>
    <cellStyle name="Calculation 2 11 3 3" xfId="21421"/>
    <cellStyle name="Calculation 2 11 4" xfId="730"/>
    <cellStyle name="Calculation 2 11 4 2" xfId="21401"/>
    <cellStyle name="Calculation 2 11 4 2 2" xfId="22260"/>
    <cellStyle name="Calculation 2 11 4 3" xfId="21422"/>
    <cellStyle name="Calculation 2 11 5" xfId="731"/>
    <cellStyle name="Calculation 2 11 5 2" xfId="21400"/>
    <cellStyle name="Calculation 2 11 5 2 2" xfId="22259"/>
    <cellStyle name="Calculation 2 11 5 3" xfId="21423"/>
    <cellStyle name="Calculation 2 11 6" xfId="21404"/>
    <cellStyle name="Calculation 2 11 6 2" xfId="22263"/>
    <cellStyle name="Calculation 2 11 7" xfId="21419"/>
    <cellStyle name="Calculation 2 12" xfId="732"/>
    <cellStyle name="Calculation 2 12 2" xfId="733"/>
    <cellStyle name="Calculation 2 12 2 2" xfId="21398"/>
    <cellStyle name="Calculation 2 12 2 2 2" xfId="22257"/>
    <cellStyle name="Calculation 2 12 2 3" xfId="21425"/>
    <cellStyle name="Calculation 2 12 3" xfId="734"/>
    <cellStyle name="Calculation 2 12 3 2" xfId="21397"/>
    <cellStyle name="Calculation 2 12 3 2 2" xfId="22256"/>
    <cellStyle name="Calculation 2 12 3 3" xfId="21426"/>
    <cellStyle name="Calculation 2 12 4" xfId="735"/>
    <cellStyle name="Calculation 2 12 4 2" xfId="21396"/>
    <cellStyle name="Calculation 2 12 4 2 2" xfId="22255"/>
    <cellStyle name="Calculation 2 12 4 3" xfId="21427"/>
    <cellStyle name="Calculation 2 12 5" xfId="736"/>
    <cellStyle name="Calculation 2 12 5 2" xfId="21395"/>
    <cellStyle name="Calculation 2 12 5 2 2" xfId="22254"/>
    <cellStyle name="Calculation 2 12 5 3" xfId="21428"/>
    <cellStyle name="Calculation 2 12 6" xfId="21399"/>
    <cellStyle name="Calculation 2 12 6 2" xfId="22258"/>
    <cellStyle name="Calculation 2 12 7" xfId="21424"/>
    <cellStyle name="Calculation 2 13" xfId="737"/>
    <cellStyle name="Calculation 2 13 2" xfId="738"/>
    <cellStyle name="Calculation 2 13 2 2" xfId="21393"/>
    <cellStyle name="Calculation 2 13 2 2 2" xfId="22252"/>
    <cellStyle name="Calculation 2 13 2 3" xfId="21430"/>
    <cellStyle name="Calculation 2 13 3" xfId="739"/>
    <cellStyle name="Calculation 2 13 3 2" xfId="21392"/>
    <cellStyle name="Calculation 2 13 3 2 2" xfId="22251"/>
    <cellStyle name="Calculation 2 13 3 3" xfId="21431"/>
    <cellStyle name="Calculation 2 13 4" xfId="740"/>
    <cellStyle name="Calculation 2 13 4 2" xfId="21391"/>
    <cellStyle name="Calculation 2 13 4 2 2" xfId="22250"/>
    <cellStyle name="Calculation 2 13 4 3" xfId="21432"/>
    <cellStyle name="Calculation 2 13 5" xfId="21394"/>
    <cellStyle name="Calculation 2 13 5 2" xfId="22253"/>
    <cellStyle name="Calculation 2 13 6" xfId="21429"/>
    <cellStyle name="Calculation 2 14" xfId="741"/>
    <cellStyle name="Calculation 2 14 2" xfId="21390"/>
    <cellStyle name="Calculation 2 14 2 2" xfId="22249"/>
    <cellStyle name="Calculation 2 14 3" xfId="21433"/>
    <cellStyle name="Calculation 2 15" xfId="742"/>
    <cellStyle name="Calculation 2 15 2" xfId="21389"/>
    <cellStyle name="Calculation 2 15 2 2" xfId="22248"/>
    <cellStyle name="Calculation 2 15 3" xfId="21434"/>
    <cellStyle name="Calculation 2 16" xfId="743"/>
    <cellStyle name="Calculation 2 16 2" xfId="21388"/>
    <cellStyle name="Calculation 2 16 2 2" xfId="22247"/>
    <cellStyle name="Calculation 2 16 3" xfId="21435"/>
    <cellStyle name="Calculation 2 17" xfId="21409"/>
    <cellStyle name="Calculation 2 17 2" xfId="22268"/>
    <cellStyle name="Calculation 2 18" xfId="21414"/>
    <cellStyle name="Calculation 2 2" xfId="744"/>
    <cellStyle name="Calculation 2 2 10" xfId="21387"/>
    <cellStyle name="Calculation 2 2 10 2" xfId="22246"/>
    <cellStyle name="Calculation 2 2 11" xfId="21436"/>
    <cellStyle name="Calculation 2 2 2" xfId="745"/>
    <cellStyle name="Calculation 2 2 2 2" xfId="746"/>
    <cellStyle name="Calculation 2 2 2 2 2" xfId="21385"/>
    <cellStyle name="Calculation 2 2 2 2 2 2" xfId="22244"/>
    <cellStyle name="Calculation 2 2 2 2 3" xfId="21438"/>
    <cellStyle name="Calculation 2 2 2 3" xfId="747"/>
    <cellStyle name="Calculation 2 2 2 3 2" xfId="21384"/>
    <cellStyle name="Calculation 2 2 2 3 2 2" xfId="22243"/>
    <cellStyle name="Calculation 2 2 2 3 3" xfId="21439"/>
    <cellStyle name="Calculation 2 2 2 4" xfId="748"/>
    <cellStyle name="Calculation 2 2 2 4 2" xfId="21383"/>
    <cellStyle name="Calculation 2 2 2 4 2 2" xfId="22242"/>
    <cellStyle name="Calculation 2 2 2 4 3" xfId="21440"/>
    <cellStyle name="Calculation 2 2 2 5" xfId="21386"/>
    <cellStyle name="Calculation 2 2 2 5 2" xfId="22245"/>
    <cellStyle name="Calculation 2 2 2 6" xfId="21437"/>
    <cellStyle name="Calculation 2 2 3" xfId="749"/>
    <cellStyle name="Calculation 2 2 3 2" xfId="750"/>
    <cellStyle name="Calculation 2 2 3 2 2" xfId="21381"/>
    <cellStyle name="Calculation 2 2 3 2 2 2" xfId="22240"/>
    <cellStyle name="Calculation 2 2 3 2 3" xfId="21442"/>
    <cellStyle name="Calculation 2 2 3 3" xfId="751"/>
    <cellStyle name="Calculation 2 2 3 3 2" xfId="21380"/>
    <cellStyle name="Calculation 2 2 3 3 2 2" xfId="22239"/>
    <cellStyle name="Calculation 2 2 3 3 3" xfId="21443"/>
    <cellStyle name="Calculation 2 2 3 4" xfId="752"/>
    <cellStyle name="Calculation 2 2 3 4 2" xfId="21379"/>
    <cellStyle name="Calculation 2 2 3 4 2 2" xfId="22238"/>
    <cellStyle name="Calculation 2 2 3 4 3" xfId="21444"/>
    <cellStyle name="Calculation 2 2 3 5" xfId="21382"/>
    <cellStyle name="Calculation 2 2 3 5 2" xfId="22241"/>
    <cellStyle name="Calculation 2 2 3 6" xfId="21441"/>
    <cellStyle name="Calculation 2 2 4" xfId="753"/>
    <cellStyle name="Calculation 2 2 4 2" xfId="754"/>
    <cellStyle name="Calculation 2 2 4 2 2" xfId="21377"/>
    <cellStyle name="Calculation 2 2 4 2 2 2" xfId="22236"/>
    <cellStyle name="Calculation 2 2 4 2 3" xfId="21446"/>
    <cellStyle name="Calculation 2 2 4 3" xfId="755"/>
    <cellStyle name="Calculation 2 2 4 3 2" xfId="21376"/>
    <cellStyle name="Calculation 2 2 4 3 2 2" xfId="22235"/>
    <cellStyle name="Calculation 2 2 4 3 3" xfId="21447"/>
    <cellStyle name="Calculation 2 2 4 4" xfId="756"/>
    <cellStyle name="Calculation 2 2 4 4 2" xfId="21375"/>
    <cellStyle name="Calculation 2 2 4 4 2 2" xfId="22234"/>
    <cellStyle name="Calculation 2 2 4 4 3" xfId="21448"/>
    <cellStyle name="Calculation 2 2 4 5" xfId="21378"/>
    <cellStyle name="Calculation 2 2 4 5 2" xfId="22237"/>
    <cellStyle name="Calculation 2 2 4 6" xfId="21445"/>
    <cellStyle name="Calculation 2 2 5" xfId="757"/>
    <cellStyle name="Calculation 2 2 5 2" xfId="758"/>
    <cellStyle name="Calculation 2 2 5 2 2" xfId="21373"/>
    <cellStyle name="Calculation 2 2 5 2 2 2" xfId="22232"/>
    <cellStyle name="Calculation 2 2 5 2 3" xfId="21450"/>
    <cellStyle name="Calculation 2 2 5 3" xfId="759"/>
    <cellStyle name="Calculation 2 2 5 3 2" xfId="21372"/>
    <cellStyle name="Calculation 2 2 5 3 2 2" xfId="22231"/>
    <cellStyle name="Calculation 2 2 5 3 3" xfId="21451"/>
    <cellStyle name="Calculation 2 2 5 4" xfId="760"/>
    <cellStyle name="Calculation 2 2 5 4 2" xfId="21371"/>
    <cellStyle name="Calculation 2 2 5 4 2 2" xfId="22230"/>
    <cellStyle name="Calculation 2 2 5 4 3" xfId="21452"/>
    <cellStyle name="Calculation 2 2 5 5" xfId="21374"/>
    <cellStyle name="Calculation 2 2 5 5 2" xfId="22233"/>
    <cellStyle name="Calculation 2 2 5 6" xfId="21449"/>
    <cellStyle name="Calculation 2 2 6" xfId="761"/>
    <cellStyle name="Calculation 2 2 6 2" xfId="21370"/>
    <cellStyle name="Calculation 2 2 6 2 2" xfId="22229"/>
    <cellStyle name="Calculation 2 2 6 3" xfId="21453"/>
    <cellStyle name="Calculation 2 2 7" xfId="762"/>
    <cellStyle name="Calculation 2 2 7 2" xfId="21369"/>
    <cellStyle name="Calculation 2 2 7 2 2" xfId="22228"/>
    <cellStyle name="Calculation 2 2 7 3" xfId="21454"/>
    <cellStyle name="Calculation 2 2 8" xfId="763"/>
    <cellStyle name="Calculation 2 2 8 2" xfId="21368"/>
    <cellStyle name="Calculation 2 2 8 2 2" xfId="22227"/>
    <cellStyle name="Calculation 2 2 8 3" xfId="21455"/>
    <cellStyle name="Calculation 2 2 9" xfId="764"/>
    <cellStyle name="Calculation 2 2 9 2" xfId="21367"/>
    <cellStyle name="Calculation 2 2 9 2 2" xfId="22226"/>
    <cellStyle name="Calculation 2 2 9 3" xfId="21456"/>
    <cellStyle name="Calculation 2 3" xfId="765"/>
    <cellStyle name="Calculation 2 3 2" xfId="766"/>
    <cellStyle name="Calculation 2 3 2 2" xfId="21366"/>
    <cellStyle name="Calculation 2 3 2 2 2" xfId="22225"/>
    <cellStyle name="Calculation 2 3 2 3" xfId="21457"/>
    <cellStyle name="Calculation 2 3 3" xfId="767"/>
    <cellStyle name="Calculation 2 3 3 2" xfId="21365"/>
    <cellStyle name="Calculation 2 3 3 2 2" xfId="22224"/>
    <cellStyle name="Calculation 2 3 3 3" xfId="21458"/>
    <cellStyle name="Calculation 2 3 4" xfId="768"/>
    <cellStyle name="Calculation 2 3 4 2" xfId="21364"/>
    <cellStyle name="Calculation 2 3 4 2 2" xfId="22223"/>
    <cellStyle name="Calculation 2 3 4 3" xfId="21459"/>
    <cellStyle name="Calculation 2 3 5" xfId="769"/>
    <cellStyle name="Calculation 2 3 5 2" xfId="21363"/>
    <cellStyle name="Calculation 2 3 5 2 2" xfId="22222"/>
    <cellStyle name="Calculation 2 3 5 3" xfId="21460"/>
    <cellStyle name="Calculation 2 4" xfId="770"/>
    <cellStyle name="Calculation 2 4 2" xfId="771"/>
    <cellStyle name="Calculation 2 4 2 2" xfId="21362"/>
    <cellStyle name="Calculation 2 4 2 2 2" xfId="22221"/>
    <cellStyle name="Calculation 2 4 2 3" xfId="21461"/>
    <cellStyle name="Calculation 2 4 3" xfId="772"/>
    <cellStyle name="Calculation 2 4 3 2" xfId="21361"/>
    <cellStyle name="Calculation 2 4 3 2 2" xfId="22220"/>
    <cellStyle name="Calculation 2 4 3 3" xfId="21462"/>
    <cellStyle name="Calculation 2 4 4" xfId="773"/>
    <cellStyle name="Calculation 2 4 4 2" xfId="21360"/>
    <cellStyle name="Calculation 2 4 4 2 2" xfId="22219"/>
    <cellStyle name="Calculation 2 4 4 3" xfId="21463"/>
    <cellStyle name="Calculation 2 4 5" xfId="774"/>
    <cellStyle name="Calculation 2 4 5 2" xfId="21359"/>
    <cellStyle name="Calculation 2 4 5 2 2" xfId="22218"/>
    <cellStyle name="Calculation 2 4 5 3" xfId="21464"/>
    <cellStyle name="Calculation 2 5" xfId="775"/>
    <cellStyle name="Calculation 2 5 2" xfId="776"/>
    <cellStyle name="Calculation 2 5 2 2" xfId="21358"/>
    <cellStyle name="Calculation 2 5 2 2 2" xfId="22217"/>
    <cellStyle name="Calculation 2 5 2 3" xfId="21465"/>
    <cellStyle name="Calculation 2 5 3" xfId="777"/>
    <cellStyle name="Calculation 2 5 3 2" xfId="21357"/>
    <cellStyle name="Calculation 2 5 3 2 2" xfId="22216"/>
    <cellStyle name="Calculation 2 5 3 3" xfId="21466"/>
    <cellStyle name="Calculation 2 5 4" xfId="778"/>
    <cellStyle name="Calculation 2 5 4 2" xfId="21356"/>
    <cellStyle name="Calculation 2 5 4 2 2" xfId="22215"/>
    <cellStyle name="Calculation 2 5 4 3" xfId="21467"/>
    <cellStyle name="Calculation 2 5 5" xfId="779"/>
    <cellStyle name="Calculation 2 5 5 2" xfId="21355"/>
    <cellStyle name="Calculation 2 5 5 2 2" xfId="22214"/>
    <cellStyle name="Calculation 2 5 5 3" xfId="21468"/>
    <cellStyle name="Calculation 2 6" xfId="780"/>
    <cellStyle name="Calculation 2 6 2" xfId="781"/>
    <cellStyle name="Calculation 2 6 2 2" xfId="21354"/>
    <cellStyle name="Calculation 2 6 2 2 2" xfId="22213"/>
    <cellStyle name="Calculation 2 6 2 3" xfId="21469"/>
    <cellStyle name="Calculation 2 6 3" xfId="782"/>
    <cellStyle name="Calculation 2 6 3 2" xfId="21353"/>
    <cellStyle name="Calculation 2 6 3 2 2" xfId="22212"/>
    <cellStyle name="Calculation 2 6 3 3" xfId="21470"/>
    <cellStyle name="Calculation 2 6 4" xfId="783"/>
    <cellStyle name="Calculation 2 6 4 2" xfId="21352"/>
    <cellStyle name="Calculation 2 6 4 2 2" xfId="22211"/>
    <cellStyle name="Calculation 2 6 4 3" xfId="21471"/>
    <cellStyle name="Calculation 2 6 5" xfId="784"/>
    <cellStyle name="Calculation 2 6 5 2" xfId="21351"/>
    <cellStyle name="Calculation 2 6 5 2 2" xfId="22210"/>
    <cellStyle name="Calculation 2 6 5 3" xfId="21472"/>
    <cellStyle name="Calculation 2 7" xfId="785"/>
    <cellStyle name="Calculation 2 7 2" xfId="786"/>
    <cellStyle name="Calculation 2 7 2 2" xfId="21350"/>
    <cellStyle name="Calculation 2 7 2 2 2" xfId="22209"/>
    <cellStyle name="Calculation 2 7 2 3" xfId="21473"/>
    <cellStyle name="Calculation 2 7 3" xfId="787"/>
    <cellStyle name="Calculation 2 7 3 2" xfId="21349"/>
    <cellStyle name="Calculation 2 7 3 2 2" xfId="22208"/>
    <cellStyle name="Calculation 2 7 3 3" xfId="21474"/>
    <cellStyle name="Calculation 2 7 4" xfId="788"/>
    <cellStyle name="Calculation 2 7 4 2" xfId="21348"/>
    <cellStyle name="Calculation 2 7 4 2 2" xfId="22207"/>
    <cellStyle name="Calculation 2 7 4 3" xfId="21475"/>
    <cellStyle name="Calculation 2 7 5" xfId="789"/>
    <cellStyle name="Calculation 2 7 5 2" xfId="21347"/>
    <cellStyle name="Calculation 2 7 5 2 2" xfId="22206"/>
    <cellStyle name="Calculation 2 7 5 3" xfId="21476"/>
    <cellStyle name="Calculation 2 8" xfId="790"/>
    <cellStyle name="Calculation 2 8 2" xfId="791"/>
    <cellStyle name="Calculation 2 8 2 2" xfId="21346"/>
    <cellStyle name="Calculation 2 8 2 2 2" xfId="22205"/>
    <cellStyle name="Calculation 2 8 2 3" xfId="21477"/>
    <cellStyle name="Calculation 2 8 3" xfId="792"/>
    <cellStyle name="Calculation 2 8 3 2" xfId="21345"/>
    <cellStyle name="Calculation 2 8 3 2 2" xfId="22204"/>
    <cellStyle name="Calculation 2 8 3 3" xfId="21478"/>
    <cellStyle name="Calculation 2 8 4" xfId="793"/>
    <cellStyle name="Calculation 2 8 4 2" xfId="21344"/>
    <cellStyle name="Calculation 2 8 4 2 2" xfId="22203"/>
    <cellStyle name="Calculation 2 8 4 3" xfId="21479"/>
    <cellStyle name="Calculation 2 8 5" xfId="794"/>
    <cellStyle name="Calculation 2 8 5 2" xfId="21343"/>
    <cellStyle name="Calculation 2 8 5 2 2" xfId="22202"/>
    <cellStyle name="Calculation 2 8 5 3" xfId="21480"/>
    <cellStyle name="Calculation 2 9" xfId="795"/>
    <cellStyle name="Calculation 2 9 2" xfId="796"/>
    <cellStyle name="Calculation 2 9 2 2" xfId="21342"/>
    <cellStyle name="Calculation 2 9 2 2 2" xfId="22201"/>
    <cellStyle name="Calculation 2 9 2 3" xfId="21481"/>
    <cellStyle name="Calculation 2 9 3" xfId="797"/>
    <cellStyle name="Calculation 2 9 3 2" xfId="21341"/>
    <cellStyle name="Calculation 2 9 3 2 2" xfId="22200"/>
    <cellStyle name="Calculation 2 9 3 3" xfId="21482"/>
    <cellStyle name="Calculation 2 9 4" xfId="798"/>
    <cellStyle name="Calculation 2 9 4 2" xfId="21340"/>
    <cellStyle name="Calculation 2 9 4 2 2" xfId="22199"/>
    <cellStyle name="Calculation 2 9 4 3" xfId="21483"/>
    <cellStyle name="Calculation 2 9 5" xfId="799"/>
    <cellStyle name="Calculation 2 9 5 2" xfId="21339"/>
    <cellStyle name="Calculation 2 9 5 2 2" xfId="22198"/>
    <cellStyle name="Calculation 2 9 5 3" xfId="21484"/>
    <cellStyle name="Calculation 3" xfId="800"/>
    <cellStyle name="Calculation 3 2" xfId="801"/>
    <cellStyle name="Calculation 3 2 2" xfId="21337"/>
    <cellStyle name="Calculation 3 2 2 2" xfId="22196"/>
    <cellStyle name="Calculation 3 2 3" xfId="21486"/>
    <cellStyle name="Calculation 3 3" xfId="802"/>
    <cellStyle name="Calculation 3 3 2" xfId="21336"/>
    <cellStyle name="Calculation 3 3 2 2" xfId="22195"/>
    <cellStyle name="Calculation 3 3 3" xfId="21487"/>
    <cellStyle name="Calculation 3 4" xfId="21338"/>
    <cellStyle name="Calculation 3 4 2" xfId="22197"/>
    <cellStyle name="Calculation 3 5" xfId="21485"/>
    <cellStyle name="Calculation 4" xfId="803"/>
    <cellStyle name="Calculation 4 2" xfId="804"/>
    <cellStyle name="Calculation 4 2 2" xfId="21334"/>
    <cellStyle name="Calculation 4 2 2 2" xfId="22193"/>
    <cellStyle name="Calculation 4 2 3" xfId="21489"/>
    <cellStyle name="Calculation 4 3" xfId="805"/>
    <cellStyle name="Calculation 4 3 2" xfId="21333"/>
    <cellStyle name="Calculation 4 3 2 2" xfId="22192"/>
    <cellStyle name="Calculation 4 3 3" xfId="21490"/>
    <cellStyle name="Calculation 4 4" xfId="21335"/>
    <cellStyle name="Calculation 4 4 2" xfId="22194"/>
    <cellStyle name="Calculation 4 5" xfId="21488"/>
    <cellStyle name="Calculation 5" xfId="806"/>
    <cellStyle name="Calculation 5 2" xfId="807"/>
    <cellStyle name="Calculation 5 2 2" xfId="21331"/>
    <cellStyle name="Calculation 5 2 2 2" xfId="22190"/>
    <cellStyle name="Calculation 5 2 3" xfId="21492"/>
    <cellStyle name="Calculation 5 3" xfId="808"/>
    <cellStyle name="Calculation 5 3 2" xfId="21330"/>
    <cellStyle name="Calculation 5 3 2 2" xfId="22189"/>
    <cellStyle name="Calculation 5 3 3" xfId="21493"/>
    <cellStyle name="Calculation 5 4" xfId="21332"/>
    <cellStyle name="Calculation 5 4 2" xfId="22191"/>
    <cellStyle name="Calculation 5 5" xfId="21491"/>
    <cellStyle name="Calculation 6" xfId="809"/>
    <cellStyle name="Calculation 6 2" xfId="810"/>
    <cellStyle name="Calculation 6 2 2" xfId="21328"/>
    <cellStyle name="Calculation 6 2 2 2" xfId="22187"/>
    <cellStyle name="Calculation 6 2 3" xfId="21495"/>
    <cellStyle name="Calculation 6 3" xfId="811"/>
    <cellStyle name="Calculation 6 3 2" xfId="21327"/>
    <cellStyle name="Calculation 6 3 2 2" xfId="22186"/>
    <cellStyle name="Calculation 6 3 3" xfId="21496"/>
    <cellStyle name="Calculation 6 4" xfId="21329"/>
    <cellStyle name="Calculation 6 4 2" xfId="22188"/>
    <cellStyle name="Calculation 6 5" xfId="21494"/>
    <cellStyle name="Calculation 7" xfId="812"/>
    <cellStyle name="Calculation 7 2" xfId="21326"/>
    <cellStyle name="Calculation 7 2 2" xfId="22185"/>
    <cellStyle name="Calculation 7 3" xfId="21497"/>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2 2 2" xfId="22183"/>
    <cellStyle name="Header2 3" xfId="9227"/>
    <cellStyle name="Header2 3 2" xfId="21312"/>
    <cellStyle name="Header2 3 2 2" xfId="22182"/>
    <cellStyle name="Header2 4" xfId="21314"/>
    <cellStyle name="Header2 4 2" xfId="2218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2 2 2" xfId="22180"/>
    <cellStyle name="Input 2 10 2 3" xfId="21499"/>
    <cellStyle name="Input 2 10 3" xfId="9336"/>
    <cellStyle name="Input 2 10 3 2" xfId="21305"/>
    <cellStyle name="Input 2 10 3 2 2" xfId="22179"/>
    <cellStyle name="Input 2 10 3 3" xfId="21500"/>
    <cellStyle name="Input 2 10 4" xfId="9337"/>
    <cellStyle name="Input 2 10 4 2" xfId="21304"/>
    <cellStyle name="Input 2 10 4 2 2" xfId="22178"/>
    <cellStyle name="Input 2 10 4 3" xfId="21501"/>
    <cellStyle name="Input 2 10 5" xfId="9338"/>
    <cellStyle name="Input 2 10 5 2" xfId="21303"/>
    <cellStyle name="Input 2 10 5 2 2" xfId="22177"/>
    <cellStyle name="Input 2 10 5 3" xfId="21502"/>
    <cellStyle name="Input 2 11" xfId="9339"/>
    <cellStyle name="Input 2 11 2" xfId="9340"/>
    <cellStyle name="Input 2 11 2 2" xfId="21301"/>
    <cellStyle name="Input 2 11 2 2 2" xfId="22175"/>
    <cellStyle name="Input 2 11 2 3" xfId="21504"/>
    <cellStyle name="Input 2 11 3" xfId="9341"/>
    <cellStyle name="Input 2 11 3 2" xfId="21300"/>
    <cellStyle name="Input 2 11 3 2 2" xfId="22174"/>
    <cellStyle name="Input 2 11 3 3" xfId="21505"/>
    <cellStyle name="Input 2 11 4" xfId="9342"/>
    <cellStyle name="Input 2 11 4 2" xfId="21299"/>
    <cellStyle name="Input 2 11 4 2 2" xfId="22173"/>
    <cellStyle name="Input 2 11 4 3" xfId="21506"/>
    <cellStyle name="Input 2 11 5" xfId="9343"/>
    <cellStyle name="Input 2 11 5 2" xfId="21298"/>
    <cellStyle name="Input 2 11 5 2 2" xfId="22172"/>
    <cellStyle name="Input 2 11 5 3" xfId="21507"/>
    <cellStyle name="Input 2 11 6" xfId="21302"/>
    <cellStyle name="Input 2 11 6 2" xfId="22176"/>
    <cellStyle name="Input 2 11 7" xfId="21503"/>
    <cellStyle name="Input 2 12" xfId="9344"/>
    <cellStyle name="Input 2 12 2" xfId="9345"/>
    <cellStyle name="Input 2 12 2 2" xfId="21296"/>
    <cellStyle name="Input 2 12 2 2 2" xfId="22170"/>
    <cellStyle name="Input 2 12 2 3" xfId="21509"/>
    <cellStyle name="Input 2 12 3" xfId="9346"/>
    <cellStyle name="Input 2 12 3 2" xfId="21295"/>
    <cellStyle name="Input 2 12 3 2 2" xfId="22169"/>
    <cellStyle name="Input 2 12 3 3" xfId="21510"/>
    <cellStyle name="Input 2 12 4" xfId="9347"/>
    <cellStyle name="Input 2 12 4 2" xfId="21294"/>
    <cellStyle name="Input 2 12 4 2 2" xfId="22168"/>
    <cellStyle name="Input 2 12 4 3" xfId="21511"/>
    <cellStyle name="Input 2 12 5" xfId="9348"/>
    <cellStyle name="Input 2 12 5 2" xfId="21293"/>
    <cellStyle name="Input 2 12 5 2 2" xfId="22167"/>
    <cellStyle name="Input 2 12 5 3" xfId="21512"/>
    <cellStyle name="Input 2 12 6" xfId="21297"/>
    <cellStyle name="Input 2 12 6 2" xfId="22171"/>
    <cellStyle name="Input 2 12 7" xfId="21508"/>
    <cellStyle name="Input 2 13" xfId="9349"/>
    <cellStyle name="Input 2 13 2" xfId="9350"/>
    <cellStyle name="Input 2 13 2 2" xfId="21291"/>
    <cellStyle name="Input 2 13 2 2 2" xfId="22165"/>
    <cellStyle name="Input 2 13 2 3" xfId="21514"/>
    <cellStyle name="Input 2 13 3" xfId="9351"/>
    <cellStyle name="Input 2 13 3 2" xfId="21290"/>
    <cellStyle name="Input 2 13 3 2 2" xfId="22164"/>
    <cellStyle name="Input 2 13 3 3" xfId="21515"/>
    <cellStyle name="Input 2 13 4" xfId="9352"/>
    <cellStyle name="Input 2 13 4 2" xfId="21289"/>
    <cellStyle name="Input 2 13 4 2 2" xfId="22163"/>
    <cellStyle name="Input 2 13 4 3" xfId="21516"/>
    <cellStyle name="Input 2 13 5" xfId="21292"/>
    <cellStyle name="Input 2 13 5 2" xfId="22166"/>
    <cellStyle name="Input 2 13 6" xfId="21513"/>
    <cellStyle name="Input 2 14" xfId="9353"/>
    <cellStyle name="Input 2 14 2" xfId="21288"/>
    <cellStyle name="Input 2 14 2 2" xfId="22162"/>
    <cellStyle name="Input 2 14 3" xfId="21517"/>
    <cellStyle name="Input 2 15" xfId="9354"/>
    <cellStyle name="Input 2 15 2" xfId="21287"/>
    <cellStyle name="Input 2 15 2 2" xfId="22161"/>
    <cellStyle name="Input 2 15 3" xfId="21518"/>
    <cellStyle name="Input 2 16" xfId="9355"/>
    <cellStyle name="Input 2 16 2" xfId="21286"/>
    <cellStyle name="Input 2 16 2 2" xfId="22160"/>
    <cellStyle name="Input 2 16 3" xfId="21519"/>
    <cellStyle name="Input 2 17" xfId="21307"/>
    <cellStyle name="Input 2 17 2" xfId="22181"/>
    <cellStyle name="Input 2 18" xfId="21498"/>
    <cellStyle name="Input 2 2" xfId="9356"/>
    <cellStyle name="Input 2 2 10" xfId="21285"/>
    <cellStyle name="Input 2 2 10 2" xfId="22159"/>
    <cellStyle name="Input 2 2 11" xfId="21520"/>
    <cellStyle name="Input 2 2 2" xfId="9357"/>
    <cellStyle name="Input 2 2 2 2" xfId="9358"/>
    <cellStyle name="Input 2 2 2 2 2" xfId="21283"/>
    <cellStyle name="Input 2 2 2 2 2 2" xfId="22157"/>
    <cellStyle name="Input 2 2 2 2 3" xfId="21522"/>
    <cellStyle name="Input 2 2 2 3" xfId="9359"/>
    <cellStyle name="Input 2 2 2 3 2" xfId="21282"/>
    <cellStyle name="Input 2 2 2 3 2 2" xfId="22156"/>
    <cellStyle name="Input 2 2 2 3 3" xfId="21523"/>
    <cellStyle name="Input 2 2 2 4" xfId="9360"/>
    <cellStyle name="Input 2 2 2 4 2" xfId="21281"/>
    <cellStyle name="Input 2 2 2 4 2 2" xfId="22155"/>
    <cellStyle name="Input 2 2 2 4 3" xfId="21524"/>
    <cellStyle name="Input 2 2 2 5" xfId="21284"/>
    <cellStyle name="Input 2 2 2 5 2" xfId="22158"/>
    <cellStyle name="Input 2 2 2 6" xfId="21521"/>
    <cellStyle name="Input 2 2 3" xfId="9361"/>
    <cellStyle name="Input 2 2 3 2" xfId="9362"/>
    <cellStyle name="Input 2 2 3 2 2" xfId="21279"/>
    <cellStyle name="Input 2 2 3 2 2 2" xfId="22153"/>
    <cellStyle name="Input 2 2 3 2 3" xfId="21526"/>
    <cellStyle name="Input 2 2 3 3" xfId="9363"/>
    <cellStyle name="Input 2 2 3 3 2" xfId="21278"/>
    <cellStyle name="Input 2 2 3 3 2 2" xfId="22152"/>
    <cellStyle name="Input 2 2 3 3 3" xfId="21527"/>
    <cellStyle name="Input 2 2 3 4" xfId="9364"/>
    <cellStyle name="Input 2 2 3 4 2" xfId="21277"/>
    <cellStyle name="Input 2 2 3 4 2 2" xfId="22151"/>
    <cellStyle name="Input 2 2 3 4 3" xfId="21528"/>
    <cellStyle name="Input 2 2 3 5" xfId="21280"/>
    <cellStyle name="Input 2 2 3 5 2" xfId="22154"/>
    <cellStyle name="Input 2 2 3 6" xfId="21525"/>
    <cellStyle name="Input 2 2 4" xfId="9365"/>
    <cellStyle name="Input 2 2 4 2" xfId="9366"/>
    <cellStyle name="Input 2 2 4 2 2" xfId="21275"/>
    <cellStyle name="Input 2 2 4 2 2 2" xfId="22149"/>
    <cellStyle name="Input 2 2 4 2 3" xfId="21530"/>
    <cellStyle name="Input 2 2 4 3" xfId="9367"/>
    <cellStyle name="Input 2 2 4 3 2" xfId="21274"/>
    <cellStyle name="Input 2 2 4 3 2 2" xfId="22148"/>
    <cellStyle name="Input 2 2 4 3 3" xfId="21531"/>
    <cellStyle name="Input 2 2 4 4" xfId="9368"/>
    <cellStyle name="Input 2 2 4 4 2" xfId="21273"/>
    <cellStyle name="Input 2 2 4 4 2 2" xfId="22147"/>
    <cellStyle name="Input 2 2 4 4 3" xfId="21532"/>
    <cellStyle name="Input 2 2 4 5" xfId="21276"/>
    <cellStyle name="Input 2 2 4 5 2" xfId="22150"/>
    <cellStyle name="Input 2 2 4 6" xfId="21529"/>
    <cellStyle name="Input 2 2 5" xfId="9369"/>
    <cellStyle name="Input 2 2 5 2" xfId="9370"/>
    <cellStyle name="Input 2 2 5 2 2" xfId="21271"/>
    <cellStyle name="Input 2 2 5 2 2 2" xfId="22145"/>
    <cellStyle name="Input 2 2 5 2 3" xfId="21534"/>
    <cellStyle name="Input 2 2 5 3" xfId="9371"/>
    <cellStyle name="Input 2 2 5 3 2" xfId="21270"/>
    <cellStyle name="Input 2 2 5 3 2 2" xfId="22144"/>
    <cellStyle name="Input 2 2 5 3 3" xfId="21535"/>
    <cellStyle name="Input 2 2 5 4" xfId="9372"/>
    <cellStyle name="Input 2 2 5 4 2" xfId="21269"/>
    <cellStyle name="Input 2 2 5 4 2 2" xfId="22143"/>
    <cellStyle name="Input 2 2 5 4 3" xfId="21536"/>
    <cellStyle name="Input 2 2 5 5" xfId="21272"/>
    <cellStyle name="Input 2 2 5 5 2" xfId="22146"/>
    <cellStyle name="Input 2 2 5 6" xfId="21533"/>
    <cellStyle name="Input 2 2 6" xfId="9373"/>
    <cellStyle name="Input 2 2 6 2" xfId="21268"/>
    <cellStyle name="Input 2 2 6 2 2" xfId="22142"/>
    <cellStyle name="Input 2 2 6 3" xfId="21537"/>
    <cellStyle name="Input 2 2 7" xfId="9374"/>
    <cellStyle name="Input 2 2 7 2" xfId="21267"/>
    <cellStyle name="Input 2 2 7 2 2" xfId="22141"/>
    <cellStyle name="Input 2 2 7 3" xfId="21538"/>
    <cellStyle name="Input 2 2 8" xfId="9375"/>
    <cellStyle name="Input 2 2 8 2" xfId="21266"/>
    <cellStyle name="Input 2 2 8 2 2" xfId="22140"/>
    <cellStyle name="Input 2 2 8 3" xfId="21539"/>
    <cellStyle name="Input 2 2 9" xfId="9376"/>
    <cellStyle name="Input 2 2 9 2" xfId="21265"/>
    <cellStyle name="Input 2 2 9 2 2" xfId="22139"/>
    <cellStyle name="Input 2 2 9 3" xfId="21540"/>
    <cellStyle name="Input 2 3" xfId="9377"/>
    <cellStyle name="Input 2 3 2" xfId="9378"/>
    <cellStyle name="Input 2 3 2 2" xfId="21264"/>
    <cellStyle name="Input 2 3 2 2 2" xfId="22138"/>
    <cellStyle name="Input 2 3 2 3" xfId="21541"/>
    <cellStyle name="Input 2 3 3" xfId="9379"/>
    <cellStyle name="Input 2 3 3 2" xfId="21263"/>
    <cellStyle name="Input 2 3 3 2 2" xfId="22137"/>
    <cellStyle name="Input 2 3 3 3" xfId="21542"/>
    <cellStyle name="Input 2 3 4" xfId="9380"/>
    <cellStyle name="Input 2 3 4 2" xfId="21262"/>
    <cellStyle name="Input 2 3 4 2 2" xfId="22136"/>
    <cellStyle name="Input 2 3 4 3" xfId="21543"/>
    <cellStyle name="Input 2 3 5" xfId="9381"/>
    <cellStyle name="Input 2 3 5 2" xfId="21261"/>
    <cellStyle name="Input 2 3 5 2 2" xfId="22135"/>
    <cellStyle name="Input 2 3 5 3" xfId="21544"/>
    <cellStyle name="Input 2 4" xfId="9382"/>
    <cellStyle name="Input 2 4 2" xfId="9383"/>
    <cellStyle name="Input 2 4 2 2" xfId="21260"/>
    <cellStyle name="Input 2 4 2 2 2" xfId="22134"/>
    <cellStyle name="Input 2 4 2 3" xfId="21545"/>
    <cellStyle name="Input 2 4 3" xfId="9384"/>
    <cellStyle name="Input 2 4 3 2" xfId="21259"/>
    <cellStyle name="Input 2 4 3 2 2" xfId="22133"/>
    <cellStyle name="Input 2 4 3 3" xfId="21546"/>
    <cellStyle name="Input 2 4 4" xfId="9385"/>
    <cellStyle name="Input 2 4 4 2" xfId="21258"/>
    <cellStyle name="Input 2 4 4 2 2" xfId="22132"/>
    <cellStyle name="Input 2 4 4 3" xfId="21547"/>
    <cellStyle name="Input 2 4 5" xfId="9386"/>
    <cellStyle name="Input 2 4 5 2" xfId="21257"/>
    <cellStyle name="Input 2 4 5 2 2" xfId="22131"/>
    <cellStyle name="Input 2 4 5 3" xfId="21548"/>
    <cellStyle name="Input 2 5" xfId="9387"/>
    <cellStyle name="Input 2 5 2" xfId="9388"/>
    <cellStyle name="Input 2 5 2 2" xfId="21256"/>
    <cellStyle name="Input 2 5 2 2 2" xfId="22130"/>
    <cellStyle name="Input 2 5 2 3" xfId="21549"/>
    <cellStyle name="Input 2 5 3" xfId="9389"/>
    <cellStyle name="Input 2 5 3 2" xfId="21255"/>
    <cellStyle name="Input 2 5 3 2 2" xfId="22129"/>
    <cellStyle name="Input 2 5 3 3" xfId="21550"/>
    <cellStyle name="Input 2 5 4" xfId="9390"/>
    <cellStyle name="Input 2 5 4 2" xfId="21254"/>
    <cellStyle name="Input 2 5 4 2 2" xfId="22128"/>
    <cellStyle name="Input 2 5 4 3" xfId="21551"/>
    <cellStyle name="Input 2 5 5" xfId="9391"/>
    <cellStyle name="Input 2 5 5 2" xfId="21253"/>
    <cellStyle name="Input 2 5 5 2 2" xfId="22127"/>
    <cellStyle name="Input 2 5 5 3" xfId="21552"/>
    <cellStyle name="Input 2 6" xfId="9392"/>
    <cellStyle name="Input 2 6 2" xfId="9393"/>
    <cellStyle name="Input 2 6 2 2" xfId="21252"/>
    <cellStyle name="Input 2 6 2 2 2" xfId="22126"/>
    <cellStyle name="Input 2 6 2 3" xfId="21553"/>
    <cellStyle name="Input 2 6 3" xfId="9394"/>
    <cellStyle name="Input 2 6 3 2" xfId="21251"/>
    <cellStyle name="Input 2 6 3 2 2" xfId="22125"/>
    <cellStyle name="Input 2 6 3 3" xfId="21554"/>
    <cellStyle name="Input 2 6 4" xfId="9395"/>
    <cellStyle name="Input 2 6 4 2" xfId="21250"/>
    <cellStyle name="Input 2 6 4 2 2" xfId="22124"/>
    <cellStyle name="Input 2 6 4 3" xfId="21555"/>
    <cellStyle name="Input 2 6 5" xfId="9396"/>
    <cellStyle name="Input 2 6 5 2" xfId="21249"/>
    <cellStyle name="Input 2 6 5 2 2" xfId="22123"/>
    <cellStyle name="Input 2 6 5 3" xfId="21556"/>
    <cellStyle name="Input 2 7" xfId="9397"/>
    <cellStyle name="Input 2 7 2" xfId="9398"/>
    <cellStyle name="Input 2 7 2 2" xfId="21248"/>
    <cellStyle name="Input 2 7 2 2 2" xfId="22122"/>
    <cellStyle name="Input 2 7 2 3" xfId="21557"/>
    <cellStyle name="Input 2 7 3" xfId="9399"/>
    <cellStyle name="Input 2 7 3 2" xfId="21247"/>
    <cellStyle name="Input 2 7 3 2 2" xfId="22121"/>
    <cellStyle name="Input 2 7 3 3" xfId="21558"/>
    <cellStyle name="Input 2 7 4" xfId="9400"/>
    <cellStyle name="Input 2 7 4 2" xfId="21246"/>
    <cellStyle name="Input 2 7 4 2 2" xfId="22120"/>
    <cellStyle name="Input 2 7 4 3" xfId="21559"/>
    <cellStyle name="Input 2 7 5" xfId="9401"/>
    <cellStyle name="Input 2 7 5 2" xfId="21245"/>
    <cellStyle name="Input 2 7 5 2 2" xfId="22119"/>
    <cellStyle name="Input 2 7 5 3" xfId="21560"/>
    <cellStyle name="Input 2 8" xfId="9402"/>
    <cellStyle name="Input 2 8 2" xfId="9403"/>
    <cellStyle name="Input 2 8 2 2" xfId="21244"/>
    <cellStyle name="Input 2 8 2 2 2" xfId="22118"/>
    <cellStyle name="Input 2 8 2 3" xfId="21561"/>
    <cellStyle name="Input 2 8 3" xfId="9404"/>
    <cellStyle name="Input 2 8 3 2" xfId="21243"/>
    <cellStyle name="Input 2 8 3 2 2" xfId="22117"/>
    <cellStyle name="Input 2 8 3 3" xfId="21562"/>
    <cellStyle name="Input 2 8 4" xfId="9405"/>
    <cellStyle name="Input 2 8 4 2" xfId="21242"/>
    <cellStyle name="Input 2 8 4 2 2" xfId="22116"/>
    <cellStyle name="Input 2 8 4 3" xfId="21563"/>
    <cellStyle name="Input 2 8 5" xfId="9406"/>
    <cellStyle name="Input 2 8 5 2" xfId="21241"/>
    <cellStyle name="Input 2 8 5 2 2" xfId="22115"/>
    <cellStyle name="Input 2 8 5 3" xfId="21564"/>
    <cellStyle name="Input 2 9" xfId="9407"/>
    <cellStyle name="Input 2 9 2" xfId="9408"/>
    <cellStyle name="Input 2 9 2 2" xfId="21240"/>
    <cellStyle name="Input 2 9 2 2 2" xfId="22114"/>
    <cellStyle name="Input 2 9 2 3" xfId="21565"/>
    <cellStyle name="Input 2 9 3" xfId="9409"/>
    <cellStyle name="Input 2 9 3 2" xfId="21239"/>
    <cellStyle name="Input 2 9 3 2 2" xfId="22113"/>
    <cellStyle name="Input 2 9 3 3" xfId="21566"/>
    <cellStyle name="Input 2 9 4" xfId="9410"/>
    <cellStyle name="Input 2 9 4 2" xfId="21238"/>
    <cellStyle name="Input 2 9 4 2 2" xfId="22112"/>
    <cellStyle name="Input 2 9 4 3" xfId="21567"/>
    <cellStyle name="Input 2 9 5" xfId="9411"/>
    <cellStyle name="Input 2 9 5 2" xfId="21237"/>
    <cellStyle name="Input 2 9 5 2 2" xfId="22111"/>
    <cellStyle name="Input 2 9 5 3" xfId="21568"/>
    <cellStyle name="Input 3" xfId="9412"/>
    <cellStyle name="Input 3 2" xfId="9413"/>
    <cellStyle name="Input 3 2 2" xfId="21235"/>
    <cellStyle name="Input 3 2 2 2" xfId="22109"/>
    <cellStyle name="Input 3 2 3" xfId="21570"/>
    <cellStyle name="Input 3 3" xfId="9414"/>
    <cellStyle name="Input 3 3 2" xfId="21234"/>
    <cellStyle name="Input 3 3 2 2" xfId="22108"/>
    <cellStyle name="Input 3 3 3" xfId="21571"/>
    <cellStyle name="Input 3 4" xfId="21236"/>
    <cellStyle name="Input 3 4 2" xfId="22110"/>
    <cellStyle name="Input 3 5" xfId="21569"/>
    <cellStyle name="Input 4" xfId="9415"/>
    <cellStyle name="Input 4 2" xfId="9416"/>
    <cellStyle name="Input 4 2 2" xfId="21232"/>
    <cellStyle name="Input 4 2 2 2" xfId="22106"/>
    <cellStyle name="Input 4 2 3" xfId="21573"/>
    <cellStyle name="Input 4 3" xfId="9417"/>
    <cellStyle name="Input 4 3 2" xfId="21231"/>
    <cellStyle name="Input 4 3 2 2" xfId="22105"/>
    <cellStyle name="Input 4 3 3" xfId="21574"/>
    <cellStyle name="Input 4 4" xfId="21233"/>
    <cellStyle name="Input 4 4 2" xfId="22107"/>
    <cellStyle name="Input 4 5" xfId="21572"/>
    <cellStyle name="Input 5" xfId="9418"/>
    <cellStyle name="Input 5 2" xfId="9419"/>
    <cellStyle name="Input 5 2 2" xfId="21229"/>
    <cellStyle name="Input 5 2 2 2" xfId="22103"/>
    <cellStyle name="Input 5 2 3" xfId="21576"/>
    <cellStyle name="Input 5 3" xfId="9420"/>
    <cellStyle name="Input 5 3 2" xfId="21228"/>
    <cellStyle name="Input 5 3 2 2" xfId="22102"/>
    <cellStyle name="Input 5 3 3" xfId="21577"/>
    <cellStyle name="Input 5 4" xfId="21230"/>
    <cellStyle name="Input 5 4 2" xfId="22104"/>
    <cellStyle name="Input 5 5" xfId="21575"/>
    <cellStyle name="Input 6" xfId="9421"/>
    <cellStyle name="Input 6 2" xfId="9422"/>
    <cellStyle name="Input 6 2 2" xfId="21226"/>
    <cellStyle name="Input 6 2 2 2" xfId="22100"/>
    <cellStyle name="Input 6 2 3" xfId="21579"/>
    <cellStyle name="Input 6 3" xfId="9423"/>
    <cellStyle name="Input 6 3 2" xfId="21225"/>
    <cellStyle name="Input 6 3 2 2" xfId="22099"/>
    <cellStyle name="Input 6 3 3" xfId="21580"/>
    <cellStyle name="Input 6 4" xfId="21227"/>
    <cellStyle name="Input 6 4 2" xfId="22101"/>
    <cellStyle name="Input 6 5" xfId="21578"/>
    <cellStyle name="Input 7" xfId="9424"/>
    <cellStyle name="Input 7 2" xfId="21224"/>
    <cellStyle name="Input 7 2 2" xfId="22098"/>
    <cellStyle name="Input 7 3" xfId="21581"/>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15" xfId="22269"/>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2 2 2" xfId="22096"/>
    <cellStyle name="Note 2 10 2 3" xfId="21583"/>
    <cellStyle name="Note 2 10 3" xfId="20386"/>
    <cellStyle name="Note 2 10 3 2" xfId="21220"/>
    <cellStyle name="Note 2 10 3 2 2" xfId="22095"/>
    <cellStyle name="Note 2 10 3 3" xfId="21584"/>
    <cellStyle name="Note 2 10 4" xfId="20387"/>
    <cellStyle name="Note 2 10 4 2" xfId="21219"/>
    <cellStyle name="Note 2 10 4 2 2" xfId="22094"/>
    <cellStyle name="Note 2 10 4 3" xfId="21585"/>
    <cellStyle name="Note 2 10 5" xfId="20388"/>
    <cellStyle name="Note 2 10 5 2" xfId="21218"/>
    <cellStyle name="Note 2 10 5 2 2" xfId="22093"/>
    <cellStyle name="Note 2 10 5 3" xfId="21586"/>
    <cellStyle name="Note 2 11" xfId="20389"/>
    <cellStyle name="Note 2 11 2" xfId="20390"/>
    <cellStyle name="Note 2 11 2 2" xfId="21217"/>
    <cellStyle name="Note 2 11 2 2 2" xfId="22092"/>
    <cellStyle name="Note 2 11 2 3" xfId="21587"/>
    <cellStyle name="Note 2 11 3" xfId="20391"/>
    <cellStyle name="Note 2 11 3 2" xfId="21216"/>
    <cellStyle name="Note 2 11 3 2 2" xfId="22091"/>
    <cellStyle name="Note 2 11 3 3" xfId="21588"/>
    <cellStyle name="Note 2 11 4" xfId="20392"/>
    <cellStyle name="Note 2 11 4 2" xfId="21215"/>
    <cellStyle name="Note 2 11 4 2 2" xfId="22090"/>
    <cellStyle name="Note 2 11 4 3" xfId="21589"/>
    <cellStyle name="Note 2 11 5" xfId="20393"/>
    <cellStyle name="Note 2 11 5 2" xfId="21214"/>
    <cellStyle name="Note 2 11 5 2 2" xfId="22089"/>
    <cellStyle name="Note 2 11 5 3" xfId="21590"/>
    <cellStyle name="Note 2 12" xfId="20394"/>
    <cellStyle name="Note 2 12 2" xfId="20395"/>
    <cellStyle name="Note 2 12 2 2" xfId="21213"/>
    <cellStyle name="Note 2 12 2 2 2" xfId="22088"/>
    <cellStyle name="Note 2 12 2 3" xfId="21591"/>
    <cellStyle name="Note 2 12 3" xfId="20396"/>
    <cellStyle name="Note 2 12 3 2" xfId="21212"/>
    <cellStyle name="Note 2 12 3 2 2" xfId="22087"/>
    <cellStyle name="Note 2 12 3 3" xfId="21592"/>
    <cellStyle name="Note 2 12 4" xfId="20397"/>
    <cellStyle name="Note 2 12 4 2" xfId="21211"/>
    <cellStyle name="Note 2 12 4 2 2" xfId="22086"/>
    <cellStyle name="Note 2 12 4 3" xfId="21593"/>
    <cellStyle name="Note 2 12 5" xfId="20398"/>
    <cellStyle name="Note 2 12 5 2" xfId="21210"/>
    <cellStyle name="Note 2 12 5 2 2" xfId="22085"/>
    <cellStyle name="Note 2 12 5 3" xfId="21594"/>
    <cellStyle name="Note 2 13" xfId="20399"/>
    <cellStyle name="Note 2 13 2" xfId="20400"/>
    <cellStyle name="Note 2 13 2 2" xfId="21209"/>
    <cellStyle name="Note 2 13 2 2 2" xfId="22084"/>
    <cellStyle name="Note 2 13 2 3" xfId="21595"/>
    <cellStyle name="Note 2 13 3" xfId="20401"/>
    <cellStyle name="Note 2 13 3 2" xfId="21208"/>
    <cellStyle name="Note 2 13 3 2 2" xfId="22083"/>
    <cellStyle name="Note 2 13 3 3" xfId="21596"/>
    <cellStyle name="Note 2 13 4" xfId="20402"/>
    <cellStyle name="Note 2 13 4 2" xfId="21207"/>
    <cellStyle name="Note 2 13 4 2 2" xfId="22082"/>
    <cellStyle name="Note 2 13 4 3" xfId="21597"/>
    <cellStyle name="Note 2 13 5" xfId="20403"/>
    <cellStyle name="Note 2 13 5 2" xfId="21206"/>
    <cellStyle name="Note 2 13 5 2 2" xfId="22081"/>
    <cellStyle name="Note 2 13 5 3" xfId="21598"/>
    <cellStyle name="Note 2 14" xfId="20404"/>
    <cellStyle name="Note 2 14 2" xfId="20405"/>
    <cellStyle name="Note 2 14 2 2" xfId="21204"/>
    <cellStyle name="Note 2 14 2 2 2" xfId="22079"/>
    <cellStyle name="Note 2 14 2 3" xfId="21600"/>
    <cellStyle name="Note 2 14 3" xfId="21205"/>
    <cellStyle name="Note 2 14 3 2" xfId="22080"/>
    <cellStyle name="Note 2 14 4" xfId="21599"/>
    <cellStyle name="Note 2 15" xfId="20406"/>
    <cellStyle name="Note 2 15 2" xfId="20407"/>
    <cellStyle name="Note 2 15 2 2" xfId="21203"/>
    <cellStyle name="Note 2 15 2 2 2" xfId="22078"/>
    <cellStyle name="Note 2 15 2 3" xfId="21601"/>
    <cellStyle name="Note 2 16" xfId="20408"/>
    <cellStyle name="Note 2 16 2" xfId="21202"/>
    <cellStyle name="Note 2 16 2 2" xfId="22077"/>
    <cellStyle name="Note 2 16 3" xfId="21602"/>
    <cellStyle name="Note 2 17" xfId="20409"/>
    <cellStyle name="Note 2 17 2" xfId="21201"/>
    <cellStyle name="Note 2 17 2 2" xfId="22076"/>
    <cellStyle name="Note 2 17 3" xfId="21603"/>
    <cellStyle name="Note 2 18" xfId="21222"/>
    <cellStyle name="Note 2 18 2" xfId="22097"/>
    <cellStyle name="Note 2 19" xfId="21582"/>
    <cellStyle name="Note 2 2" xfId="20410"/>
    <cellStyle name="Note 2 2 10" xfId="20411"/>
    <cellStyle name="Note 2 2 10 2" xfId="21199"/>
    <cellStyle name="Note 2 2 10 2 2" xfId="22074"/>
    <cellStyle name="Note 2 2 10 3" xfId="21605"/>
    <cellStyle name="Note 2 2 11" xfId="21200"/>
    <cellStyle name="Note 2 2 11 2" xfId="22075"/>
    <cellStyle name="Note 2 2 12" xfId="21604"/>
    <cellStyle name="Note 2 2 2" xfId="20412"/>
    <cellStyle name="Note 2 2 2 2" xfId="20413"/>
    <cellStyle name="Note 2 2 2 2 2" xfId="21197"/>
    <cellStyle name="Note 2 2 2 2 2 2" xfId="22072"/>
    <cellStyle name="Note 2 2 2 2 3" xfId="21607"/>
    <cellStyle name="Note 2 2 2 3" xfId="20414"/>
    <cellStyle name="Note 2 2 2 3 2" xfId="21196"/>
    <cellStyle name="Note 2 2 2 3 2 2" xfId="22071"/>
    <cellStyle name="Note 2 2 2 3 3" xfId="21608"/>
    <cellStyle name="Note 2 2 2 4" xfId="20415"/>
    <cellStyle name="Note 2 2 2 4 2" xfId="21195"/>
    <cellStyle name="Note 2 2 2 4 2 2" xfId="22070"/>
    <cellStyle name="Note 2 2 2 4 3" xfId="21609"/>
    <cellStyle name="Note 2 2 2 5" xfId="20416"/>
    <cellStyle name="Note 2 2 2 5 2" xfId="21194"/>
    <cellStyle name="Note 2 2 2 5 2 2" xfId="22069"/>
    <cellStyle name="Note 2 2 2 5 3" xfId="21610"/>
    <cellStyle name="Note 2 2 2 6" xfId="21198"/>
    <cellStyle name="Note 2 2 2 6 2" xfId="22073"/>
    <cellStyle name="Note 2 2 2 7" xfId="21606"/>
    <cellStyle name="Note 2 2 3" xfId="20417"/>
    <cellStyle name="Note 2 2 3 2" xfId="20418"/>
    <cellStyle name="Note 2 2 3 2 2" xfId="21193"/>
    <cellStyle name="Note 2 2 3 2 2 2" xfId="22068"/>
    <cellStyle name="Note 2 2 3 2 3" xfId="21611"/>
    <cellStyle name="Note 2 2 3 3" xfId="20419"/>
    <cellStyle name="Note 2 2 3 3 2" xfId="21192"/>
    <cellStyle name="Note 2 2 3 3 2 2" xfId="22067"/>
    <cellStyle name="Note 2 2 3 3 3" xfId="21612"/>
    <cellStyle name="Note 2 2 3 4" xfId="20420"/>
    <cellStyle name="Note 2 2 3 4 2" xfId="21191"/>
    <cellStyle name="Note 2 2 3 4 2 2" xfId="22066"/>
    <cellStyle name="Note 2 2 3 4 3" xfId="21613"/>
    <cellStyle name="Note 2 2 3 5" xfId="20421"/>
    <cellStyle name="Note 2 2 3 5 2" xfId="21190"/>
    <cellStyle name="Note 2 2 3 5 2 2" xfId="22065"/>
    <cellStyle name="Note 2 2 3 5 3" xfId="21614"/>
    <cellStyle name="Note 2 2 4" xfId="20422"/>
    <cellStyle name="Note 2 2 4 2" xfId="20423"/>
    <cellStyle name="Note 2 2 4 2 2" xfId="21188"/>
    <cellStyle name="Note 2 2 4 2 2 2" xfId="22063"/>
    <cellStyle name="Note 2 2 4 2 3" xfId="21616"/>
    <cellStyle name="Note 2 2 4 3" xfId="20424"/>
    <cellStyle name="Note 2 2 4 3 2" xfId="21187"/>
    <cellStyle name="Note 2 2 4 3 2 2" xfId="22062"/>
    <cellStyle name="Note 2 2 4 3 3" xfId="21617"/>
    <cellStyle name="Note 2 2 4 4" xfId="20425"/>
    <cellStyle name="Note 2 2 4 4 2" xfId="21186"/>
    <cellStyle name="Note 2 2 4 4 2 2" xfId="22061"/>
    <cellStyle name="Note 2 2 4 4 3" xfId="21618"/>
    <cellStyle name="Note 2 2 4 5" xfId="21189"/>
    <cellStyle name="Note 2 2 4 5 2" xfId="22064"/>
    <cellStyle name="Note 2 2 4 6" xfId="21615"/>
    <cellStyle name="Note 2 2 5" xfId="20426"/>
    <cellStyle name="Note 2 2 5 2" xfId="20427"/>
    <cellStyle name="Note 2 2 5 2 2" xfId="21184"/>
    <cellStyle name="Note 2 2 5 2 2 2" xfId="22059"/>
    <cellStyle name="Note 2 2 5 2 3" xfId="21620"/>
    <cellStyle name="Note 2 2 5 3" xfId="20428"/>
    <cellStyle name="Note 2 2 5 3 2" xfId="21183"/>
    <cellStyle name="Note 2 2 5 3 2 2" xfId="22058"/>
    <cellStyle name="Note 2 2 5 3 3" xfId="21621"/>
    <cellStyle name="Note 2 2 5 4" xfId="20429"/>
    <cellStyle name="Note 2 2 5 4 2" xfId="21182"/>
    <cellStyle name="Note 2 2 5 4 2 2" xfId="22057"/>
    <cellStyle name="Note 2 2 5 4 3" xfId="21622"/>
    <cellStyle name="Note 2 2 5 5" xfId="21185"/>
    <cellStyle name="Note 2 2 5 5 2" xfId="22060"/>
    <cellStyle name="Note 2 2 5 6" xfId="21619"/>
    <cellStyle name="Note 2 2 6" xfId="20430"/>
    <cellStyle name="Note 2 2 6 2" xfId="21181"/>
    <cellStyle name="Note 2 2 6 2 2" xfId="22056"/>
    <cellStyle name="Note 2 2 6 3" xfId="21623"/>
    <cellStyle name="Note 2 2 7" xfId="20431"/>
    <cellStyle name="Note 2 2 7 2" xfId="21180"/>
    <cellStyle name="Note 2 2 7 2 2" xfId="22055"/>
    <cellStyle name="Note 2 2 7 3" xfId="21624"/>
    <cellStyle name="Note 2 2 8" xfId="20432"/>
    <cellStyle name="Note 2 2 8 2" xfId="21179"/>
    <cellStyle name="Note 2 2 8 2 2" xfId="22054"/>
    <cellStyle name="Note 2 2 8 3" xfId="21625"/>
    <cellStyle name="Note 2 2 9" xfId="20433"/>
    <cellStyle name="Note 2 2 9 2" xfId="21178"/>
    <cellStyle name="Note 2 2 9 2 2" xfId="22053"/>
    <cellStyle name="Note 2 2 9 3" xfId="21626"/>
    <cellStyle name="Note 2 3" xfId="20434"/>
    <cellStyle name="Note 2 3 2" xfId="20435"/>
    <cellStyle name="Note 2 3 2 2" xfId="21177"/>
    <cellStyle name="Note 2 3 2 2 2" xfId="22052"/>
    <cellStyle name="Note 2 3 2 3" xfId="21627"/>
    <cellStyle name="Note 2 3 3" xfId="20436"/>
    <cellStyle name="Note 2 3 3 2" xfId="21176"/>
    <cellStyle name="Note 2 3 3 2 2" xfId="22051"/>
    <cellStyle name="Note 2 3 3 3" xfId="21628"/>
    <cellStyle name="Note 2 3 4" xfId="20437"/>
    <cellStyle name="Note 2 3 4 2" xfId="21175"/>
    <cellStyle name="Note 2 3 4 2 2" xfId="22050"/>
    <cellStyle name="Note 2 3 4 3" xfId="21629"/>
    <cellStyle name="Note 2 3 5" xfId="20438"/>
    <cellStyle name="Note 2 3 5 2" xfId="21174"/>
    <cellStyle name="Note 2 3 5 2 2" xfId="22049"/>
    <cellStyle name="Note 2 3 5 3" xfId="21630"/>
    <cellStyle name="Note 2 4" xfId="20439"/>
    <cellStyle name="Note 2 4 2" xfId="20440"/>
    <cellStyle name="Note 2 4 2 2" xfId="20441"/>
    <cellStyle name="Note 2 4 2 2 2" xfId="21173"/>
    <cellStyle name="Note 2 4 2 2 2 2" xfId="22048"/>
    <cellStyle name="Note 2 4 2 2 3" xfId="21631"/>
    <cellStyle name="Note 2 4 3" xfId="20442"/>
    <cellStyle name="Note 2 4 3 2" xfId="20443"/>
    <cellStyle name="Note 2 4 3 2 2" xfId="21172"/>
    <cellStyle name="Note 2 4 3 2 2 2" xfId="22047"/>
    <cellStyle name="Note 2 4 3 2 3" xfId="21632"/>
    <cellStyle name="Note 2 4 4" xfId="20444"/>
    <cellStyle name="Note 2 4 4 2" xfId="20445"/>
    <cellStyle name="Note 2 4 4 2 2" xfId="21171"/>
    <cellStyle name="Note 2 4 4 2 2 2" xfId="22046"/>
    <cellStyle name="Note 2 4 4 2 3" xfId="21633"/>
    <cellStyle name="Note 2 4 5" xfId="20446"/>
    <cellStyle name="Note 2 4 6" xfId="20447"/>
    <cellStyle name="Note 2 4 7" xfId="20448"/>
    <cellStyle name="Note 2 4 7 2" xfId="21170"/>
    <cellStyle name="Note 2 4 7 2 2" xfId="22045"/>
    <cellStyle name="Note 2 4 7 3" xfId="21634"/>
    <cellStyle name="Note 2 5" xfId="20449"/>
    <cellStyle name="Note 2 5 2" xfId="20450"/>
    <cellStyle name="Note 2 5 2 2" xfId="20451"/>
    <cellStyle name="Note 2 5 2 2 2" xfId="21169"/>
    <cellStyle name="Note 2 5 2 2 2 2" xfId="22044"/>
    <cellStyle name="Note 2 5 2 2 3" xfId="21635"/>
    <cellStyle name="Note 2 5 3" xfId="20452"/>
    <cellStyle name="Note 2 5 3 2" xfId="20453"/>
    <cellStyle name="Note 2 5 3 2 2" xfId="21168"/>
    <cellStyle name="Note 2 5 3 2 2 2" xfId="22043"/>
    <cellStyle name="Note 2 5 3 2 3" xfId="21636"/>
    <cellStyle name="Note 2 5 4" xfId="20454"/>
    <cellStyle name="Note 2 5 4 2" xfId="20455"/>
    <cellStyle name="Note 2 5 4 2 2" xfId="21167"/>
    <cellStyle name="Note 2 5 4 2 2 2" xfId="22042"/>
    <cellStyle name="Note 2 5 4 2 3" xfId="21637"/>
    <cellStyle name="Note 2 5 5" xfId="20456"/>
    <cellStyle name="Note 2 5 6" xfId="20457"/>
    <cellStyle name="Note 2 5 7" xfId="20458"/>
    <cellStyle name="Note 2 5 7 2" xfId="21166"/>
    <cellStyle name="Note 2 5 7 2 2" xfId="22041"/>
    <cellStyle name="Note 2 5 7 3" xfId="21638"/>
    <cellStyle name="Note 2 6" xfId="20459"/>
    <cellStyle name="Note 2 6 2" xfId="20460"/>
    <cellStyle name="Note 2 6 2 2" xfId="20461"/>
    <cellStyle name="Note 2 6 2 2 2" xfId="21165"/>
    <cellStyle name="Note 2 6 2 2 2 2" xfId="22040"/>
    <cellStyle name="Note 2 6 2 2 3" xfId="21639"/>
    <cellStyle name="Note 2 6 3" xfId="20462"/>
    <cellStyle name="Note 2 6 3 2" xfId="20463"/>
    <cellStyle name="Note 2 6 3 2 2" xfId="21164"/>
    <cellStyle name="Note 2 6 3 2 2 2" xfId="22039"/>
    <cellStyle name="Note 2 6 3 2 3" xfId="21640"/>
    <cellStyle name="Note 2 6 4" xfId="20464"/>
    <cellStyle name="Note 2 6 4 2" xfId="20465"/>
    <cellStyle name="Note 2 6 4 2 2" xfId="21163"/>
    <cellStyle name="Note 2 6 4 2 2 2" xfId="22038"/>
    <cellStyle name="Note 2 6 4 2 3" xfId="21641"/>
    <cellStyle name="Note 2 6 5" xfId="20466"/>
    <cellStyle name="Note 2 6 6" xfId="20467"/>
    <cellStyle name="Note 2 6 7" xfId="20468"/>
    <cellStyle name="Note 2 6 7 2" xfId="21162"/>
    <cellStyle name="Note 2 6 7 2 2" xfId="22037"/>
    <cellStyle name="Note 2 6 7 3" xfId="21642"/>
    <cellStyle name="Note 2 7" xfId="20469"/>
    <cellStyle name="Note 2 7 2" xfId="20470"/>
    <cellStyle name="Note 2 7 2 2" xfId="20471"/>
    <cellStyle name="Note 2 7 2 2 2" xfId="21161"/>
    <cellStyle name="Note 2 7 2 2 2 2" xfId="22036"/>
    <cellStyle name="Note 2 7 2 2 3" xfId="21643"/>
    <cellStyle name="Note 2 7 3" xfId="20472"/>
    <cellStyle name="Note 2 7 3 2" xfId="20473"/>
    <cellStyle name="Note 2 7 3 2 2" xfId="21160"/>
    <cellStyle name="Note 2 7 3 2 2 2" xfId="22035"/>
    <cellStyle name="Note 2 7 3 2 3" xfId="21644"/>
    <cellStyle name="Note 2 7 4" xfId="20474"/>
    <cellStyle name="Note 2 7 4 2" xfId="20475"/>
    <cellStyle name="Note 2 7 4 2 2" xfId="21159"/>
    <cellStyle name="Note 2 7 4 2 2 2" xfId="22034"/>
    <cellStyle name="Note 2 7 4 2 3" xfId="21645"/>
    <cellStyle name="Note 2 7 5" xfId="20476"/>
    <cellStyle name="Note 2 7 6" xfId="20477"/>
    <cellStyle name="Note 2 7 7" xfId="20478"/>
    <cellStyle name="Note 2 7 7 2" xfId="21158"/>
    <cellStyle name="Note 2 7 7 2 2" xfId="22033"/>
    <cellStyle name="Note 2 7 7 3" xfId="21646"/>
    <cellStyle name="Note 2 8" xfId="20479"/>
    <cellStyle name="Note 2 8 2" xfId="20480"/>
    <cellStyle name="Note 2 8 2 2" xfId="21157"/>
    <cellStyle name="Note 2 8 2 2 2" xfId="22032"/>
    <cellStyle name="Note 2 8 2 3" xfId="21647"/>
    <cellStyle name="Note 2 8 3" xfId="20481"/>
    <cellStyle name="Note 2 8 3 2" xfId="21156"/>
    <cellStyle name="Note 2 8 3 2 2" xfId="22031"/>
    <cellStyle name="Note 2 8 3 3" xfId="21648"/>
    <cellStyle name="Note 2 8 4" xfId="20482"/>
    <cellStyle name="Note 2 8 4 2" xfId="21155"/>
    <cellStyle name="Note 2 8 4 2 2" xfId="22030"/>
    <cellStyle name="Note 2 8 4 3" xfId="21649"/>
    <cellStyle name="Note 2 8 5" xfId="20483"/>
    <cellStyle name="Note 2 8 5 2" xfId="21154"/>
    <cellStyle name="Note 2 8 5 2 2" xfId="22029"/>
    <cellStyle name="Note 2 8 5 3" xfId="21650"/>
    <cellStyle name="Note 2 9" xfId="20484"/>
    <cellStyle name="Note 2 9 2" xfId="20485"/>
    <cellStyle name="Note 2 9 2 2" xfId="21153"/>
    <cellStyle name="Note 2 9 2 2 2" xfId="22028"/>
    <cellStyle name="Note 2 9 2 3" xfId="21651"/>
    <cellStyle name="Note 2 9 3" xfId="20486"/>
    <cellStyle name="Note 2 9 3 2" xfId="21152"/>
    <cellStyle name="Note 2 9 3 2 2" xfId="22027"/>
    <cellStyle name="Note 2 9 3 3" xfId="21652"/>
    <cellStyle name="Note 2 9 4" xfId="20487"/>
    <cellStyle name="Note 2 9 4 2" xfId="21151"/>
    <cellStyle name="Note 2 9 4 2 2" xfId="22026"/>
    <cellStyle name="Note 2 9 4 3" xfId="21653"/>
    <cellStyle name="Note 2 9 5" xfId="20488"/>
    <cellStyle name="Note 2 9 5 2" xfId="21150"/>
    <cellStyle name="Note 2 9 5 2 2" xfId="22025"/>
    <cellStyle name="Note 2 9 5 3" xfId="21654"/>
    <cellStyle name="Note 3 2" xfId="20489"/>
    <cellStyle name="Note 3 2 2" xfId="20490"/>
    <cellStyle name="Note 3 2 2 2" xfId="21148"/>
    <cellStyle name="Note 3 2 2 2 2" xfId="22023"/>
    <cellStyle name="Note 3 2 2 3" xfId="21656"/>
    <cellStyle name="Note 3 2 3" xfId="20491"/>
    <cellStyle name="Note 3 2 4" xfId="21149"/>
    <cellStyle name="Note 3 2 4 2" xfId="22024"/>
    <cellStyle name="Note 3 2 5" xfId="21655"/>
    <cellStyle name="Note 3 3" xfId="20492"/>
    <cellStyle name="Note 3 3 2" xfId="20493"/>
    <cellStyle name="Note 3 3 3" xfId="21147"/>
    <cellStyle name="Note 3 3 3 2" xfId="22022"/>
    <cellStyle name="Note 3 3 4" xfId="21657"/>
    <cellStyle name="Note 3 4" xfId="20494"/>
    <cellStyle name="Note 3 4 2" xfId="21146"/>
    <cellStyle name="Note 3 4 2 2" xfId="22021"/>
    <cellStyle name="Note 3 4 3" xfId="21658"/>
    <cellStyle name="Note 3 5" xfId="20495"/>
    <cellStyle name="Note 4 2" xfId="20496"/>
    <cellStyle name="Note 4 2 2" xfId="20497"/>
    <cellStyle name="Note 4 2 2 2" xfId="21144"/>
    <cellStyle name="Note 4 2 2 2 2" xfId="22019"/>
    <cellStyle name="Note 4 2 2 3" xfId="21660"/>
    <cellStyle name="Note 4 2 3" xfId="20498"/>
    <cellStyle name="Note 4 2 4" xfId="21145"/>
    <cellStyle name="Note 4 2 4 2" xfId="22020"/>
    <cellStyle name="Note 4 2 5" xfId="21659"/>
    <cellStyle name="Note 4 3" xfId="20499"/>
    <cellStyle name="Note 4 4" xfId="20500"/>
    <cellStyle name="Note 4 4 2" xfId="21143"/>
    <cellStyle name="Note 4 4 2 2" xfId="22018"/>
    <cellStyle name="Note 4 4 3" xfId="21661"/>
    <cellStyle name="Note 4 5" xfId="20501"/>
    <cellStyle name="Note 5" xfId="20502"/>
    <cellStyle name="Note 5 2" xfId="20503"/>
    <cellStyle name="Note 5 2 2" xfId="20504"/>
    <cellStyle name="Note 5 2 3" xfId="21141"/>
    <cellStyle name="Note 5 2 3 2" xfId="22016"/>
    <cellStyle name="Note 5 2 4" xfId="21663"/>
    <cellStyle name="Note 5 3" xfId="20505"/>
    <cellStyle name="Note 5 3 2" xfId="20506"/>
    <cellStyle name="Note 5 3 3" xfId="21140"/>
    <cellStyle name="Note 5 3 3 2" xfId="22015"/>
    <cellStyle name="Note 5 3 4" xfId="21664"/>
    <cellStyle name="Note 5 4" xfId="20507"/>
    <cellStyle name="Note 5 4 2" xfId="21139"/>
    <cellStyle name="Note 5 4 2 2" xfId="22014"/>
    <cellStyle name="Note 5 4 3" xfId="21665"/>
    <cellStyle name="Note 5 5" xfId="20508"/>
    <cellStyle name="Note 5 6" xfId="21142"/>
    <cellStyle name="Note 5 6 2" xfId="22017"/>
    <cellStyle name="Note 5 7" xfId="21662"/>
    <cellStyle name="Note 6" xfId="20509"/>
    <cellStyle name="Note 6 2" xfId="20510"/>
    <cellStyle name="Note 6 2 2" xfId="20511"/>
    <cellStyle name="Note 6 2 3" xfId="21137"/>
    <cellStyle name="Note 6 2 3 2" xfId="22012"/>
    <cellStyle name="Note 6 2 4" xfId="21667"/>
    <cellStyle name="Note 6 3" xfId="20512"/>
    <cellStyle name="Note 6 4" xfId="20513"/>
    <cellStyle name="Note 6 5" xfId="21138"/>
    <cellStyle name="Note 6 5 2" xfId="22013"/>
    <cellStyle name="Note 6 6" xfId="21666"/>
    <cellStyle name="Note 7" xfId="20514"/>
    <cellStyle name="Note 7 2" xfId="21136"/>
    <cellStyle name="Note 7 2 2" xfId="22011"/>
    <cellStyle name="Note 7 3" xfId="21668"/>
    <cellStyle name="Note 8" xfId="20515"/>
    <cellStyle name="Note 8 2" xfId="20516"/>
    <cellStyle name="Note 8 2 2" xfId="21134"/>
    <cellStyle name="Note 8 2 2 2" xfId="22009"/>
    <cellStyle name="Note 8 2 3" xfId="21670"/>
    <cellStyle name="Note 8 3" xfId="21135"/>
    <cellStyle name="Note 8 3 2" xfId="22010"/>
    <cellStyle name="Note 8 4" xfId="21669"/>
    <cellStyle name="Note 9" xfId="20517"/>
    <cellStyle name="Note 9 2" xfId="21133"/>
    <cellStyle name="Note 9 2 2" xfId="22008"/>
    <cellStyle name="Note 9 3" xfId="21671"/>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2 2 2" xfId="22006"/>
    <cellStyle name="Output 2 10 2 3" xfId="21673"/>
    <cellStyle name="Output 2 10 3" xfId="20531"/>
    <cellStyle name="Output 2 10 3 2" xfId="21129"/>
    <cellStyle name="Output 2 10 3 2 2" xfId="22005"/>
    <cellStyle name="Output 2 10 3 3" xfId="21674"/>
    <cellStyle name="Output 2 10 4" xfId="20532"/>
    <cellStyle name="Output 2 10 4 2" xfId="21128"/>
    <cellStyle name="Output 2 10 4 2 2" xfId="22004"/>
    <cellStyle name="Output 2 10 4 3" xfId="21675"/>
    <cellStyle name="Output 2 10 5" xfId="20533"/>
    <cellStyle name="Output 2 10 5 2" xfId="21127"/>
    <cellStyle name="Output 2 10 5 2 2" xfId="22003"/>
    <cellStyle name="Output 2 10 5 3" xfId="21676"/>
    <cellStyle name="Output 2 11" xfId="20534"/>
    <cellStyle name="Output 2 11 2" xfId="20535"/>
    <cellStyle name="Output 2 11 2 2" xfId="21125"/>
    <cellStyle name="Output 2 11 2 2 2" xfId="22001"/>
    <cellStyle name="Output 2 11 2 3" xfId="21678"/>
    <cellStyle name="Output 2 11 3" xfId="20536"/>
    <cellStyle name="Output 2 11 3 2" xfId="21124"/>
    <cellStyle name="Output 2 11 3 2 2" xfId="22000"/>
    <cellStyle name="Output 2 11 3 3" xfId="21679"/>
    <cellStyle name="Output 2 11 4" xfId="20537"/>
    <cellStyle name="Output 2 11 4 2" xfId="21123"/>
    <cellStyle name="Output 2 11 4 2 2" xfId="21999"/>
    <cellStyle name="Output 2 11 4 3" xfId="21680"/>
    <cellStyle name="Output 2 11 5" xfId="20538"/>
    <cellStyle name="Output 2 11 5 2" xfId="21122"/>
    <cellStyle name="Output 2 11 5 2 2" xfId="21998"/>
    <cellStyle name="Output 2 11 5 3" xfId="21681"/>
    <cellStyle name="Output 2 11 6" xfId="21126"/>
    <cellStyle name="Output 2 11 6 2" xfId="22002"/>
    <cellStyle name="Output 2 11 7" xfId="21677"/>
    <cellStyle name="Output 2 12" xfId="20539"/>
    <cellStyle name="Output 2 12 2" xfId="20540"/>
    <cellStyle name="Output 2 12 2 2" xfId="21120"/>
    <cellStyle name="Output 2 12 2 2 2" xfId="21996"/>
    <cellStyle name="Output 2 12 2 3" xfId="21683"/>
    <cellStyle name="Output 2 12 3" xfId="20541"/>
    <cellStyle name="Output 2 12 3 2" xfId="21119"/>
    <cellStyle name="Output 2 12 3 2 2" xfId="21995"/>
    <cellStyle name="Output 2 12 3 3" xfId="21684"/>
    <cellStyle name="Output 2 12 4" xfId="20542"/>
    <cellStyle name="Output 2 12 4 2" xfId="21118"/>
    <cellStyle name="Output 2 12 4 2 2" xfId="21994"/>
    <cellStyle name="Output 2 12 4 3" xfId="21685"/>
    <cellStyle name="Output 2 12 5" xfId="20543"/>
    <cellStyle name="Output 2 12 5 2" xfId="21117"/>
    <cellStyle name="Output 2 12 5 2 2" xfId="21993"/>
    <cellStyle name="Output 2 12 5 3" xfId="21686"/>
    <cellStyle name="Output 2 12 6" xfId="21121"/>
    <cellStyle name="Output 2 12 6 2" xfId="21997"/>
    <cellStyle name="Output 2 12 7" xfId="21682"/>
    <cellStyle name="Output 2 13" xfId="20544"/>
    <cellStyle name="Output 2 13 2" xfId="20545"/>
    <cellStyle name="Output 2 13 2 2" xfId="21115"/>
    <cellStyle name="Output 2 13 2 2 2" xfId="21991"/>
    <cellStyle name="Output 2 13 2 3" xfId="21688"/>
    <cellStyle name="Output 2 13 3" xfId="20546"/>
    <cellStyle name="Output 2 13 3 2" xfId="21114"/>
    <cellStyle name="Output 2 13 3 2 2" xfId="21990"/>
    <cellStyle name="Output 2 13 3 3" xfId="21689"/>
    <cellStyle name="Output 2 13 4" xfId="20547"/>
    <cellStyle name="Output 2 13 4 2" xfId="21113"/>
    <cellStyle name="Output 2 13 4 2 2" xfId="21989"/>
    <cellStyle name="Output 2 13 4 3" xfId="21690"/>
    <cellStyle name="Output 2 13 5" xfId="21116"/>
    <cellStyle name="Output 2 13 5 2" xfId="21992"/>
    <cellStyle name="Output 2 13 6" xfId="21687"/>
    <cellStyle name="Output 2 14" xfId="20548"/>
    <cellStyle name="Output 2 14 2" xfId="21112"/>
    <cellStyle name="Output 2 14 2 2" xfId="21988"/>
    <cellStyle name="Output 2 14 3" xfId="21691"/>
    <cellStyle name="Output 2 15" xfId="20549"/>
    <cellStyle name="Output 2 15 2" xfId="21111"/>
    <cellStyle name="Output 2 15 2 2" xfId="21987"/>
    <cellStyle name="Output 2 15 3" xfId="21692"/>
    <cellStyle name="Output 2 16" xfId="20550"/>
    <cellStyle name="Output 2 16 2" xfId="21110"/>
    <cellStyle name="Output 2 16 2 2" xfId="21986"/>
    <cellStyle name="Output 2 16 3" xfId="21693"/>
    <cellStyle name="Output 2 17" xfId="21131"/>
    <cellStyle name="Output 2 17 2" xfId="22007"/>
    <cellStyle name="Output 2 18" xfId="21672"/>
    <cellStyle name="Output 2 2" xfId="20551"/>
    <cellStyle name="Output 2 2 10" xfId="21109"/>
    <cellStyle name="Output 2 2 10 2" xfId="21985"/>
    <cellStyle name="Output 2 2 11" xfId="21694"/>
    <cellStyle name="Output 2 2 2" xfId="20552"/>
    <cellStyle name="Output 2 2 2 2" xfId="20553"/>
    <cellStyle name="Output 2 2 2 2 2" xfId="21107"/>
    <cellStyle name="Output 2 2 2 2 2 2" xfId="21983"/>
    <cellStyle name="Output 2 2 2 2 3" xfId="21696"/>
    <cellStyle name="Output 2 2 2 3" xfId="20554"/>
    <cellStyle name="Output 2 2 2 3 2" xfId="21106"/>
    <cellStyle name="Output 2 2 2 3 2 2" xfId="21982"/>
    <cellStyle name="Output 2 2 2 3 3" xfId="21697"/>
    <cellStyle name="Output 2 2 2 4" xfId="20555"/>
    <cellStyle name="Output 2 2 2 4 2" xfId="21105"/>
    <cellStyle name="Output 2 2 2 4 2 2" xfId="21981"/>
    <cellStyle name="Output 2 2 2 4 3" xfId="21698"/>
    <cellStyle name="Output 2 2 2 5" xfId="21108"/>
    <cellStyle name="Output 2 2 2 5 2" xfId="21984"/>
    <cellStyle name="Output 2 2 2 6" xfId="21695"/>
    <cellStyle name="Output 2 2 3" xfId="20556"/>
    <cellStyle name="Output 2 2 3 2" xfId="20557"/>
    <cellStyle name="Output 2 2 3 2 2" xfId="21103"/>
    <cellStyle name="Output 2 2 3 2 2 2" xfId="21979"/>
    <cellStyle name="Output 2 2 3 2 3" xfId="21700"/>
    <cellStyle name="Output 2 2 3 3" xfId="20558"/>
    <cellStyle name="Output 2 2 3 3 2" xfId="21102"/>
    <cellStyle name="Output 2 2 3 3 2 2" xfId="21978"/>
    <cellStyle name="Output 2 2 3 3 3" xfId="21701"/>
    <cellStyle name="Output 2 2 3 4" xfId="20559"/>
    <cellStyle name="Output 2 2 3 4 2" xfId="21101"/>
    <cellStyle name="Output 2 2 3 4 2 2" xfId="21977"/>
    <cellStyle name="Output 2 2 3 4 3" xfId="21702"/>
    <cellStyle name="Output 2 2 3 5" xfId="21104"/>
    <cellStyle name="Output 2 2 3 5 2" xfId="21980"/>
    <cellStyle name="Output 2 2 3 6" xfId="21699"/>
    <cellStyle name="Output 2 2 4" xfId="20560"/>
    <cellStyle name="Output 2 2 4 2" xfId="20561"/>
    <cellStyle name="Output 2 2 4 2 2" xfId="21099"/>
    <cellStyle name="Output 2 2 4 2 2 2" xfId="21975"/>
    <cellStyle name="Output 2 2 4 2 3" xfId="21704"/>
    <cellStyle name="Output 2 2 4 3" xfId="20562"/>
    <cellStyle name="Output 2 2 4 3 2" xfId="21098"/>
    <cellStyle name="Output 2 2 4 3 2 2" xfId="21974"/>
    <cellStyle name="Output 2 2 4 3 3" xfId="21705"/>
    <cellStyle name="Output 2 2 4 4" xfId="20563"/>
    <cellStyle name="Output 2 2 4 4 2" xfId="21097"/>
    <cellStyle name="Output 2 2 4 4 2 2" xfId="21973"/>
    <cellStyle name="Output 2 2 4 4 3" xfId="21706"/>
    <cellStyle name="Output 2 2 4 5" xfId="21100"/>
    <cellStyle name="Output 2 2 4 5 2" xfId="21976"/>
    <cellStyle name="Output 2 2 4 6" xfId="21703"/>
    <cellStyle name="Output 2 2 5" xfId="20564"/>
    <cellStyle name="Output 2 2 5 2" xfId="20565"/>
    <cellStyle name="Output 2 2 5 2 2" xfId="21095"/>
    <cellStyle name="Output 2 2 5 2 2 2" xfId="21971"/>
    <cellStyle name="Output 2 2 5 2 3" xfId="21708"/>
    <cellStyle name="Output 2 2 5 3" xfId="20566"/>
    <cellStyle name="Output 2 2 5 3 2" xfId="21094"/>
    <cellStyle name="Output 2 2 5 3 2 2" xfId="21970"/>
    <cellStyle name="Output 2 2 5 3 3" xfId="21709"/>
    <cellStyle name="Output 2 2 5 4" xfId="20567"/>
    <cellStyle name="Output 2 2 5 4 2" xfId="21093"/>
    <cellStyle name="Output 2 2 5 4 2 2" xfId="21969"/>
    <cellStyle name="Output 2 2 5 4 3" xfId="21710"/>
    <cellStyle name="Output 2 2 5 5" xfId="21096"/>
    <cellStyle name="Output 2 2 5 5 2" xfId="21972"/>
    <cellStyle name="Output 2 2 5 6" xfId="21707"/>
    <cellStyle name="Output 2 2 6" xfId="20568"/>
    <cellStyle name="Output 2 2 6 2" xfId="21092"/>
    <cellStyle name="Output 2 2 6 2 2" xfId="21968"/>
    <cellStyle name="Output 2 2 6 3" xfId="21711"/>
    <cellStyle name="Output 2 2 7" xfId="20569"/>
    <cellStyle name="Output 2 2 7 2" xfId="21091"/>
    <cellStyle name="Output 2 2 7 2 2" xfId="21967"/>
    <cellStyle name="Output 2 2 7 3" xfId="21712"/>
    <cellStyle name="Output 2 2 8" xfId="20570"/>
    <cellStyle name="Output 2 2 8 2" xfId="21090"/>
    <cellStyle name="Output 2 2 8 2 2" xfId="21966"/>
    <cellStyle name="Output 2 2 8 3" xfId="21713"/>
    <cellStyle name="Output 2 2 9" xfId="20571"/>
    <cellStyle name="Output 2 2 9 2" xfId="21089"/>
    <cellStyle name="Output 2 2 9 2 2" xfId="21965"/>
    <cellStyle name="Output 2 2 9 3" xfId="21714"/>
    <cellStyle name="Output 2 3" xfId="20572"/>
    <cellStyle name="Output 2 3 2" xfId="20573"/>
    <cellStyle name="Output 2 3 2 2" xfId="21088"/>
    <cellStyle name="Output 2 3 2 2 2" xfId="21964"/>
    <cellStyle name="Output 2 3 2 3" xfId="21715"/>
    <cellStyle name="Output 2 3 3" xfId="20574"/>
    <cellStyle name="Output 2 3 3 2" xfId="21087"/>
    <cellStyle name="Output 2 3 3 2 2" xfId="21963"/>
    <cellStyle name="Output 2 3 3 3" xfId="21716"/>
    <cellStyle name="Output 2 3 4" xfId="20575"/>
    <cellStyle name="Output 2 3 4 2" xfId="21086"/>
    <cellStyle name="Output 2 3 4 2 2" xfId="21962"/>
    <cellStyle name="Output 2 3 4 3" xfId="21717"/>
    <cellStyle name="Output 2 3 5" xfId="20576"/>
    <cellStyle name="Output 2 3 5 2" xfId="21085"/>
    <cellStyle name="Output 2 3 5 2 2" xfId="21961"/>
    <cellStyle name="Output 2 3 5 3" xfId="21718"/>
    <cellStyle name="Output 2 4" xfId="20577"/>
    <cellStyle name="Output 2 4 2" xfId="20578"/>
    <cellStyle name="Output 2 4 2 2" xfId="21084"/>
    <cellStyle name="Output 2 4 2 2 2" xfId="21960"/>
    <cellStyle name="Output 2 4 2 3" xfId="21719"/>
    <cellStyle name="Output 2 4 3" xfId="20579"/>
    <cellStyle name="Output 2 4 3 2" xfId="21083"/>
    <cellStyle name="Output 2 4 3 2 2" xfId="21959"/>
    <cellStyle name="Output 2 4 3 3" xfId="21720"/>
    <cellStyle name="Output 2 4 4" xfId="20580"/>
    <cellStyle name="Output 2 4 4 2" xfId="21082"/>
    <cellStyle name="Output 2 4 4 2 2" xfId="21958"/>
    <cellStyle name="Output 2 4 4 3" xfId="21721"/>
    <cellStyle name="Output 2 4 5" xfId="20581"/>
    <cellStyle name="Output 2 4 5 2" xfId="21081"/>
    <cellStyle name="Output 2 4 5 2 2" xfId="21957"/>
    <cellStyle name="Output 2 4 5 3" xfId="21722"/>
    <cellStyle name="Output 2 5" xfId="20582"/>
    <cellStyle name="Output 2 5 2" xfId="20583"/>
    <cellStyle name="Output 2 5 2 2" xfId="21080"/>
    <cellStyle name="Output 2 5 2 2 2" xfId="21956"/>
    <cellStyle name="Output 2 5 2 3" xfId="21723"/>
    <cellStyle name="Output 2 5 3" xfId="20584"/>
    <cellStyle name="Output 2 5 3 2" xfId="21079"/>
    <cellStyle name="Output 2 5 3 2 2" xfId="21955"/>
    <cellStyle name="Output 2 5 3 3" xfId="21724"/>
    <cellStyle name="Output 2 5 4" xfId="20585"/>
    <cellStyle name="Output 2 5 4 2" xfId="21078"/>
    <cellStyle name="Output 2 5 4 2 2" xfId="21954"/>
    <cellStyle name="Output 2 5 4 3" xfId="21725"/>
    <cellStyle name="Output 2 5 5" xfId="20586"/>
    <cellStyle name="Output 2 5 5 2" xfId="21077"/>
    <cellStyle name="Output 2 5 5 2 2" xfId="21953"/>
    <cellStyle name="Output 2 5 5 3" xfId="21726"/>
    <cellStyle name="Output 2 6" xfId="20587"/>
    <cellStyle name="Output 2 6 2" xfId="20588"/>
    <cellStyle name="Output 2 6 2 2" xfId="21076"/>
    <cellStyle name="Output 2 6 2 2 2" xfId="21952"/>
    <cellStyle name="Output 2 6 2 3" xfId="21727"/>
    <cellStyle name="Output 2 6 3" xfId="20589"/>
    <cellStyle name="Output 2 6 3 2" xfId="21075"/>
    <cellStyle name="Output 2 6 3 2 2" xfId="21951"/>
    <cellStyle name="Output 2 6 3 3" xfId="21728"/>
    <cellStyle name="Output 2 6 4" xfId="20590"/>
    <cellStyle name="Output 2 6 4 2" xfId="21074"/>
    <cellStyle name="Output 2 6 4 2 2" xfId="21950"/>
    <cellStyle name="Output 2 6 4 3" xfId="21729"/>
    <cellStyle name="Output 2 6 5" xfId="20591"/>
    <cellStyle name="Output 2 6 5 2" xfId="21073"/>
    <cellStyle name="Output 2 6 5 2 2" xfId="21949"/>
    <cellStyle name="Output 2 6 5 3" xfId="21730"/>
    <cellStyle name="Output 2 7" xfId="20592"/>
    <cellStyle name="Output 2 7 2" xfId="20593"/>
    <cellStyle name="Output 2 7 2 2" xfId="21072"/>
    <cellStyle name="Output 2 7 2 2 2" xfId="21948"/>
    <cellStyle name="Output 2 7 2 3" xfId="21731"/>
    <cellStyle name="Output 2 7 3" xfId="20594"/>
    <cellStyle name="Output 2 7 3 2" xfId="21071"/>
    <cellStyle name="Output 2 7 3 2 2" xfId="21947"/>
    <cellStyle name="Output 2 7 3 3" xfId="21732"/>
    <cellStyle name="Output 2 7 4" xfId="20595"/>
    <cellStyle name="Output 2 7 4 2" xfId="21070"/>
    <cellStyle name="Output 2 7 4 2 2" xfId="21946"/>
    <cellStyle name="Output 2 7 4 3" xfId="21733"/>
    <cellStyle name="Output 2 7 5" xfId="20596"/>
    <cellStyle name="Output 2 7 5 2" xfId="21069"/>
    <cellStyle name="Output 2 7 5 2 2" xfId="21945"/>
    <cellStyle name="Output 2 7 5 3" xfId="21734"/>
    <cellStyle name="Output 2 8" xfId="20597"/>
    <cellStyle name="Output 2 8 2" xfId="20598"/>
    <cellStyle name="Output 2 8 2 2" xfId="21068"/>
    <cellStyle name="Output 2 8 2 2 2" xfId="21944"/>
    <cellStyle name="Output 2 8 2 3" xfId="21735"/>
    <cellStyle name="Output 2 8 3" xfId="20599"/>
    <cellStyle name="Output 2 8 3 2" xfId="21067"/>
    <cellStyle name="Output 2 8 3 2 2" xfId="21943"/>
    <cellStyle name="Output 2 8 3 3" xfId="21736"/>
    <cellStyle name="Output 2 8 4" xfId="20600"/>
    <cellStyle name="Output 2 8 4 2" xfId="21066"/>
    <cellStyle name="Output 2 8 4 2 2" xfId="21942"/>
    <cellStyle name="Output 2 8 4 3" xfId="21737"/>
    <cellStyle name="Output 2 8 5" xfId="20601"/>
    <cellStyle name="Output 2 8 5 2" xfId="21065"/>
    <cellStyle name="Output 2 8 5 2 2" xfId="21941"/>
    <cellStyle name="Output 2 8 5 3" xfId="21738"/>
    <cellStyle name="Output 2 9" xfId="20602"/>
    <cellStyle name="Output 2 9 2" xfId="20603"/>
    <cellStyle name="Output 2 9 2 2" xfId="21064"/>
    <cellStyle name="Output 2 9 2 2 2" xfId="21940"/>
    <cellStyle name="Output 2 9 2 3" xfId="21739"/>
    <cellStyle name="Output 2 9 3" xfId="20604"/>
    <cellStyle name="Output 2 9 3 2" xfId="21063"/>
    <cellStyle name="Output 2 9 3 2 2" xfId="21939"/>
    <cellStyle name="Output 2 9 3 3" xfId="21740"/>
    <cellStyle name="Output 2 9 4" xfId="20605"/>
    <cellStyle name="Output 2 9 4 2" xfId="21062"/>
    <cellStyle name="Output 2 9 4 2 2" xfId="21938"/>
    <cellStyle name="Output 2 9 4 3" xfId="21741"/>
    <cellStyle name="Output 2 9 5" xfId="20606"/>
    <cellStyle name="Output 2 9 5 2" xfId="21061"/>
    <cellStyle name="Output 2 9 5 2 2" xfId="21937"/>
    <cellStyle name="Output 2 9 5 3" xfId="21742"/>
    <cellStyle name="Output 3" xfId="20607"/>
    <cellStyle name="Output 3 2" xfId="20608"/>
    <cellStyle name="Output 3 2 2" xfId="21059"/>
    <cellStyle name="Output 3 2 2 2" xfId="21935"/>
    <cellStyle name="Output 3 2 3" xfId="21744"/>
    <cellStyle name="Output 3 3" xfId="20609"/>
    <cellStyle name="Output 3 3 2" xfId="21058"/>
    <cellStyle name="Output 3 3 2 2" xfId="21934"/>
    <cellStyle name="Output 3 3 3" xfId="21745"/>
    <cellStyle name="Output 3 4" xfId="21060"/>
    <cellStyle name="Output 3 4 2" xfId="21936"/>
    <cellStyle name="Output 3 5" xfId="21743"/>
    <cellStyle name="Output 4" xfId="20610"/>
    <cellStyle name="Output 4 2" xfId="20611"/>
    <cellStyle name="Output 4 2 2" xfId="21056"/>
    <cellStyle name="Output 4 2 2 2" xfId="21932"/>
    <cellStyle name="Output 4 2 3" xfId="21747"/>
    <cellStyle name="Output 4 3" xfId="20612"/>
    <cellStyle name="Output 4 3 2" xfId="21055"/>
    <cellStyle name="Output 4 3 2 2" xfId="21931"/>
    <cellStyle name="Output 4 3 3" xfId="21748"/>
    <cellStyle name="Output 4 4" xfId="21057"/>
    <cellStyle name="Output 4 4 2" xfId="21933"/>
    <cellStyle name="Output 4 5" xfId="21746"/>
    <cellStyle name="Output 5" xfId="20613"/>
    <cellStyle name="Output 5 2" xfId="20614"/>
    <cellStyle name="Output 5 2 2" xfId="21053"/>
    <cellStyle name="Output 5 2 2 2" xfId="21929"/>
    <cellStyle name="Output 5 2 3" xfId="21750"/>
    <cellStyle name="Output 5 3" xfId="20615"/>
    <cellStyle name="Output 5 3 2" xfId="21052"/>
    <cellStyle name="Output 5 3 2 2" xfId="21928"/>
    <cellStyle name="Output 5 3 3" xfId="21751"/>
    <cellStyle name="Output 5 4" xfId="21054"/>
    <cellStyle name="Output 5 4 2" xfId="21930"/>
    <cellStyle name="Output 5 5" xfId="21749"/>
    <cellStyle name="Output 6" xfId="20616"/>
    <cellStyle name="Output 6 2" xfId="20617"/>
    <cellStyle name="Output 6 2 2" xfId="21050"/>
    <cellStyle name="Output 6 2 2 2" xfId="21926"/>
    <cellStyle name="Output 6 2 3" xfId="21753"/>
    <cellStyle name="Output 6 3" xfId="20618"/>
    <cellStyle name="Output 6 3 2" xfId="21049"/>
    <cellStyle name="Output 6 3 2 2" xfId="21925"/>
    <cellStyle name="Output 6 3 3" xfId="21754"/>
    <cellStyle name="Output 6 4" xfId="21051"/>
    <cellStyle name="Output 6 4 2" xfId="21927"/>
    <cellStyle name="Output 6 5" xfId="21752"/>
    <cellStyle name="Output 7" xfId="20619"/>
    <cellStyle name="Output 7 2" xfId="21048"/>
    <cellStyle name="Output 7 2 2" xfId="21924"/>
    <cellStyle name="Output 7 3" xfId="21755"/>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2 2 2" xfId="21922"/>
    <cellStyle name="Total 2 10 2 3" xfId="21757"/>
    <cellStyle name="Total 2 10 3" xfId="20826"/>
    <cellStyle name="Total 2 10 3 2" xfId="21043"/>
    <cellStyle name="Total 2 10 3 2 2" xfId="21921"/>
    <cellStyle name="Total 2 10 3 3" xfId="21758"/>
    <cellStyle name="Total 2 10 4" xfId="20827"/>
    <cellStyle name="Total 2 10 4 2" xfId="21042"/>
    <cellStyle name="Total 2 10 4 2 2" xfId="21920"/>
    <cellStyle name="Total 2 10 4 3" xfId="21759"/>
    <cellStyle name="Total 2 10 5" xfId="20828"/>
    <cellStyle name="Total 2 10 5 2" xfId="21041"/>
    <cellStyle name="Total 2 10 5 2 2" xfId="21919"/>
    <cellStyle name="Total 2 10 5 3" xfId="21760"/>
    <cellStyle name="Total 2 11" xfId="20829"/>
    <cellStyle name="Total 2 11 2" xfId="20830"/>
    <cellStyle name="Total 2 11 2 2" xfId="21039"/>
    <cellStyle name="Total 2 11 2 2 2" xfId="21917"/>
    <cellStyle name="Total 2 11 2 3" xfId="21762"/>
    <cellStyle name="Total 2 11 3" xfId="20831"/>
    <cellStyle name="Total 2 11 3 2" xfId="21038"/>
    <cellStyle name="Total 2 11 3 2 2" xfId="21916"/>
    <cellStyle name="Total 2 11 3 3" xfId="21763"/>
    <cellStyle name="Total 2 11 4" xfId="20832"/>
    <cellStyle name="Total 2 11 4 2" xfId="21037"/>
    <cellStyle name="Total 2 11 4 2 2" xfId="21915"/>
    <cellStyle name="Total 2 11 4 3" xfId="21764"/>
    <cellStyle name="Total 2 11 5" xfId="20833"/>
    <cellStyle name="Total 2 11 5 2" xfId="21036"/>
    <cellStyle name="Total 2 11 5 2 2" xfId="21914"/>
    <cellStyle name="Total 2 11 5 3" xfId="21765"/>
    <cellStyle name="Total 2 11 6" xfId="21040"/>
    <cellStyle name="Total 2 11 6 2" xfId="21918"/>
    <cellStyle name="Total 2 11 7" xfId="21761"/>
    <cellStyle name="Total 2 12" xfId="20834"/>
    <cellStyle name="Total 2 12 2" xfId="20835"/>
    <cellStyle name="Total 2 12 2 2" xfId="21034"/>
    <cellStyle name="Total 2 12 2 2 2" xfId="21912"/>
    <cellStyle name="Total 2 12 2 3" xfId="21767"/>
    <cellStyle name="Total 2 12 3" xfId="20836"/>
    <cellStyle name="Total 2 12 3 2" xfId="21033"/>
    <cellStyle name="Total 2 12 3 2 2" xfId="21911"/>
    <cellStyle name="Total 2 12 3 3" xfId="21768"/>
    <cellStyle name="Total 2 12 4" xfId="20837"/>
    <cellStyle name="Total 2 12 4 2" xfId="21032"/>
    <cellStyle name="Total 2 12 4 2 2" xfId="21910"/>
    <cellStyle name="Total 2 12 4 3" xfId="21769"/>
    <cellStyle name="Total 2 12 5" xfId="20838"/>
    <cellStyle name="Total 2 12 5 2" xfId="21031"/>
    <cellStyle name="Total 2 12 5 2 2" xfId="21909"/>
    <cellStyle name="Total 2 12 5 3" xfId="21770"/>
    <cellStyle name="Total 2 12 6" xfId="21035"/>
    <cellStyle name="Total 2 12 6 2" xfId="21913"/>
    <cellStyle name="Total 2 12 7" xfId="21766"/>
    <cellStyle name="Total 2 13" xfId="20839"/>
    <cellStyle name="Total 2 13 2" xfId="20840"/>
    <cellStyle name="Total 2 13 2 2" xfId="21029"/>
    <cellStyle name="Total 2 13 2 2 2" xfId="21907"/>
    <cellStyle name="Total 2 13 2 3" xfId="21772"/>
    <cellStyle name="Total 2 13 3" xfId="20841"/>
    <cellStyle name="Total 2 13 3 2" xfId="21028"/>
    <cellStyle name="Total 2 13 3 2 2" xfId="21906"/>
    <cellStyle name="Total 2 13 3 3" xfId="21773"/>
    <cellStyle name="Total 2 13 4" xfId="20842"/>
    <cellStyle name="Total 2 13 4 2" xfId="21027"/>
    <cellStyle name="Total 2 13 4 2 2" xfId="21905"/>
    <cellStyle name="Total 2 13 4 3" xfId="21774"/>
    <cellStyle name="Total 2 13 5" xfId="21030"/>
    <cellStyle name="Total 2 13 5 2" xfId="21908"/>
    <cellStyle name="Total 2 13 6" xfId="21771"/>
    <cellStyle name="Total 2 14" xfId="20843"/>
    <cellStyle name="Total 2 14 2" xfId="21026"/>
    <cellStyle name="Total 2 14 2 2" xfId="21904"/>
    <cellStyle name="Total 2 14 3" xfId="21775"/>
    <cellStyle name="Total 2 15" xfId="20844"/>
    <cellStyle name="Total 2 15 2" xfId="21025"/>
    <cellStyle name="Total 2 15 2 2" xfId="21903"/>
    <cellStyle name="Total 2 15 3" xfId="21776"/>
    <cellStyle name="Total 2 16" xfId="20845"/>
    <cellStyle name="Total 2 16 2" xfId="21024"/>
    <cellStyle name="Total 2 16 2 2" xfId="21902"/>
    <cellStyle name="Total 2 16 3" xfId="21777"/>
    <cellStyle name="Total 2 17" xfId="21045"/>
    <cellStyle name="Total 2 17 2" xfId="21923"/>
    <cellStyle name="Total 2 18" xfId="21756"/>
    <cellStyle name="Total 2 2" xfId="20846"/>
    <cellStyle name="Total 2 2 10" xfId="21023"/>
    <cellStyle name="Total 2 2 10 2" xfId="21901"/>
    <cellStyle name="Total 2 2 11" xfId="21778"/>
    <cellStyle name="Total 2 2 2" xfId="20847"/>
    <cellStyle name="Total 2 2 2 2" xfId="20848"/>
    <cellStyle name="Total 2 2 2 2 2" xfId="21021"/>
    <cellStyle name="Total 2 2 2 2 2 2" xfId="21899"/>
    <cellStyle name="Total 2 2 2 2 3" xfId="21780"/>
    <cellStyle name="Total 2 2 2 3" xfId="20849"/>
    <cellStyle name="Total 2 2 2 3 2" xfId="21020"/>
    <cellStyle name="Total 2 2 2 3 2 2" xfId="21898"/>
    <cellStyle name="Total 2 2 2 3 3" xfId="21781"/>
    <cellStyle name="Total 2 2 2 4" xfId="20850"/>
    <cellStyle name="Total 2 2 2 4 2" xfId="21019"/>
    <cellStyle name="Total 2 2 2 4 2 2" xfId="21897"/>
    <cellStyle name="Total 2 2 2 4 3" xfId="21782"/>
    <cellStyle name="Total 2 2 2 5" xfId="21022"/>
    <cellStyle name="Total 2 2 2 5 2" xfId="21900"/>
    <cellStyle name="Total 2 2 2 6" xfId="21779"/>
    <cellStyle name="Total 2 2 3" xfId="20851"/>
    <cellStyle name="Total 2 2 3 2" xfId="20852"/>
    <cellStyle name="Total 2 2 3 2 2" xfId="21017"/>
    <cellStyle name="Total 2 2 3 2 2 2" xfId="21895"/>
    <cellStyle name="Total 2 2 3 2 3" xfId="21784"/>
    <cellStyle name="Total 2 2 3 3" xfId="20853"/>
    <cellStyle name="Total 2 2 3 3 2" xfId="21016"/>
    <cellStyle name="Total 2 2 3 3 2 2" xfId="21894"/>
    <cellStyle name="Total 2 2 3 3 3" xfId="21785"/>
    <cellStyle name="Total 2 2 3 4" xfId="20854"/>
    <cellStyle name="Total 2 2 3 4 2" xfId="21015"/>
    <cellStyle name="Total 2 2 3 4 2 2" xfId="21893"/>
    <cellStyle name="Total 2 2 3 4 3" xfId="21786"/>
    <cellStyle name="Total 2 2 3 5" xfId="21018"/>
    <cellStyle name="Total 2 2 3 5 2" xfId="21896"/>
    <cellStyle name="Total 2 2 3 6" xfId="21783"/>
    <cellStyle name="Total 2 2 4" xfId="20855"/>
    <cellStyle name="Total 2 2 4 2" xfId="20856"/>
    <cellStyle name="Total 2 2 4 2 2" xfId="21013"/>
    <cellStyle name="Total 2 2 4 2 2 2" xfId="21891"/>
    <cellStyle name="Total 2 2 4 2 3" xfId="21788"/>
    <cellStyle name="Total 2 2 4 3" xfId="20857"/>
    <cellStyle name="Total 2 2 4 3 2" xfId="21012"/>
    <cellStyle name="Total 2 2 4 3 2 2" xfId="21890"/>
    <cellStyle name="Total 2 2 4 3 3" xfId="21789"/>
    <cellStyle name="Total 2 2 4 4" xfId="20858"/>
    <cellStyle name="Total 2 2 4 4 2" xfId="21011"/>
    <cellStyle name="Total 2 2 4 4 2 2" xfId="21889"/>
    <cellStyle name="Total 2 2 4 4 3" xfId="21790"/>
    <cellStyle name="Total 2 2 4 5" xfId="21014"/>
    <cellStyle name="Total 2 2 4 5 2" xfId="21892"/>
    <cellStyle name="Total 2 2 4 6" xfId="21787"/>
    <cellStyle name="Total 2 2 5" xfId="20859"/>
    <cellStyle name="Total 2 2 5 2" xfId="20860"/>
    <cellStyle name="Total 2 2 5 2 2" xfId="21009"/>
    <cellStyle name="Total 2 2 5 2 2 2" xfId="21887"/>
    <cellStyle name="Total 2 2 5 2 3" xfId="21792"/>
    <cellStyle name="Total 2 2 5 3" xfId="20861"/>
    <cellStyle name="Total 2 2 5 3 2" xfId="21008"/>
    <cellStyle name="Total 2 2 5 3 2 2" xfId="21886"/>
    <cellStyle name="Total 2 2 5 3 3" xfId="21793"/>
    <cellStyle name="Total 2 2 5 4" xfId="20862"/>
    <cellStyle name="Total 2 2 5 4 2" xfId="21007"/>
    <cellStyle name="Total 2 2 5 4 2 2" xfId="21885"/>
    <cellStyle name="Total 2 2 5 4 3" xfId="21794"/>
    <cellStyle name="Total 2 2 5 5" xfId="21010"/>
    <cellStyle name="Total 2 2 5 5 2" xfId="21888"/>
    <cellStyle name="Total 2 2 5 6" xfId="21791"/>
    <cellStyle name="Total 2 2 6" xfId="20863"/>
    <cellStyle name="Total 2 2 6 2" xfId="21006"/>
    <cellStyle name="Total 2 2 6 2 2" xfId="21884"/>
    <cellStyle name="Total 2 2 6 3" xfId="21795"/>
    <cellStyle name="Total 2 2 7" xfId="20864"/>
    <cellStyle name="Total 2 2 7 2" xfId="21005"/>
    <cellStyle name="Total 2 2 7 2 2" xfId="21883"/>
    <cellStyle name="Total 2 2 7 3" xfId="21796"/>
    <cellStyle name="Total 2 2 8" xfId="20865"/>
    <cellStyle name="Total 2 2 8 2" xfId="21004"/>
    <cellStyle name="Total 2 2 8 2 2" xfId="21882"/>
    <cellStyle name="Total 2 2 8 3" xfId="21797"/>
    <cellStyle name="Total 2 2 9" xfId="20866"/>
    <cellStyle name="Total 2 2 9 2" xfId="21003"/>
    <cellStyle name="Total 2 2 9 2 2" xfId="21881"/>
    <cellStyle name="Total 2 2 9 3" xfId="21798"/>
    <cellStyle name="Total 2 3" xfId="20867"/>
    <cellStyle name="Total 2 3 2" xfId="20868"/>
    <cellStyle name="Total 2 3 2 2" xfId="21002"/>
    <cellStyle name="Total 2 3 2 2 2" xfId="21880"/>
    <cellStyle name="Total 2 3 2 3" xfId="21799"/>
    <cellStyle name="Total 2 3 3" xfId="20869"/>
    <cellStyle name="Total 2 3 3 2" xfId="21001"/>
    <cellStyle name="Total 2 3 3 2 2" xfId="21879"/>
    <cellStyle name="Total 2 3 3 3" xfId="21800"/>
    <cellStyle name="Total 2 3 4" xfId="20870"/>
    <cellStyle name="Total 2 3 4 2" xfId="21000"/>
    <cellStyle name="Total 2 3 4 2 2" xfId="21878"/>
    <cellStyle name="Total 2 3 4 3" xfId="21801"/>
    <cellStyle name="Total 2 3 5" xfId="20871"/>
    <cellStyle name="Total 2 3 5 2" xfId="20999"/>
    <cellStyle name="Total 2 3 5 2 2" xfId="21877"/>
    <cellStyle name="Total 2 3 5 3" xfId="21802"/>
    <cellStyle name="Total 2 4" xfId="20872"/>
    <cellStyle name="Total 2 4 2" xfId="20873"/>
    <cellStyle name="Total 2 4 2 2" xfId="20998"/>
    <cellStyle name="Total 2 4 2 2 2" xfId="21876"/>
    <cellStyle name="Total 2 4 2 3" xfId="21803"/>
    <cellStyle name="Total 2 4 3" xfId="20874"/>
    <cellStyle name="Total 2 4 3 2" xfId="20997"/>
    <cellStyle name="Total 2 4 3 2 2" xfId="21875"/>
    <cellStyle name="Total 2 4 3 3" xfId="21804"/>
    <cellStyle name="Total 2 4 4" xfId="20875"/>
    <cellStyle name="Total 2 4 4 2" xfId="20996"/>
    <cellStyle name="Total 2 4 4 2 2" xfId="21874"/>
    <cellStyle name="Total 2 4 4 3" xfId="21805"/>
    <cellStyle name="Total 2 4 5" xfId="20876"/>
    <cellStyle name="Total 2 4 5 2" xfId="20995"/>
    <cellStyle name="Total 2 4 5 2 2" xfId="21873"/>
    <cellStyle name="Total 2 4 5 3" xfId="21806"/>
    <cellStyle name="Total 2 5" xfId="20877"/>
    <cellStyle name="Total 2 5 2" xfId="20878"/>
    <cellStyle name="Total 2 5 2 2" xfId="20994"/>
    <cellStyle name="Total 2 5 2 2 2" xfId="21872"/>
    <cellStyle name="Total 2 5 2 3" xfId="21807"/>
    <cellStyle name="Total 2 5 3" xfId="20879"/>
    <cellStyle name="Total 2 5 3 2" xfId="20993"/>
    <cellStyle name="Total 2 5 3 2 2" xfId="21871"/>
    <cellStyle name="Total 2 5 3 3" xfId="21808"/>
    <cellStyle name="Total 2 5 4" xfId="20880"/>
    <cellStyle name="Total 2 5 4 2" xfId="20992"/>
    <cellStyle name="Total 2 5 4 2 2" xfId="21870"/>
    <cellStyle name="Total 2 5 4 3" xfId="21809"/>
    <cellStyle name="Total 2 5 5" xfId="20881"/>
    <cellStyle name="Total 2 5 5 2" xfId="20991"/>
    <cellStyle name="Total 2 5 5 2 2" xfId="21869"/>
    <cellStyle name="Total 2 5 5 3" xfId="21810"/>
    <cellStyle name="Total 2 6" xfId="20882"/>
    <cellStyle name="Total 2 6 2" xfId="20883"/>
    <cellStyle name="Total 2 6 2 2" xfId="20990"/>
    <cellStyle name="Total 2 6 2 2 2" xfId="21868"/>
    <cellStyle name="Total 2 6 2 3" xfId="21811"/>
    <cellStyle name="Total 2 6 3" xfId="20884"/>
    <cellStyle name="Total 2 6 3 2" xfId="20989"/>
    <cellStyle name="Total 2 6 3 2 2" xfId="21867"/>
    <cellStyle name="Total 2 6 3 3" xfId="21812"/>
    <cellStyle name="Total 2 6 4" xfId="20885"/>
    <cellStyle name="Total 2 6 4 2" xfId="20988"/>
    <cellStyle name="Total 2 6 4 2 2" xfId="21866"/>
    <cellStyle name="Total 2 6 4 3" xfId="21813"/>
    <cellStyle name="Total 2 6 5" xfId="20886"/>
    <cellStyle name="Total 2 6 5 2" xfId="20987"/>
    <cellStyle name="Total 2 6 5 2 2" xfId="21865"/>
    <cellStyle name="Total 2 6 5 3" xfId="21814"/>
    <cellStyle name="Total 2 7" xfId="20887"/>
    <cellStyle name="Total 2 7 2" xfId="20888"/>
    <cellStyle name="Total 2 7 2 2" xfId="20986"/>
    <cellStyle name="Total 2 7 2 2 2" xfId="21864"/>
    <cellStyle name="Total 2 7 2 3" xfId="21815"/>
    <cellStyle name="Total 2 7 3" xfId="20889"/>
    <cellStyle name="Total 2 7 3 2" xfId="20985"/>
    <cellStyle name="Total 2 7 3 2 2" xfId="21863"/>
    <cellStyle name="Total 2 7 3 3" xfId="21816"/>
    <cellStyle name="Total 2 7 4" xfId="20890"/>
    <cellStyle name="Total 2 7 4 2" xfId="20984"/>
    <cellStyle name="Total 2 7 4 2 2" xfId="21862"/>
    <cellStyle name="Total 2 7 4 3" xfId="21817"/>
    <cellStyle name="Total 2 7 5" xfId="20891"/>
    <cellStyle name="Total 2 7 5 2" xfId="20983"/>
    <cellStyle name="Total 2 7 5 2 2" xfId="21861"/>
    <cellStyle name="Total 2 7 5 3" xfId="21818"/>
    <cellStyle name="Total 2 8" xfId="20892"/>
    <cellStyle name="Total 2 8 2" xfId="20893"/>
    <cellStyle name="Total 2 8 2 2" xfId="20982"/>
    <cellStyle name="Total 2 8 2 2 2" xfId="21860"/>
    <cellStyle name="Total 2 8 2 3" xfId="21819"/>
    <cellStyle name="Total 2 8 3" xfId="20894"/>
    <cellStyle name="Total 2 8 3 2" xfId="20981"/>
    <cellStyle name="Total 2 8 3 2 2" xfId="21859"/>
    <cellStyle name="Total 2 8 3 3" xfId="21820"/>
    <cellStyle name="Total 2 8 4" xfId="20895"/>
    <cellStyle name="Total 2 8 4 2" xfId="20980"/>
    <cellStyle name="Total 2 8 4 2 2" xfId="21858"/>
    <cellStyle name="Total 2 8 4 3" xfId="21821"/>
    <cellStyle name="Total 2 8 5" xfId="20896"/>
    <cellStyle name="Total 2 8 5 2" xfId="20979"/>
    <cellStyle name="Total 2 8 5 2 2" xfId="21857"/>
    <cellStyle name="Total 2 8 5 3" xfId="21822"/>
    <cellStyle name="Total 2 9" xfId="20897"/>
    <cellStyle name="Total 2 9 2" xfId="20898"/>
    <cellStyle name="Total 2 9 2 2" xfId="20978"/>
    <cellStyle name="Total 2 9 2 2 2" xfId="21856"/>
    <cellStyle name="Total 2 9 2 3" xfId="21823"/>
    <cellStyle name="Total 2 9 3" xfId="20899"/>
    <cellStyle name="Total 2 9 3 2" xfId="20977"/>
    <cellStyle name="Total 2 9 3 2 2" xfId="21855"/>
    <cellStyle name="Total 2 9 3 3" xfId="21824"/>
    <cellStyle name="Total 2 9 4" xfId="20900"/>
    <cellStyle name="Total 2 9 4 2" xfId="20976"/>
    <cellStyle name="Total 2 9 4 2 2" xfId="21854"/>
    <cellStyle name="Total 2 9 4 3" xfId="21825"/>
    <cellStyle name="Total 2 9 5" xfId="20901"/>
    <cellStyle name="Total 2 9 5 2" xfId="20975"/>
    <cellStyle name="Total 2 9 5 2 2" xfId="21853"/>
    <cellStyle name="Total 2 9 5 3" xfId="21826"/>
    <cellStyle name="Total 3" xfId="20902"/>
    <cellStyle name="Total 3 2" xfId="20903"/>
    <cellStyle name="Total 3 2 2" xfId="20973"/>
    <cellStyle name="Total 3 2 2 2" xfId="21851"/>
    <cellStyle name="Total 3 2 3" xfId="21828"/>
    <cellStyle name="Total 3 3" xfId="20904"/>
    <cellStyle name="Total 3 3 2" xfId="20972"/>
    <cellStyle name="Total 3 3 2 2" xfId="21850"/>
    <cellStyle name="Total 3 3 3" xfId="21829"/>
    <cellStyle name="Total 3 4" xfId="20974"/>
    <cellStyle name="Total 3 4 2" xfId="21852"/>
    <cellStyle name="Total 3 5" xfId="21827"/>
    <cellStyle name="Total 4" xfId="20905"/>
    <cellStyle name="Total 4 2" xfId="20906"/>
    <cellStyle name="Total 4 2 2" xfId="20970"/>
    <cellStyle name="Total 4 2 2 2" xfId="21848"/>
    <cellStyle name="Total 4 2 3" xfId="21831"/>
    <cellStyle name="Total 4 3" xfId="20907"/>
    <cellStyle name="Total 4 3 2" xfId="20969"/>
    <cellStyle name="Total 4 3 2 2" xfId="21847"/>
    <cellStyle name="Total 4 3 3" xfId="21832"/>
    <cellStyle name="Total 4 4" xfId="20971"/>
    <cellStyle name="Total 4 4 2" xfId="21849"/>
    <cellStyle name="Total 4 5" xfId="21830"/>
    <cellStyle name="Total 5" xfId="20908"/>
    <cellStyle name="Total 5 2" xfId="20909"/>
    <cellStyle name="Total 5 2 2" xfId="20967"/>
    <cellStyle name="Total 5 2 2 2" xfId="21845"/>
    <cellStyle name="Total 5 2 3" xfId="21834"/>
    <cellStyle name="Total 5 3" xfId="20910"/>
    <cellStyle name="Total 5 3 2" xfId="20966"/>
    <cellStyle name="Total 5 3 2 2" xfId="21844"/>
    <cellStyle name="Total 5 3 3" xfId="21835"/>
    <cellStyle name="Total 5 4" xfId="20968"/>
    <cellStyle name="Total 5 4 2" xfId="21846"/>
    <cellStyle name="Total 5 5" xfId="21833"/>
    <cellStyle name="Total 6" xfId="20911"/>
    <cellStyle name="Total 6 2" xfId="20912"/>
    <cellStyle name="Total 6 2 2" xfId="20964"/>
    <cellStyle name="Total 6 2 2 2" xfId="21842"/>
    <cellStyle name="Total 6 2 3" xfId="21837"/>
    <cellStyle name="Total 6 3" xfId="20913"/>
    <cellStyle name="Total 6 3 2" xfId="20963"/>
    <cellStyle name="Total 6 3 2 2" xfId="21841"/>
    <cellStyle name="Total 6 3 3" xfId="21838"/>
    <cellStyle name="Total 6 4" xfId="20965"/>
    <cellStyle name="Total 6 4 2" xfId="21843"/>
    <cellStyle name="Total 6 5" xfId="21836"/>
    <cellStyle name="Total 7" xfId="20914"/>
    <cellStyle name="Total 7 2" xfId="20962"/>
    <cellStyle name="Total 7 2 2" xfId="21840"/>
    <cellStyle name="Total 7 3" xfId="21839"/>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4"/>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4.4"/>
  <cols>
    <col min="1" max="1" width="10.33203125" style="2" customWidth="1"/>
    <col min="2" max="2" width="153" bestFit="1" customWidth="1"/>
    <col min="3" max="3" width="39.44140625" customWidth="1"/>
    <col min="7" max="7" width="25" customWidth="1"/>
  </cols>
  <sheetData>
    <row r="1" spans="1:3">
      <c r="A1" s="10"/>
      <c r="B1" s="174" t="s">
        <v>254</v>
      </c>
      <c r="C1" s="91"/>
    </row>
    <row r="2" spans="1:3" s="171" customFormat="1">
      <c r="A2" s="227">
        <v>1</v>
      </c>
      <c r="B2" s="172" t="s">
        <v>255</v>
      </c>
      <c r="C2" s="601" t="s">
        <v>963</v>
      </c>
    </row>
    <row r="3" spans="1:3" s="171" customFormat="1">
      <c r="A3" s="227">
        <v>2</v>
      </c>
      <c r="B3" s="173" t="s">
        <v>256</v>
      </c>
      <c r="C3" s="601" t="s">
        <v>964</v>
      </c>
    </row>
    <row r="4" spans="1:3" s="171" customFormat="1">
      <c r="A4" s="227">
        <v>3</v>
      </c>
      <c r="B4" s="173" t="s">
        <v>257</v>
      </c>
      <c r="C4" s="601" t="s">
        <v>965</v>
      </c>
    </row>
    <row r="5" spans="1:3" s="171" customFormat="1">
      <c r="A5" s="228">
        <v>4</v>
      </c>
      <c r="B5" s="176" t="s">
        <v>258</v>
      </c>
      <c r="C5" s="601" t="s">
        <v>966</v>
      </c>
    </row>
    <row r="6" spans="1:3" s="175" customFormat="1" ht="65.25" customHeight="1">
      <c r="A6" s="738" t="s">
        <v>490</v>
      </c>
      <c r="B6" s="739"/>
      <c r="C6" s="739"/>
    </row>
    <row r="7" spans="1:3">
      <c r="A7" s="356" t="s">
        <v>404</v>
      </c>
      <c r="B7" s="357" t="s">
        <v>259</v>
      </c>
    </row>
    <row r="8" spans="1:3">
      <c r="A8" s="358">
        <v>1</v>
      </c>
      <c r="B8" s="354" t="s">
        <v>223</v>
      </c>
    </row>
    <row r="9" spans="1:3">
      <c r="A9" s="358">
        <v>2</v>
      </c>
      <c r="B9" s="354" t="s">
        <v>260</v>
      </c>
    </row>
    <row r="10" spans="1:3">
      <c r="A10" s="358">
        <v>3</v>
      </c>
      <c r="B10" s="354" t="s">
        <v>261</v>
      </c>
    </row>
    <row r="11" spans="1:3">
      <c r="A11" s="358">
        <v>4</v>
      </c>
      <c r="B11" s="354" t="s">
        <v>262</v>
      </c>
      <c r="C11" s="170"/>
    </row>
    <row r="12" spans="1:3">
      <c r="A12" s="358">
        <v>5</v>
      </c>
      <c r="B12" s="354" t="s">
        <v>187</v>
      </c>
    </row>
    <row r="13" spans="1:3">
      <c r="A13" s="358">
        <v>6</v>
      </c>
      <c r="B13" s="359" t="s">
        <v>149</v>
      </c>
    </row>
    <row r="14" spans="1:3">
      <c r="A14" s="358">
        <v>7</v>
      </c>
      <c r="B14" s="354" t="s">
        <v>263</v>
      </c>
    </row>
    <row r="15" spans="1:3">
      <c r="A15" s="358">
        <v>8</v>
      </c>
      <c r="B15" s="354" t="s">
        <v>266</v>
      </c>
    </row>
    <row r="16" spans="1:3">
      <c r="A16" s="358">
        <v>9</v>
      </c>
      <c r="B16" s="354" t="s">
        <v>88</v>
      </c>
    </row>
    <row r="17" spans="1:2">
      <c r="A17" s="360" t="s">
        <v>547</v>
      </c>
      <c r="B17" s="354" t="s">
        <v>527</v>
      </c>
    </row>
    <row r="18" spans="1:2">
      <c r="A18" s="358">
        <v>10</v>
      </c>
      <c r="B18" s="354" t="s">
        <v>269</v>
      </c>
    </row>
    <row r="19" spans="1:2">
      <c r="A19" s="358">
        <v>11</v>
      </c>
      <c r="B19" s="359" t="s">
        <v>250</v>
      </c>
    </row>
    <row r="20" spans="1:2">
      <c r="A20" s="358">
        <v>12</v>
      </c>
      <c r="B20" s="359" t="s">
        <v>247</v>
      </c>
    </row>
    <row r="21" spans="1:2">
      <c r="A21" s="358">
        <v>13</v>
      </c>
      <c r="B21" s="361" t="s">
        <v>460</v>
      </c>
    </row>
    <row r="22" spans="1:2">
      <c r="A22" s="358">
        <v>14</v>
      </c>
      <c r="B22" s="362" t="s">
        <v>520</v>
      </c>
    </row>
    <row r="23" spans="1:2">
      <c r="A23" s="363">
        <v>15</v>
      </c>
      <c r="B23" s="359" t="s">
        <v>77</v>
      </c>
    </row>
    <row r="24" spans="1:2">
      <c r="A24" s="363">
        <v>15.1</v>
      </c>
      <c r="B24" s="354" t="s">
        <v>556</v>
      </c>
    </row>
    <row r="25" spans="1:2">
      <c r="A25" s="363">
        <v>16</v>
      </c>
      <c r="B25" s="354" t="s">
        <v>623</v>
      </c>
    </row>
    <row r="26" spans="1:2">
      <c r="A26" s="363">
        <v>17</v>
      </c>
      <c r="B26" s="354" t="s">
        <v>936</v>
      </c>
    </row>
    <row r="27" spans="1:2">
      <c r="A27" s="363">
        <v>18</v>
      </c>
      <c r="B27" s="354" t="s">
        <v>957</v>
      </c>
    </row>
    <row r="28" spans="1:2">
      <c r="A28" s="363">
        <v>19</v>
      </c>
      <c r="B28" s="354" t="s">
        <v>958</v>
      </c>
    </row>
    <row r="29" spans="1:2">
      <c r="A29" s="363">
        <v>20</v>
      </c>
      <c r="B29" s="362" t="s">
        <v>722</v>
      </c>
    </row>
    <row r="30" spans="1:2">
      <c r="A30" s="363">
        <v>21</v>
      </c>
      <c r="B30" s="354" t="s">
        <v>740</v>
      </c>
    </row>
    <row r="31" spans="1:2">
      <c r="A31" s="363">
        <v>22</v>
      </c>
      <c r="B31" s="576" t="s">
        <v>757</v>
      </c>
    </row>
    <row r="32" spans="1:2" ht="27">
      <c r="A32" s="363">
        <v>23</v>
      </c>
      <c r="B32" s="576" t="s">
        <v>937</v>
      </c>
    </row>
    <row r="33" spans="1:2">
      <c r="A33" s="363">
        <v>24</v>
      </c>
      <c r="B33" s="354" t="s">
        <v>938</v>
      </c>
    </row>
    <row r="34" spans="1:2">
      <c r="A34" s="363">
        <v>25</v>
      </c>
      <c r="B34" s="354" t="s">
        <v>939</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70" zoomScaleNormal="70" workbookViewId="0">
      <pane xSplit="1" ySplit="5" topLeftCell="B6" activePane="bottomRight" state="frozen"/>
      <selection activeCell="B215" sqref="B215:C215"/>
      <selection pane="topRight" activeCell="B215" sqref="B215:C215"/>
      <selection pane="bottomLeft" activeCell="B215" sqref="B215:C215"/>
      <selection pane="bottomRight" activeCell="B6" sqref="B6"/>
    </sheetView>
  </sheetViews>
  <sheetFormatPr defaultRowHeight="14.4"/>
  <cols>
    <col min="1" max="1" width="9.5546875" style="5" bestFit="1" customWidth="1"/>
    <col min="2" max="2" width="132.44140625" style="2" customWidth="1"/>
    <col min="3" max="3" width="18.44140625" style="2" customWidth="1"/>
  </cols>
  <sheetData>
    <row r="1" spans="1:6">
      <c r="A1" s="18" t="s">
        <v>188</v>
      </c>
      <c r="B1" s="17" t="str">
        <f>Info!C2</f>
        <v>სს "ვითიბი ბანკი ჯორჯია"</v>
      </c>
      <c r="D1" s="2"/>
      <c r="E1" s="2"/>
      <c r="F1" s="2"/>
    </row>
    <row r="2" spans="1:6" s="22" customFormat="1" ht="15.75" customHeight="1">
      <c r="A2" s="22" t="s">
        <v>189</v>
      </c>
      <c r="B2" s="431">
        <v>44377</v>
      </c>
    </row>
    <row r="3" spans="1:6" s="22" customFormat="1" ht="15.75" customHeight="1"/>
    <row r="4" spans="1:6" ht="15" thickBot="1">
      <c r="A4" s="5" t="s">
        <v>413</v>
      </c>
      <c r="B4" s="61" t="s">
        <v>88</v>
      </c>
    </row>
    <row r="5" spans="1:6">
      <c r="A5" s="132" t="s">
        <v>26</v>
      </c>
      <c r="B5" s="133"/>
      <c r="C5" s="134" t="s">
        <v>27</v>
      </c>
    </row>
    <row r="6" spans="1:6">
      <c r="A6" s="135">
        <v>1</v>
      </c>
      <c r="B6" s="81" t="s">
        <v>28</v>
      </c>
      <c r="C6" s="237">
        <f>SUM(C7:C11)</f>
        <v>225448974</v>
      </c>
    </row>
    <row r="7" spans="1:6">
      <c r="A7" s="135">
        <v>2</v>
      </c>
      <c r="B7" s="78" t="s">
        <v>29</v>
      </c>
      <c r="C7" s="238">
        <v>209008277</v>
      </c>
    </row>
    <row r="8" spans="1:6">
      <c r="A8" s="135">
        <v>3</v>
      </c>
      <c r="B8" s="72" t="s">
        <v>30</v>
      </c>
      <c r="C8" s="238"/>
    </row>
    <row r="9" spans="1:6">
      <c r="A9" s="135">
        <v>4</v>
      </c>
      <c r="B9" s="72" t="s">
        <v>31</v>
      </c>
      <c r="C9" s="238">
        <v>9487836</v>
      </c>
    </row>
    <row r="10" spans="1:6">
      <c r="A10" s="135">
        <v>5</v>
      </c>
      <c r="B10" s="72" t="s">
        <v>32</v>
      </c>
      <c r="C10" s="238"/>
    </row>
    <row r="11" spans="1:6">
      <c r="A11" s="135">
        <v>6</v>
      </c>
      <c r="B11" s="79" t="s">
        <v>33</v>
      </c>
      <c r="C11" s="238">
        <v>6952861.0000000112</v>
      </c>
    </row>
    <row r="12" spans="1:6" s="4" customFormat="1">
      <c r="A12" s="135">
        <v>7</v>
      </c>
      <c r="B12" s="81" t="s">
        <v>34</v>
      </c>
      <c r="C12" s="239">
        <f>SUM(C13:C27)</f>
        <v>28570898.66</v>
      </c>
    </row>
    <row r="13" spans="1:6" s="4" customFormat="1">
      <c r="A13" s="135">
        <v>8</v>
      </c>
      <c r="B13" s="80" t="s">
        <v>35</v>
      </c>
      <c r="C13" s="240">
        <v>9487836</v>
      </c>
    </row>
    <row r="14" spans="1:6" s="4" customFormat="1" ht="27.6">
      <c r="A14" s="135">
        <v>9</v>
      </c>
      <c r="B14" s="73" t="s">
        <v>36</v>
      </c>
      <c r="C14" s="240"/>
    </row>
    <row r="15" spans="1:6" s="4" customFormat="1">
      <c r="A15" s="135">
        <v>10</v>
      </c>
      <c r="B15" s="74" t="s">
        <v>37</v>
      </c>
      <c r="C15" s="240">
        <v>19083062.66</v>
      </c>
    </row>
    <row r="16" spans="1:6" s="4" customFormat="1">
      <c r="A16" s="135">
        <v>11</v>
      </c>
      <c r="B16" s="75" t="s">
        <v>38</v>
      </c>
      <c r="C16" s="240"/>
    </row>
    <row r="17" spans="1:3" s="4" customFormat="1">
      <c r="A17" s="135">
        <v>12</v>
      </c>
      <c r="B17" s="74" t="s">
        <v>39</v>
      </c>
      <c r="C17" s="240"/>
    </row>
    <row r="18" spans="1:3" s="4" customFormat="1">
      <c r="A18" s="135">
        <v>13</v>
      </c>
      <c r="B18" s="74" t="s">
        <v>40</v>
      </c>
      <c r="C18" s="240"/>
    </row>
    <row r="19" spans="1:3" s="4" customFormat="1">
      <c r="A19" s="135">
        <v>14</v>
      </c>
      <c r="B19" s="74" t="s">
        <v>41</v>
      </c>
      <c r="C19" s="240"/>
    </row>
    <row r="20" spans="1:3" s="4" customFormat="1" ht="27.6">
      <c r="A20" s="135">
        <v>15</v>
      </c>
      <c r="B20" s="74" t="s">
        <v>42</v>
      </c>
      <c r="C20" s="240"/>
    </row>
    <row r="21" spans="1:3" s="4" customFormat="1" ht="27.6">
      <c r="A21" s="135">
        <v>16</v>
      </c>
      <c r="B21" s="73" t="s">
        <v>43</v>
      </c>
      <c r="C21" s="240"/>
    </row>
    <row r="22" spans="1:3" s="4" customFormat="1">
      <c r="A22" s="135">
        <v>17</v>
      </c>
      <c r="B22" s="136" t="s">
        <v>44</v>
      </c>
      <c r="C22" s="240"/>
    </row>
    <row r="23" spans="1:3" s="4" customFormat="1" ht="27.6">
      <c r="A23" s="135">
        <v>18</v>
      </c>
      <c r="B23" s="73" t="s">
        <v>45</v>
      </c>
      <c r="C23" s="240"/>
    </row>
    <row r="24" spans="1:3" s="4" customFormat="1" ht="27.6">
      <c r="A24" s="135">
        <v>19</v>
      </c>
      <c r="B24" s="73" t="s">
        <v>46</v>
      </c>
      <c r="C24" s="240"/>
    </row>
    <row r="25" spans="1:3" s="4" customFormat="1" ht="27.6">
      <c r="A25" s="135">
        <v>20</v>
      </c>
      <c r="B25" s="76" t="s">
        <v>47</v>
      </c>
      <c r="C25" s="240"/>
    </row>
    <row r="26" spans="1:3" s="4" customFormat="1">
      <c r="A26" s="135">
        <v>21</v>
      </c>
      <c r="B26" s="76" t="s">
        <v>48</v>
      </c>
      <c r="C26" s="240"/>
    </row>
    <row r="27" spans="1:3" s="4" customFormat="1" ht="27.6">
      <c r="A27" s="135">
        <v>22</v>
      </c>
      <c r="B27" s="76" t="s">
        <v>49</v>
      </c>
      <c r="C27" s="240"/>
    </row>
    <row r="28" spans="1:3" s="4" customFormat="1">
      <c r="A28" s="135">
        <v>23</v>
      </c>
      <c r="B28" s="82" t="s">
        <v>23</v>
      </c>
      <c r="C28" s="239">
        <f>C6-C12</f>
        <v>196878075.34</v>
      </c>
    </row>
    <row r="29" spans="1:3" s="4" customFormat="1">
      <c r="A29" s="137"/>
      <c r="B29" s="77"/>
      <c r="C29" s="240"/>
    </row>
    <row r="30" spans="1:3" s="4" customFormat="1">
      <c r="A30" s="137">
        <v>24</v>
      </c>
      <c r="B30" s="82" t="s">
        <v>50</v>
      </c>
      <c r="C30" s="239">
        <f>C31+C34</f>
        <v>13061100</v>
      </c>
    </row>
    <row r="31" spans="1:3" s="4" customFormat="1">
      <c r="A31" s="137">
        <v>25</v>
      </c>
      <c r="B31" s="72" t="s">
        <v>51</v>
      </c>
      <c r="C31" s="241">
        <f>C32+C33</f>
        <v>13061100</v>
      </c>
    </row>
    <row r="32" spans="1:3" s="4" customFormat="1">
      <c r="A32" s="137">
        <v>26</v>
      </c>
      <c r="B32" s="168" t="s">
        <v>52</v>
      </c>
      <c r="C32" s="240"/>
    </row>
    <row r="33" spans="1:3" s="4" customFormat="1">
      <c r="A33" s="137">
        <v>27</v>
      </c>
      <c r="B33" s="168" t="s">
        <v>53</v>
      </c>
      <c r="C33" s="240">
        <v>13061100</v>
      </c>
    </row>
    <row r="34" spans="1:3" s="4" customFormat="1">
      <c r="A34" s="137">
        <v>28</v>
      </c>
      <c r="B34" s="72" t="s">
        <v>54</v>
      </c>
      <c r="C34" s="240"/>
    </row>
    <row r="35" spans="1:3" s="4" customFormat="1">
      <c r="A35" s="137">
        <v>29</v>
      </c>
      <c r="B35" s="82" t="s">
        <v>55</v>
      </c>
      <c r="C35" s="239">
        <f>SUM(C36:C40)</f>
        <v>0</v>
      </c>
    </row>
    <row r="36" spans="1:3" s="4" customFormat="1">
      <c r="A36" s="137">
        <v>30</v>
      </c>
      <c r="B36" s="73" t="s">
        <v>56</v>
      </c>
      <c r="C36" s="240"/>
    </row>
    <row r="37" spans="1:3" s="4" customFormat="1">
      <c r="A37" s="137">
        <v>31</v>
      </c>
      <c r="B37" s="74" t="s">
        <v>57</v>
      </c>
      <c r="C37" s="240"/>
    </row>
    <row r="38" spans="1:3" s="4" customFormat="1" ht="27.6">
      <c r="A38" s="137">
        <v>32</v>
      </c>
      <c r="B38" s="73" t="s">
        <v>58</v>
      </c>
      <c r="C38" s="240"/>
    </row>
    <row r="39" spans="1:3" s="4" customFormat="1" ht="27.6">
      <c r="A39" s="137">
        <v>33</v>
      </c>
      <c r="B39" s="73" t="s">
        <v>46</v>
      </c>
      <c r="C39" s="240"/>
    </row>
    <row r="40" spans="1:3" s="4" customFormat="1" ht="27.6">
      <c r="A40" s="137">
        <v>34</v>
      </c>
      <c r="B40" s="76" t="s">
        <v>59</v>
      </c>
      <c r="C40" s="240"/>
    </row>
    <row r="41" spans="1:3" s="4" customFormat="1">
      <c r="A41" s="137">
        <v>35</v>
      </c>
      <c r="B41" s="82" t="s">
        <v>24</v>
      </c>
      <c r="C41" s="239">
        <f>C30-C35</f>
        <v>13061100</v>
      </c>
    </row>
    <row r="42" spans="1:3" s="4" customFormat="1">
      <c r="A42" s="137"/>
      <c r="B42" s="77"/>
      <c r="C42" s="240"/>
    </row>
    <row r="43" spans="1:3" s="4" customFormat="1">
      <c r="A43" s="137">
        <v>36</v>
      </c>
      <c r="B43" s="83" t="s">
        <v>60</v>
      </c>
      <c r="C43" s="239">
        <f>SUM(C44:C46)</f>
        <v>100140431.15689389</v>
      </c>
    </row>
    <row r="44" spans="1:3" s="4" customFormat="1">
      <c r="A44" s="137">
        <v>37</v>
      </c>
      <c r="B44" s="72" t="s">
        <v>61</v>
      </c>
      <c r="C44" s="240">
        <v>78922968.030000001</v>
      </c>
    </row>
    <row r="45" spans="1:3" s="4" customFormat="1">
      <c r="A45" s="137">
        <v>38</v>
      </c>
      <c r="B45" s="72" t="s">
        <v>62</v>
      </c>
      <c r="C45" s="240"/>
    </row>
    <row r="46" spans="1:3" s="4" customFormat="1">
      <c r="A46" s="137">
        <v>39</v>
      </c>
      <c r="B46" s="72" t="s">
        <v>63</v>
      </c>
      <c r="C46" s="240">
        <v>21217463.126893897</v>
      </c>
    </row>
    <row r="47" spans="1:3" s="4" customFormat="1">
      <c r="A47" s="137">
        <v>40</v>
      </c>
      <c r="B47" s="83" t="s">
        <v>64</v>
      </c>
      <c r="C47" s="239">
        <f>SUM(C48:C51)</f>
        <v>0</v>
      </c>
    </row>
    <row r="48" spans="1:3" s="4" customFormat="1">
      <c r="A48" s="137">
        <v>41</v>
      </c>
      <c r="B48" s="73" t="s">
        <v>65</v>
      </c>
      <c r="C48" s="240"/>
    </row>
    <row r="49" spans="1:3" s="4" customFormat="1">
      <c r="A49" s="137">
        <v>42</v>
      </c>
      <c r="B49" s="74" t="s">
        <v>66</v>
      </c>
      <c r="C49" s="240"/>
    </row>
    <row r="50" spans="1:3" s="4" customFormat="1" ht="27.6">
      <c r="A50" s="137">
        <v>43</v>
      </c>
      <c r="B50" s="73" t="s">
        <v>67</v>
      </c>
      <c r="C50" s="240"/>
    </row>
    <row r="51" spans="1:3" s="4" customFormat="1" ht="27.6">
      <c r="A51" s="137">
        <v>44</v>
      </c>
      <c r="B51" s="73" t="s">
        <v>46</v>
      </c>
      <c r="C51" s="240"/>
    </row>
    <row r="52" spans="1:3" s="4" customFormat="1" ht="15" thickBot="1">
      <c r="A52" s="138">
        <v>45</v>
      </c>
      <c r="B52" s="139" t="s">
        <v>25</v>
      </c>
      <c r="C52" s="242">
        <f>C43-C47</f>
        <v>100140431.15689389</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C15" sqref="C15:C17"/>
    </sheetView>
  </sheetViews>
  <sheetFormatPr defaultColWidth="9.109375" defaultRowHeight="13.8"/>
  <cols>
    <col min="1" max="1" width="10.88671875" style="306" bestFit="1" customWidth="1"/>
    <col min="2" max="2" width="59" style="306" customWidth="1"/>
    <col min="3" max="3" width="14.5546875" style="306" bestFit="1" customWidth="1"/>
    <col min="4" max="4" width="14.5546875" style="702" bestFit="1" customWidth="1"/>
    <col min="5" max="16384" width="9.109375" style="306"/>
  </cols>
  <sheetData>
    <row r="1" spans="1:4">
      <c r="A1" s="18" t="s">
        <v>188</v>
      </c>
      <c r="B1" s="17" t="str">
        <f>Info!C2</f>
        <v>სს "ვითიბი ბანკი ჯორჯია"</v>
      </c>
    </row>
    <row r="2" spans="1:4" s="22" customFormat="1" ht="15.75" customHeight="1">
      <c r="A2" s="22" t="s">
        <v>189</v>
      </c>
      <c r="B2" s="431">
        <v>44377</v>
      </c>
      <c r="D2" s="703"/>
    </row>
    <row r="3" spans="1:4" s="22" customFormat="1" ht="15.75" customHeight="1">
      <c r="D3" s="703"/>
    </row>
    <row r="4" spans="1:4" ht="14.4" thickBot="1">
      <c r="A4" s="307" t="s">
        <v>526</v>
      </c>
      <c r="B4" s="341" t="s">
        <v>527</v>
      </c>
    </row>
    <row r="5" spans="1:4" s="342" customFormat="1">
      <c r="A5" s="757" t="s">
        <v>528</v>
      </c>
      <c r="B5" s="758"/>
      <c r="C5" s="333" t="s">
        <v>529</v>
      </c>
      <c r="D5" s="704" t="s">
        <v>530</v>
      </c>
    </row>
    <row r="6" spans="1:4" s="343" customFormat="1">
      <c r="A6" s="334">
        <v>1</v>
      </c>
      <c r="B6" s="335" t="s">
        <v>531</v>
      </c>
      <c r="C6" s="335"/>
      <c r="D6" s="705"/>
    </row>
    <row r="7" spans="1:4" s="343" customFormat="1">
      <c r="A7" s="336" t="s">
        <v>532</v>
      </c>
      <c r="B7" s="337" t="s">
        <v>533</v>
      </c>
      <c r="C7" s="390">
        <v>4.4999999999999998E-2</v>
      </c>
      <c r="D7" s="706">
        <f>C7*'5. RWA'!$C$13</f>
        <v>85120727.330396011</v>
      </c>
    </row>
    <row r="8" spans="1:4" s="343" customFormat="1">
      <c r="A8" s="336" t="s">
        <v>534</v>
      </c>
      <c r="B8" s="337" t="s">
        <v>535</v>
      </c>
      <c r="C8" s="391">
        <v>0.06</v>
      </c>
      <c r="D8" s="706">
        <f>C8*'5. RWA'!$C$13</f>
        <v>113494303.10719469</v>
      </c>
    </row>
    <row r="9" spans="1:4" s="343" customFormat="1">
      <c r="A9" s="336" t="s">
        <v>536</v>
      </c>
      <c r="B9" s="337" t="s">
        <v>537</v>
      </c>
      <c r="C9" s="391">
        <v>0.08</v>
      </c>
      <c r="D9" s="706">
        <f>C9*'5. RWA'!$C$13</f>
        <v>151325737.47625959</v>
      </c>
    </row>
    <row r="10" spans="1:4" s="343" customFormat="1">
      <c r="A10" s="334" t="s">
        <v>538</v>
      </c>
      <c r="B10" s="335" t="s">
        <v>539</v>
      </c>
      <c r="C10" s="392"/>
      <c r="D10" s="707"/>
    </row>
    <row r="11" spans="1:4" s="344" customFormat="1">
      <c r="A11" s="338" t="s">
        <v>540</v>
      </c>
      <c r="B11" s="339" t="s">
        <v>602</v>
      </c>
      <c r="C11" s="393">
        <v>0</v>
      </c>
      <c r="D11" s="708">
        <f>C11*'5. RWA'!$C$13</f>
        <v>0</v>
      </c>
    </row>
    <row r="12" spans="1:4" s="344" customFormat="1">
      <c r="A12" s="338" t="s">
        <v>541</v>
      </c>
      <c r="B12" s="339" t="s">
        <v>542</v>
      </c>
      <c r="C12" s="393">
        <v>0</v>
      </c>
      <c r="D12" s="708">
        <f>C12*'5. RWA'!$C$13</f>
        <v>0</v>
      </c>
    </row>
    <row r="13" spans="1:4" s="344" customFormat="1">
      <c r="A13" s="338" t="s">
        <v>543</v>
      </c>
      <c r="B13" s="339" t="s">
        <v>544</v>
      </c>
      <c r="C13" s="393"/>
      <c r="D13" s="708">
        <f>C13*'5. RWA'!$C$13</f>
        <v>0</v>
      </c>
    </row>
    <row r="14" spans="1:4" s="343" customFormat="1">
      <c r="A14" s="334" t="s">
        <v>545</v>
      </c>
      <c r="B14" s="335" t="s">
        <v>600</v>
      </c>
      <c r="C14" s="394"/>
      <c r="D14" s="707"/>
    </row>
    <row r="15" spans="1:4" s="343" customFormat="1">
      <c r="A15" s="355" t="s">
        <v>548</v>
      </c>
      <c r="B15" s="339" t="s">
        <v>601</v>
      </c>
      <c r="C15" s="393">
        <v>2.0126085617725005E-2</v>
      </c>
      <c r="D15" s="708">
        <f>C15*'5. RWA'!$C$13</f>
        <v>38069934.357657224</v>
      </c>
    </row>
    <row r="16" spans="1:4" s="343" customFormat="1">
      <c r="A16" s="355" t="s">
        <v>549</v>
      </c>
      <c r="B16" s="339" t="s">
        <v>551</v>
      </c>
      <c r="C16" s="393">
        <v>2.685436061980551E-2</v>
      </c>
      <c r="D16" s="708">
        <f>C16*'5. RWA'!$C$13</f>
        <v>50796949.065568656</v>
      </c>
    </row>
    <row r="17" spans="1:6" s="343" customFormat="1">
      <c r="A17" s="355" t="s">
        <v>550</v>
      </c>
      <c r="B17" s="339" t="s">
        <v>598</v>
      </c>
      <c r="C17" s="393">
        <v>6.1996205054319568E-2</v>
      </c>
      <c r="D17" s="708">
        <f>C17*'5. RWA'!$C$13</f>
        <v>117270268.13217902</v>
      </c>
    </row>
    <row r="18" spans="1:6" s="342" customFormat="1">
      <c r="A18" s="759" t="s">
        <v>599</v>
      </c>
      <c r="B18" s="760"/>
      <c r="C18" s="395" t="s">
        <v>529</v>
      </c>
      <c r="D18" s="709" t="s">
        <v>530</v>
      </c>
    </row>
    <row r="19" spans="1:6" s="343" customFormat="1">
      <c r="A19" s="340">
        <v>4</v>
      </c>
      <c r="B19" s="339" t="s">
        <v>23</v>
      </c>
      <c r="C19" s="393">
        <f>C7+C11+C12+C13+C15</f>
        <v>6.512608561772501E-2</v>
      </c>
      <c r="D19" s="706">
        <f>C19*'5. RWA'!$C$13</f>
        <v>123190661.68805325</v>
      </c>
    </row>
    <row r="20" spans="1:6" s="343" customFormat="1">
      <c r="A20" s="340">
        <v>5</v>
      </c>
      <c r="B20" s="339" t="s">
        <v>89</v>
      </c>
      <c r="C20" s="393">
        <f>C8+C11+C12+C13+C16</f>
        <v>8.6854360619805504E-2</v>
      </c>
      <c r="D20" s="706">
        <f>C20*'5. RWA'!$C$13</f>
        <v>164291252.17276335</v>
      </c>
    </row>
    <row r="21" spans="1:6" s="343" customFormat="1" ht="14.4" thickBot="1">
      <c r="A21" s="345" t="s">
        <v>546</v>
      </c>
      <c r="B21" s="346" t="s">
        <v>88</v>
      </c>
      <c r="C21" s="396">
        <f>C9+C11+C12+C13+C17</f>
        <v>0.14199620505431956</v>
      </c>
      <c r="D21" s="710">
        <f>C21*'5. RWA'!$C$13</f>
        <v>268596005.60843861</v>
      </c>
    </row>
    <row r="22" spans="1:6">
      <c r="F22" s="307"/>
    </row>
    <row r="23" spans="1:6" ht="69">
      <c r="B23" s="24" t="s">
        <v>603</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2"/>
  <sheetViews>
    <sheetView zoomScale="70" zoomScaleNormal="70" workbookViewId="0">
      <pane xSplit="1" ySplit="5" topLeftCell="B6" activePane="bottomRight" state="frozen"/>
      <selection activeCell="B215" sqref="B215:C215"/>
      <selection pane="topRight" activeCell="B215" sqref="B215:C215"/>
      <selection pane="bottomLeft" activeCell="B215" sqref="B215:C215"/>
      <selection pane="bottomRight" activeCell="B6" sqref="B6"/>
    </sheetView>
  </sheetViews>
  <sheetFormatPr defaultRowHeight="14.4"/>
  <cols>
    <col min="1" max="1" width="10.6640625" style="68" customWidth="1"/>
    <col min="2" max="2" width="91.88671875" style="68" customWidth="1"/>
    <col min="3" max="3" width="53.109375" style="68" customWidth="1"/>
    <col min="4" max="4" width="32.33203125" style="68" customWidth="1"/>
    <col min="5" max="5" width="9.44140625" customWidth="1"/>
  </cols>
  <sheetData>
    <row r="1" spans="1:6">
      <c r="A1" s="18" t="s">
        <v>188</v>
      </c>
      <c r="B1" s="20" t="s">
        <v>963</v>
      </c>
      <c r="E1" s="306"/>
      <c r="F1" s="306"/>
    </row>
    <row r="2" spans="1:6" s="22" customFormat="1" ht="15.75" customHeight="1">
      <c r="A2" s="22" t="s">
        <v>189</v>
      </c>
      <c r="B2" s="602">
        <v>44377</v>
      </c>
    </row>
    <row r="3" spans="1:6" s="22" customFormat="1" ht="15.75" customHeight="1">
      <c r="A3" s="27"/>
    </row>
    <row r="4" spans="1:6" s="22" customFormat="1" ht="15.75" customHeight="1" thickBot="1">
      <c r="A4" s="22" t="s">
        <v>414</v>
      </c>
      <c r="B4" s="191" t="s">
        <v>269</v>
      </c>
      <c r="D4" s="193" t="s">
        <v>93</v>
      </c>
    </row>
    <row r="5" spans="1:6" ht="41.4">
      <c r="A5" s="142" t="s">
        <v>26</v>
      </c>
      <c r="B5" s="143" t="s">
        <v>231</v>
      </c>
      <c r="C5" s="634" t="s">
        <v>237</v>
      </c>
      <c r="D5" s="192" t="s">
        <v>270</v>
      </c>
    </row>
    <row r="6" spans="1:6">
      <c r="A6" s="711">
        <v>1</v>
      </c>
      <c r="B6" s="712" t="s">
        <v>154</v>
      </c>
      <c r="C6" s="713">
        <v>60835014</v>
      </c>
      <c r="D6" s="714"/>
      <c r="E6" s="8"/>
    </row>
    <row r="7" spans="1:6">
      <c r="A7" s="711">
        <v>2</v>
      </c>
      <c r="B7" s="84" t="s">
        <v>155</v>
      </c>
      <c r="C7" s="243">
        <v>242383509</v>
      </c>
      <c r="D7" s="715"/>
      <c r="E7" s="8"/>
    </row>
    <row r="8" spans="1:6">
      <c r="A8" s="711">
        <v>3</v>
      </c>
      <c r="B8" s="84" t="s">
        <v>156</v>
      </c>
      <c r="C8" s="243">
        <v>52176925</v>
      </c>
      <c r="D8" s="715"/>
      <c r="E8" s="8"/>
    </row>
    <row r="9" spans="1:6">
      <c r="A9" s="711">
        <v>4</v>
      </c>
      <c r="B9" s="84" t="s">
        <v>185</v>
      </c>
      <c r="C9" s="243"/>
      <c r="D9" s="715"/>
      <c r="E9" s="8"/>
    </row>
    <row r="10" spans="1:6">
      <c r="A10" s="711">
        <v>5.0999999999999996</v>
      </c>
      <c r="B10" s="84" t="s">
        <v>157</v>
      </c>
      <c r="C10" s="243">
        <v>165379584</v>
      </c>
      <c r="D10" s="715"/>
      <c r="E10" s="8"/>
    </row>
    <row r="11" spans="1:6">
      <c r="A11" s="711">
        <v>5.2</v>
      </c>
      <c r="B11" s="84" t="s">
        <v>992</v>
      </c>
      <c r="C11" s="243">
        <v>-672000</v>
      </c>
      <c r="D11" s="715"/>
      <c r="E11" s="9"/>
    </row>
    <row r="12" spans="1:6">
      <c r="A12" s="711" t="s">
        <v>993</v>
      </c>
      <c r="B12" s="716" t="s">
        <v>994</v>
      </c>
      <c r="C12" s="243">
        <v>672000</v>
      </c>
      <c r="D12" s="717" t="s">
        <v>995</v>
      </c>
      <c r="E12" s="9"/>
    </row>
    <row r="13" spans="1:6">
      <c r="A13" s="711">
        <v>5</v>
      </c>
      <c r="B13" s="84" t="s">
        <v>996</v>
      </c>
      <c r="C13" s="243">
        <v>164707584</v>
      </c>
      <c r="D13" s="715"/>
      <c r="E13" s="9"/>
    </row>
    <row r="14" spans="1:6">
      <c r="A14" s="711">
        <v>6.1</v>
      </c>
      <c r="B14" s="84" t="s">
        <v>158</v>
      </c>
      <c r="C14" s="244">
        <v>1497367402.263505</v>
      </c>
      <c r="D14" s="718"/>
      <c r="E14" s="9"/>
    </row>
    <row r="15" spans="1:6">
      <c r="A15" s="711">
        <v>6.2</v>
      </c>
      <c r="B15" s="85" t="s">
        <v>159</v>
      </c>
      <c r="C15" s="244">
        <v>-112632640.66082989</v>
      </c>
      <c r="D15" s="718"/>
      <c r="E15" s="8"/>
    </row>
    <row r="16" spans="1:6">
      <c r="A16" s="711" t="s">
        <v>487</v>
      </c>
      <c r="B16" s="86" t="s">
        <v>488</v>
      </c>
      <c r="C16" s="244">
        <v>20545463.126893897</v>
      </c>
      <c r="D16" s="717" t="s">
        <v>995</v>
      </c>
      <c r="E16" s="8"/>
    </row>
    <row r="17" spans="1:5">
      <c r="A17" s="711" t="s">
        <v>487</v>
      </c>
      <c r="B17" s="86" t="s">
        <v>611</v>
      </c>
      <c r="C17" s="244">
        <v>16526843</v>
      </c>
      <c r="D17" s="715"/>
      <c r="E17" s="8"/>
    </row>
    <row r="18" spans="1:5">
      <c r="A18" s="711">
        <v>6</v>
      </c>
      <c r="B18" s="84" t="s">
        <v>160</v>
      </c>
      <c r="C18" s="719">
        <v>1384734761.6026752</v>
      </c>
      <c r="D18" s="718"/>
      <c r="E18" s="8"/>
    </row>
    <row r="19" spans="1:5">
      <c r="A19" s="711">
        <v>7</v>
      </c>
      <c r="B19" s="84" t="s">
        <v>161</v>
      </c>
      <c r="C19" s="243">
        <v>24818252.199999999</v>
      </c>
      <c r="D19" s="715"/>
      <c r="E19" s="8"/>
    </row>
    <row r="20" spans="1:5">
      <c r="A20" s="711">
        <v>8</v>
      </c>
      <c r="B20" s="84" t="s">
        <v>162</v>
      </c>
      <c r="C20" s="243">
        <v>19439189.690000001</v>
      </c>
      <c r="D20" s="715"/>
      <c r="E20" s="8"/>
    </row>
    <row r="21" spans="1:5">
      <c r="A21" s="711">
        <v>9</v>
      </c>
      <c r="B21" s="84" t="s">
        <v>163</v>
      </c>
      <c r="C21" s="243">
        <v>54000</v>
      </c>
      <c r="D21" s="715"/>
      <c r="E21" s="8"/>
    </row>
    <row r="22" spans="1:5">
      <c r="A22" s="711">
        <v>9.1</v>
      </c>
      <c r="B22" s="86" t="s">
        <v>246</v>
      </c>
      <c r="C22" s="244"/>
      <c r="D22" s="715"/>
      <c r="E22" s="8"/>
    </row>
    <row r="23" spans="1:5">
      <c r="A23" s="711">
        <v>9.1999999999999993</v>
      </c>
      <c r="B23" s="86" t="s">
        <v>236</v>
      </c>
      <c r="C23" s="244"/>
      <c r="D23" s="715"/>
      <c r="E23" s="8"/>
    </row>
    <row r="24" spans="1:5">
      <c r="A24" s="711">
        <v>9.3000000000000007</v>
      </c>
      <c r="B24" s="86" t="s">
        <v>235</v>
      </c>
      <c r="C24" s="244"/>
      <c r="D24" s="715"/>
      <c r="E24" s="8"/>
    </row>
    <row r="25" spans="1:5">
      <c r="A25" s="711">
        <v>10</v>
      </c>
      <c r="B25" s="84" t="s">
        <v>164</v>
      </c>
      <c r="C25" s="243">
        <v>66461150</v>
      </c>
      <c r="D25" s="715"/>
      <c r="E25" s="7"/>
    </row>
    <row r="26" spans="1:5">
      <c r="A26" s="711">
        <v>10.1</v>
      </c>
      <c r="B26" s="86" t="s">
        <v>234</v>
      </c>
      <c r="C26" s="243">
        <v>19202119.149999999</v>
      </c>
      <c r="D26" s="717" t="s">
        <v>997</v>
      </c>
      <c r="E26" s="8"/>
    </row>
    <row r="27" spans="1:5">
      <c r="A27" s="711">
        <v>11</v>
      </c>
      <c r="B27" s="87" t="s">
        <v>165</v>
      </c>
      <c r="C27" s="243">
        <v>44117528.355599999</v>
      </c>
      <c r="D27" s="720"/>
      <c r="E27" s="8"/>
    </row>
    <row r="28" spans="1:5">
      <c r="A28" s="711">
        <v>11.1</v>
      </c>
      <c r="B28" s="86" t="s">
        <v>998</v>
      </c>
      <c r="C28" s="243">
        <v>-119056.49</v>
      </c>
      <c r="D28" s="717" t="s">
        <v>997</v>
      </c>
      <c r="E28" s="8"/>
    </row>
    <row r="29" spans="1:5">
      <c r="A29" s="711">
        <v>12</v>
      </c>
      <c r="B29" s="89" t="s">
        <v>166</v>
      </c>
      <c r="C29" s="246">
        <v>2059727913.8482752</v>
      </c>
      <c r="D29" s="721"/>
      <c r="E29" s="8"/>
    </row>
    <row r="30" spans="1:5">
      <c r="A30" s="711">
        <v>13</v>
      </c>
      <c r="B30" s="84" t="s">
        <v>167</v>
      </c>
      <c r="C30" s="247">
        <v>17216584</v>
      </c>
      <c r="D30" s="722"/>
      <c r="E30" s="8"/>
    </row>
    <row r="31" spans="1:5">
      <c r="A31" s="711">
        <v>14</v>
      </c>
      <c r="B31" s="84" t="s">
        <v>168</v>
      </c>
      <c r="C31" s="247">
        <v>421091343</v>
      </c>
      <c r="D31" s="715"/>
      <c r="E31" s="8"/>
    </row>
    <row r="32" spans="1:5">
      <c r="A32" s="711">
        <v>15</v>
      </c>
      <c r="B32" s="84" t="s">
        <v>169</v>
      </c>
      <c r="C32" s="247">
        <v>200739783</v>
      </c>
      <c r="D32" s="715"/>
      <c r="E32" s="8"/>
    </row>
    <row r="33" spans="1:5">
      <c r="A33" s="711">
        <v>16</v>
      </c>
      <c r="B33" s="84" t="s">
        <v>170</v>
      </c>
      <c r="C33" s="247">
        <v>874212630</v>
      </c>
      <c r="D33" s="715"/>
      <c r="E33" s="8"/>
    </row>
    <row r="34" spans="1:5">
      <c r="A34" s="711">
        <v>17</v>
      </c>
      <c r="B34" s="84" t="s">
        <v>171</v>
      </c>
      <c r="C34" s="247">
        <v>0</v>
      </c>
      <c r="D34" s="715"/>
      <c r="E34" s="8"/>
    </row>
    <row r="35" spans="1:5">
      <c r="A35" s="711">
        <v>18</v>
      </c>
      <c r="B35" s="84" t="s">
        <v>172</v>
      </c>
      <c r="C35" s="247">
        <v>187619726.23999998</v>
      </c>
      <c r="D35" s="715"/>
      <c r="E35" s="8"/>
    </row>
    <row r="36" spans="1:5">
      <c r="A36" s="711">
        <v>19</v>
      </c>
      <c r="B36" s="84" t="s">
        <v>173</v>
      </c>
      <c r="C36" s="247">
        <v>12891328</v>
      </c>
      <c r="D36" s="715"/>
      <c r="E36" s="8"/>
    </row>
    <row r="37" spans="1:5">
      <c r="A37" s="711">
        <v>20</v>
      </c>
      <c r="B37" s="84" t="s">
        <v>95</v>
      </c>
      <c r="C37" s="247">
        <v>28523477.370000001</v>
      </c>
      <c r="D37" s="715"/>
      <c r="E37" s="7"/>
    </row>
    <row r="38" spans="1:5">
      <c r="A38" s="711">
        <v>20.100000000000001</v>
      </c>
      <c r="B38" s="88" t="s">
        <v>486</v>
      </c>
      <c r="C38" s="723">
        <v>0</v>
      </c>
      <c r="D38" s="717" t="s">
        <v>995</v>
      </c>
      <c r="E38" s="8"/>
    </row>
    <row r="39" spans="1:5">
      <c r="A39" s="711">
        <v>21</v>
      </c>
      <c r="B39" s="87" t="s">
        <v>174</v>
      </c>
      <c r="C39" s="245">
        <v>91984068.030000001</v>
      </c>
      <c r="D39" s="720"/>
      <c r="E39" s="8"/>
    </row>
    <row r="40" spans="1:5">
      <c r="A40" s="711">
        <v>21.1</v>
      </c>
      <c r="B40" s="88" t="s">
        <v>233</v>
      </c>
      <c r="C40" s="247">
        <v>78922968.030000001</v>
      </c>
      <c r="D40" s="717" t="s">
        <v>999</v>
      </c>
      <c r="E40" s="8"/>
    </row>
    <row r="41" spans="1:5" ht="27.6">
      <c r="A41" s="711">
        <v>21.2</v>
      </c>
      <c r="B41" s="724" t="s">
        <v>53</v>
      </c>
      <c r="C41" s="247">
        <v>13061100</v>
      </c>
      <c r="D41" s="717" t="s">
        <v>1000</v>
      </c>
      <c r="E41" s="8"/>
    </row>
    <row r="42" spans="1:5">
      <c r="A42" s="711">
        <v>22</v>
      </c>
      <c r="B42" s="89" t="s">
        <v>175</v>
      </c>
      <c r="C42" s="246">
        <v>1834278939.6399999</v>
      </c>
      <c r="D42" s="721"/>
      <c r="E42" s="8"/>
    </row>
    <row r="43" spans="1:5">
      <c r="A43" s="711">
        <v>23</v>
      </c>
      <c r="B43" s="87" t="s">
        <v>176</v>
      </c>
      <c r="C43" s="243">
        <v>209008277</v>
      </c>
      <c r="D43" s="717" t="s">
        <v>1001</v>
      </c>
      <c r="E43" s="8"/>
    </row>
    <row r="44" spans="1:5">
      <c r="A44" s="711">
        <v>24</v>
      </c>
      <c r="B44" s="87" t="s">
        <v>177</v>
      </c>
      <c r="C44" s="243"/>
      <c r="D44" s="715"/>
      <c r="E44" s="8"/>
    </row>
    <row r="45" spans="1:5">
      <c r="A45" s="711">
        <v>25</v>
      </c>
      <c r="B45" s="87" t="s">
        <v>232</v>
      </c>
      <c r="C45" s="243"/>
      <c r="D45" s="715"/>
      <c r="E45" s="7"/>
    </row>
    <row r="46" spans="1:5">
      <c r="A46" s="711">
        <v>26</v>
      </c>
      <c r="B46" s="87" t="s">
        <v>179</v>
      </c>
      <c r="C46" s="243"/>
      <c r="D46" s="715"/>
    </row>
    <row r="47" spans="1:5">
      <c r="A47" s="711">
        <v>27</v>
      </c>
      <c r="B47" s="87" t="s">
        <v>180</v>
      </c>
      <c r="C47" s="243">
        <v>0</v>
      </c>
      <c r="D47" s="715"/>
    </row>
    <row r="48" spans="1:5">
      <c r="A48" s="711">
        <v>28</v>
      </c>
      <c r="B48" s="87" t="s">
        <v>181</v>
      </c>
      <c r="C48" s="243">
        <v>6952861.0000000112</v>
      </c>
      <c r="D48" s="717" t="s">
        <v>1002</v>
      </c>
    </row>
    <row r="49" spans="1:4">
      <c r="A49" s="711">
        <v>29</v>
      </c>
      <c r="B49" s="87" t="s">
        <v>35</v>
      </c>
      <c r="C49" s="243">
        <v>9487836</v>
      </c>
      <c r="D49" s="715"/>
    </row>
    <row r="50" spans="1:4">
      <c r="A50" s="725">
        <v>29.1</v>
      </c>
      <c r="B50" s="87" t="s">
        <v>31</v>
      </c>
      <c r="C50" s="723">
        <v>9487836</v>
      </c>
      <c r="D50" s="717" t="s">
        <v>1003</v>
      </c>
    </row>
    <row r="51" spans="1:4">
      <c r="A51" s="725">
        <v>29.2</v>
      </c>
      <c r="B51" s="87" t="s">
        <v>35</v>
      </c>
      <c r="C51" s="723">
        <v>-9487836</v>
      </c>
      <c r="D51" s="717" t="s">
        <v>1004</v>
      </c>
    </row>
    <row r="52" spans="1:4" ht="15" thickBot="1">
      <c r="A52" s="140">
        <v>30</v>
      </c>
      <c r="B52" s="141" t="s">
        <v>182</v>
      </c>
      <c r="C52" s="726">
        <v>225448974</v>
      </c>
      <c r="D52" s="72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70" zoomScaleNormal="70" workbookViewId="0">
      <pane xSplit="2" ySplit="7" topLeftCell="K8" activePane="bottomRight" state="frozen"/>
      <selection activeCell="B215" sqref="B215:C215"/>
      <selection pane="topRight" activeCell="B215" sqref="B215:C215"/>
      <selection pane="bottomLeft" activeCell="B215" sqref="B215:C215"/>
      <selection pane="bottomRight" activeCell="C8" sqref="C8:S21"/>
    </sheetView>
  </sheetViews>
  <sheetFormatPr defaultColWidth="9.109375" defaultRowHeight="13.8"/>
  <cols>
    <col min="1" max="1" width="10.5546875" style="2" bestFit="1" customWidth="1"/>
    <col min="2" max="2" width="95" style="2" customWidth="1"/>
    <col min="3" max="3" width="9.44140625" style="2" bestFit="1" customWidth="1"/>
    <col min="4" max="4" width="13.33203125" style="2" bestFit="1" customWidth="1"/>
    <col min="5" max="5" width="9.44140625" style="2" bestFit="1" customWidth="1"/>
    <col min="6" max="6" width="13.33203125" style="2" bestFit="1" customWidth="1"/>
    <col min="7" max="7" width="9.44140625" style="2" bestFit="1" customWidth="1"/>
    <col min="8" max="8" width="13.33203125" style="2" bestFit="1" customWidth="1"/>
    <col min="9" max="9" width="9.44140625" style="2" bestFit="1" customWidth="1"/>
    <col min="10" max="10" width="13.33203125" style="2" bestFit="1" customWidth="1"/>
    <col min="11" max="11" width="9.44140625" style="2" bestFit="1" customWidth="1"/>
    <col min="12" max="12" width="13.33203125" style="2" bestFit="1" customWidth="1"/>
    <col min="13" max="13" width="9.44140625" style="2" bestFit="1" customWidth="1"/>
    <col min="14" max="14" width="13.33203125" style="2" bestFit="1" customWidth="1"/>
    <col min="15" max="15" width="9.44140625" style="2" bestFit="1" customWidth="1"/>
    <col min="16" max="16" width="13.33203125" style="2" bestFit="1" customWidth="1"/>
    <col min="17" max="17" width="9.44140625" style="2" bestFit="1" customWidth="1"/>
    <col min="18" max="18" width="13.33203125" style="2" bestFit="1" customWidth="1"/>
    <col min="19" max="19" width="31.5546875" style="2" bestFit="1" customWidth="1"/>
    <col min="20" max="16384" width="9.109375" style="13"/>
  </cols>
  <sheetData>
    <row r="1" spans="1:19">
      <c r="A1" s="2" t="s">
        <v>188</v>
      </c>
      <c r="B1" s="306" t="str">
        <f>Info!C2</f>
        <v>სს "ვითიბი ბანკი ჯორჯია"</v>
      </c>
    </row>
    <row r="2" spans="1:19">
      <c r="A2" s="2" t="s">
        <v>189</v>
      </c>
      <c r="B2" s="431">
        <v>44377</v>
      </c>
    </row>
    <row r="4" spans="1:19" ht="28.2" thickBot="1">
      <c r="A4" s="67" t="s">
        <v>415</v>
      </c>
      <c r="B4" s="275" t="s">
        <v>457</v>
      </c>
    </row>
    <row r="5" spans="1:19">
      <c r="A5" s="129"/>
      <c r="B5" s="131"/>
      <c r="C5" s="115" t="s">
        <v>0</v>
      </c>
      <c r="D5" s="115" t="s">
        <v>1</v>
      </c>
      <c r="E5" s="115" t="s">
        <v>2</v>
      </c>
      <c r="F5" s="115" t="s">
        <v>3</v>
      </c>
      <c r="G5" s="115" t="s">
        <v>4</v>
      </c>
      <c r="H5" s="115" t="s">
        <v>5</v>
      </c>
      <c r="I5" s="115" t="s">
        <v>238</v>
      </c>
      <c r="J5" s="115" t="s">
        <v>239</v>
      </c>
      <c r="K5" s="115" t="s">
        <v>240</v>
      </c>
      <c r="L5" s="115" t="s">
        <v>241</v>
      </c>
      <c r="M5" s="115" t="s">
        <v>242</v>
      </c>
      <c r="N5" s="115" t="s">
        <v>243</v>
      </c>
      <c r="O5" s="115" t="s">
        <v>444</v>
      </c>
      <c r="P5" s="115" t="s">
        <v>445</v>
      </c>
      <c r="Q5" s="115" t="s">
        <v>446</v>
      </c>
      <c r="R5" s="266" t="s">
        <v>447</v>
      </c>
      <c r="S5" s="116" t="s">
        <v>448</v>
      </c>
    </row>
    <row r="6" spans="1:19" ht="46.5" customHeight="1">
      <c r="A6" s="145"/>
      <c r="B6" s="765" t="s">
        <v>449</v>
      </c>
      <c r="C6" s="763">
        <v>0</v>
      </c>
      <c r="D6" s="764"/>
      <c r="E6" s="763">
        <v>0.2</v>
      </c>
      <c r="F6" s="764"/>
      <c r="G6" s="763">
        <v>0.35</v>
      </c>
      <c r="H6" s="764"/>
      <c r="I6" s="763">
        <v>0.5</v>
      </c>
      <c r="J6" s="764"/>
      <c r="K6" s="763">
        <v>0.75</v>
      </c>
      <c r="L6" s="764"/>
      <c r="M6" s="763">
        <v>1</v>
      </c>
      <c r="N6" s="764"/>
      <c r="O6" s="763">
        <v>1.5</v>
      </c>
      <c r="P6" s="764"/>
      <c r="Q6" s="763">
        <v>2.5</v>
      </c>
      <c r="R6" s="764"/>
      <c r="S6" s="761" t="s">
        <v>251</v>
      </c>
    </row>
    <row r="7" spans="1:19">
      <c r="A7" s="145"/>
      <c r="B7" s="766"/>
      <c r="C7" s="274" t="s">
        <v>442</v>
      </c>
      <c r="D7" s="274" t="s">
        <v>443</v>
      </c>
      <c r="E7" s="274" t="s">
        <v>442</v>
      </c>
      <c r="F7" s="274" t="s">
        <v>443</v>
      </c>
      <c r="G7" s="274" t="s">
        <v>442</v>
      </c>
      <c r="H7" s="274" t="s">
        <v>443</v>
      </c>
      <c r="I7" s="274" t="s">
        <v>442</v>
      </c>
      <c r="J7" s="274" t="s">
        <v>443</v>
      </c>
      <c r="K7" s="274" t="s">
        <v>442</v>
      </c>
      <c r="L7" s="274" t="s">
        <v>443</v>
      </c>
      <c r="M7" s="274" t="s">
        <v>442</v>
      </c>
      <c r="N7" s="274" t="s">
        <v>443</v>
      </c>
      <c r="O7" s="274" t="s">
        <v>442</v>
      </c>
      <c r="P7" s="274" t="s">
        <v>443</v>
      </c>
      <c r="Q7" s="274" t="s">
        <v>442</v>
      </c>
      <c r="R7" s="274" t="s">
        <v>443</v>
      </c>
      <c r="S7" s="762"/>
    </row>
    <row r="8" spans="1:19" s="149" customFormat="1">
      <c r="A8" s="119">
        <v>1</v>
      </c>
      <c r="B8" s="167" t="s">
        <v>216</v>
      </c>
      <c r="C8" s="248">
        <v>158628906.09999999</v>
      </c>
      <c r="D8" s="248"/>
      <c r="E8" s="248">
        <v>0</v>
      </c>
      <c r="F8" s="267"/>
      <c r="G8" s="248">
        <v>0</v>
      </c>
      <c r="H8" s="248"/>
      <c r="I8" s="248">
        <v>0</v>
      </c>
      <c r="J8" s="248"/>
      <c r="K8" s="248">
        <v>0</v>
      </c>
      <c r="L8" s="248"/>
      <c r="M8" s="248">
        <v>218331654.55899999</v>
      </c>
      <c r="N8" s="248"/>
      <c r="O8" s="248">
        <v>0</v>
      </c>
      <c r="P8" s="248"/>
      <c r="Q8" s="248">
        <v>0</v>
      </c>
      <c r="R8" s="267"/>
      <c r="S8" s="280">
        <v>218331654.55899999</v>
      </c>
    </row>
    <row r="9" spans="1:19" s="149" customFormat="1">
      <c r="A9" s="119">
        <v>2</v>
      </c>
      <c r="B9" s="167" t="s">
        <v>217</v>
      </c>
      <c r="C9" s="248">
        <v>0</v>
      </c>
      <c r="D9" s="248"/>
      <c r="E9" s="248">
        <v>0</v>
      </c>
      <c r="F9" s="248"/>
      <c r="G9" s="248">
        <v>0</v>
      </c>
      <c r="H9" s="248"/>
      <c r="I9" s="248">
        <v>0</v>
      </c>
      <c r="J9" s="248"/>
      <c r="K9" s="248">
        <v>0</v>
      </c>
      <c r="L9" s="248"/>
      <c r="M9" s="248">
        <v>0</v>
      </c>
      <c r="N9" s="248"/>
      <c r="O9" s="248">
        <v>0</v>
      </c>
      <c r="P9" s="248"/>
      <c r="Q9" s="248">
        <v>0</v>
      </c>
      <c r="R9" s="267"/>
      <c r="S9" s="280">
        <v>0</v>
      </c>
    </row>
    <row r="10" spans="1:19" s="149" customFormat="1">
      <c r="A10" s="119">
        <v>3</v>
      </c>
      <c r="B10" s="167" t="s">
        <v>218</v>
      </c>
      <c r="C10" s="248">
        <v>0</v>
      </c>
      <c r="D10" s="248"/>
      <c r="E10" s="248">
        <v>0</v>
      </c>
      <c r="F10" s="248"/>
      <c r="G10" s="248">
        <v>0</v>
      </c>
      <c r="H10" s="248"/>
      <c r="I10" s="248">
        <v>0</v>
      </c>
      <c r="J10" s="248"/>
      <c r="K10" s="248">
        <v>0</v>
      </c>
      <c r="L10" s="248"/>
      <c r="M10" s="248">
        <v>0</v>
      </c>
      <c r="N10" s="248"/>
      <c r="O10" s="248">
        <v>0</v>
      </c>
      <c r="P10" s="248"/>
      <c r="Q10" s="248">
        <v>0</v>
      </c>
      <c r="R10" s="267"/>
      <c r="S10" s="280">
        <v>0</v>
      </c>
    </row>
    <row r="11" spans="1:19" s="149" customFormat="1">
      <c r="A11" s="119">
        <v>4</v>
      </c>
      <c r="B11" s="167" t="s">
        <v>219</v>
      </c>
      <c r="C11" s="248">
        <v>0</v>
      </c>
      <c r="D11" s="248"/>
      <c r="E11" s="248">
        <v>0</v>
      </c>
      <c r="F11" s="248"/>
      <c r="G11" s="248">
        <v>0</v>
      </c>
      <c r="H11" s="248"/>
      <c r="I11" s="248">
        <v>0</v>
      </c>
      <c r="J11" s="248"/>
      <c r="K11" s="248">
        <v>0</v>
      </c>
      <c r="L11" s="248"/>
      <c r="M11" s="248">
        <v>0</v>
      </c>
      <c r="N11" s="248"/>
      <c r="O11" s="248">
        <v>0</v>
      </c>
      <c r="P11" s="248"/>
      <c r="Q11" s="248">
        <v>0</v>
      </c>
      <c r="R11" s="267"/>
      <c r="S11" s="280">
        <v>0</v>
      </c>
    </row>
    <row r="12" spans="1:19" s="149" customFormat="1">
      <c r="A12" s="119">
        <v>5</v>
      </c>
      <c r="B12" s="167" t="s">
        <v>220</v>
      </c>
      <c r="C12" s="248">
        <v>0</v>
      </c>
      <c r="D12" s="248"/>
      <c r="E12" s="248">
        <v>0</v>
      </c>
      <c r="F12" s="248"/>
      <c r="G12" s="248">
        <v>0</v>
      </c>
      <c r="H12" s="248"/>
      <c r="I12" s="248">
        <v>0</v>
      </c>
      <c r="J12" s="248"/>
      <c r="K12" s="248">
        <v>0</v>
      </c>
      <c r="L12" s="248"/>
      <c r="M12" s="248">
        <v>0</v>
      </c>
      <c r="N12" s="248"/>
      <c r="O12" s="248">
        <v>0</v>
      </c>
      <c r="P12" s="248"/>
      <c r="Q12" s="248">
        <v>0</v>
      </c>
      <c r="R12" s="267"/>
      <c r="S12" s="280">
        <v>0</v>
      </c>
    </row>
    <row r="13" spans="1:19" s="149" customFormat="1">
      <c r="A13" s="119">
        <v>6</v>
      </c>
      <c r="B13" s="167" t="s">
        <v>221</v>
      </c>
      <c r="C13" s="248">
        <v>0</v>
      </c>
      <c r="D13" s="248"/>
      <c r="E13" s="248">
        <v>49569910.620700002</v>
      </c>
      <c r="F13" s="248"/>
      <c r="G13" s="248">
        <v>0</v>
      </c>
      <c r="H13" s="248"/>
      <c r="I13" s="248">
        <v>1856482.2836999963</v>
      </c>
      <c r="J13" s="248"/>
      <c r="K13" s="248">
        <v>0</v>
      </c>
      <c r="L13" s="248"/>
      <c r="M13" s="248">
        <v>750531.43660000002</v>
      </c>
      <c r="N13" s="248">
        <v>3955375</v>
      </c>
      <c r="O13" s="248">
        <v>0</v>
      </c>
      <c r="P13" s="248"/>
      <c r="Q13" s="248">
        <v>0</v>
      </c>
      <c r="R13" s="267"/>
      <c r="S13" s="280">
        <v>15548129.702589998</v>
      </c>
    </row>
    <row r="14" spans="1:19" s="149" customFormat="1">
      <c r="A14" s="119">
        <v>7</v>
      </c>
      <c r="B14" s="167" t="s">
        <v>73</v>
      </c>
      <c r="C14" s="248">
        <v>0</v>
      </c>
      <c r="D14" s="248">
        <v>0</v>
      </c>
      <c r="E14" s="248">
        <v>0</v>
      </c>
      <c r="F14" s="248">
        <v>0</v>
      </c>
      <c r="G14" s="248">
        <v>0</v>
      </c>
      <c r="H14" s="248"/>
      <c r="I14" s="248">
        <v>0</v>
      </c>
      <c r="J14" s="248">
        <v>0</v>
      </c>
      <c r="K14" s="248">
        <v>0</v>
      </c>
      <c r="L14" s="248"/>
      <c r="M14" s="248">
        <v>727051287.18867004</v>
      </c>
      <c r="N14" s="248">
        <v>96682682.590594977</v>
      </c>
      <c r="O14" s="248">
        <v>7185806.2576200003</v>
      </c>
      <c r="P14" s="248">
        <v>63978.875</v>
      </c>
      <c r="Q14" s="248">
        <v>0</v>
      </c>
      <c r="R14" s="267">
        <v>0</v>
      </c>
      <c r="S14" s="280">
        <v>834608647.47819507</v>
      </c>
    </row>
    <row r="15" spans="1:19" s="149" customFormat="1">
      <c r="A15" s="119">
        <v>8</v>
      </c>
      <c r="B15" s="167" t="s">
        <v>74</v>
      </c>
      <c r="C15" s="248">
        <v>0</v>
      </c>
      <c r="D15" s="248"/>
      <c r="E15" s="248">
        <v>0</v>
      </c>
      <c r="F15" s="248"/>
      <c r="G15" s="248">
        <v>0</v>
      </c>
      <c r="H15" s="248"/>
      <c r="I15" s="248">
        <v>0</v>
      </c>
      <c r="J15" s="248"/>
      <c r="K15" s="248">
        <v>269647775.77364999</v>
      </c>
      <c r="L15" s="248">
        <v>13850506.996809999</v>
      </c>
      <c r="M15" s="248">
        <v>45281444.613809995</v>
      </c>
      <c r="N15" s="248">
        <v>342380.20298499998</v>
      </c>
      <c r="O15" s="248">
        <v>112706821.21190998</v>
      </c>
      <c r="P15" s="248">
        <v>4400608.1861799993</v>
      </c>
      <c r="Q15" s="248">
        <v>0</v>
      </c>
      <c r="R15" s="267"/>
      <c r="S15" s="280">
        <v>433908680.99177492</v>
      </c>
    </row>
    <row r="16" spans="1:19" s="149" customFormat="1">
      <c r="A16" s="119">
        <v>9</v>
      </c>
      <c r="B16" s="167" t="s">
        <v>75</v>
      </c>
      <c r="C16" s="248">
        <v>0</v>
      </c>
      <c r="D16" s="248"/>
      <c r="E16" s="248">
        <v>0</v>
      </c>
      <c r="F16" s="248"/>
      <c r="G16" s="248">
        <v>272947847.77463001</v>
      </c>
      <c r="H16" s="248">
        <v>1756483.1101249999</v>
      </c>
      <c r="I16" s="248">
        <v>0</v>
      </c>
      <c r="J16" s="248"/>
      <c r="K16" s="248">
        <v>0</v>
      </c>
      <c r="L16" s="248"/>
      <c r="M16" s="248">
        <v>0</v>
      </c>
      <c r="N16" s="248"/>
      <c r="O16" s="248">
        <v>0</v>
      </c>
      <c r="P16" s="248"/>
      <c r="Q16" s="248">
        <v>0</v>
      </c>
      <c r="R16" s="267"/>
      <c r="S16" s="280">
        <v>96146515.809664249</v>
      </c>
    </row>
    <row r="17" spans="1:19" s="149" customFormat="1">
      <c r="A17" s="119">
        <v>10</v>
      </c>
      <c r="B17" s="167" t="s">
        <v>69</v>
      </c>
      <c r="C17" s="248">
        <v>0</v>
      </c>
      <c r="D17" s="248"/>
      <c r="E17" s="248">
        <v>0</v>
      </c>
      <c r="F17" s="248"/>
      <c r="G17" s="248">
        <v>0</v>
      </c>
      <c r="H17" s="248"/>
      <c r="I17" s="248">
        <v>3729371.6241299994</v>
      </c>
      <c r="J17" s="248"/>
      <c r="K17" s="248">
        <v>0</v>
      </c>
      <c r="L17" s="248"/>
      <c r="M17" s="248">
        <v>8308246.4343099995</v>
      </c>
      <c r="N17" s="248"/>
      <c r="O17" s="248">
        <v>10941.27</v>
      </c>
      <c r="P17" s="248"/>
      <c r="Q17" s="248">
        <v>0</v>
      </c>
      <c r="R17" s="267"/>
      <c r="S17" s="280">
        <v>10189344.151374998</v>
      </c>
    </row>
    <row r="18" spans="1:19" s="149" customFormat="1">
      <c r="A18" s="119">
        <v>11</v>
      </c>
      <c r="B18" s="167" t="s">
        <v>70</v>
      </c>
      <c r="C18" s="248">
        <v>0</v>
      </c>
      <c r="D18" s="248"/>
      <c r="E18" s="248">
        <v>0</v>
      </c>
      <c r="F18" s="248"/>
      <c r="G18" s="248">
        <v>0</v>
      </c>
      <c r="H18" s="248"/>
      <c r="I18" s="248">
        <v>0</v>
      </c>
      <c r="J18" s="248"/>
      <c r="K18" s="248">
        <v>0</v>
      </c>
      <c r="L18" s="248"/>
      <c r="M18" s="248">
        <v>0</v>
      </c>
      <c r="N18" s="248"/>
      <c r="O18" s="248">
        <v>0</v>
      </c>
      <c r="P18" s="248"/>
      <c r="Q18" s="248">
        <v>0</v>
      </c>
      <c r="R18" s="267"/>
      <c r="S18" s="280">
        <v>0</v>
      </c>
    </row>
    <row r="19" spans="1:19" s="149" customFormat="1">
      <c r="A19" s="119">
        <v>12</v>
      </c>
      <c r="B19" s="167" t="s">
        <v>71</v>
      </c>
      <c r="C19" s="248">
        <v>0</v>
      </c>
      <c r="D19" s="248"/>
      <c r="E19" s="248">
        <v>0</v>
      </c>
      <c r="F19" s="248"/>
      <c r="G19" s="248">
        <v>0</v>
      </c>
      <c r="H19" s="248"/>
      <c r="I19" s="248">
        <v>0</v>
      </c>
      <c r="J19" s="248"/>
      <c r="K19" s="248">
        <v>0</v>
      </c>
      <c r="L19" s="248"/>
      <c r="M19" s="248">
        <v>0</v>
      </c>
      <c r="N19" s="248"/>
      <c r="O19" s="248">
        <v>0</v>
      </c>
      <c r="P19" s="248"/>
      <c r="Q19" s="248">
        <v>0</v>
      </c>
      <c r="R19" s="267"/>
      <c r="S19" s="280">
        <v>0</v>
      </c>
    </row>
    <row r="20" spans="1:19" s="149" customFormat="1">
      <c r="A20" s="119">
        <v>13</v>
      </c>
      <c r="B20" s="167" t="s">
        <v>72</v>
      </c>
      <c r="C20" s="248">
        <v>0</v>
      </c>
      <c r="D20" s="248"/>
      <c r="E20" s="248">
        <v>0</v>
      </c>
      <c r="F20" s="248"/>
      <c r="G20" s="248">
        <v>0</v>
      </c>
      <c r="H20" s="248"/>
      <c r="I20" s="248">
        <v>0</v>
      </c>
      <c r="J20" s="248"/>
      <c r="K20" s="248">
        <v>0</v>
      </c>
      <c r="L20" s="248"/>
      <c r="M20" s="248">
        <v>0</v>
      </c>
      <c r="N20" s="248"/>
      <c r="O20" s="248">
        <v>0</v>
      </c>
      <c r="P20" s="248"/>
      <c r="Q20" s="248">
        <v>0</v>
      </c>
      <c r="R20" s="267"/>
      <c r="S20" s="280">
        <v>0</v>
      </c>
    </row>
    <row r="21" spans="1:19" s="149" customFormat="1">
      <c r="A21" s="119">
        <v>14</v>
      </c>
      <c r="B21" s="167" t="s">
        <v>249</v>
      </c>
      <c r="C21" s="248">
        <v>60835014</v>
      </c>
      <c r="D21" s="248"/>
      <c r="E21" s="248">
        <v>0</v>
      </c>
      <c r="F21" s="248"/>
      <c r="G21" s="248">
        <v>0</v>
      </c>
      <c r="H21" s="248"/>
      <c r="I21" s="248">
        <v>0</v>
      </c>
      <c r="J21" s="248"/>
      <c r="K21" s="248">
        <v>0</v>
      </c>
      <c r="L21" s="248"/>
      <c r="M21" s="248">
        <v>144962466.55299997</v>
      </c>
      <c r="N21" s="248"/>
      <c r="O21" s="248">
        <v>0</v>
      </c>
      <c r="P21" s="248"/>
      <c r="Q21" s="248">
        <v>986855.49</v>
      </c>
      <c r="R21" s="267"/>
      <c r="S21" s="280">
        <v>147429605.27799997</v>
      </c>
    </row>
    <row r="22" spans="1:19" ht="14.4" thickBot="1">
      <c r="A22" s="101"/>
      <c r="B22" s="151" t="s">
        <v>68</v>
      </c>
      <c r="C22" s="249">
        <f>SUM(C8:C21)</f>
        <v>219463920.09999999</v>
      </c>
      <c r="D22" s="249">
        <f t="shared" ref="D22:S22" si="0">SUM(D8:D21)</f>
        <v>0</v>
      </c>
      <c r="E22" s="249">
        <f t="shared" si="0"/>
        <v>49569910.620700002</v>
      </c>
      <c r="F22" s="249">
        <f t="shared" si="0"/>
        <v>0</v>
      </c>
      <c r="G22" s="249">
        <f t="shared" si="0"/>
        <v>272947847.77463001</v>
      </c>
      <c r="H22" s="249">
        <f t="shared" si="0"/>
        <v>1756483.1101249999</v>
      </c>
      <c r="I22" s="249">
        <f t="shared" si="0"/>
        <v>5585853.9078299962</v>
      </c>
      <c r="J22" s="249">
        <f t="shared" si="0"/>
        <v>0</v>
      </c>
      <c r="K22" s="249">
        <f t="shared" si="0"/>
        <v>269647775.77364999</v>
      </c>
      <c r="L22" s="249">
        <f t="shared" si="0"/>
        <v>13850506.996809999</v>
      </c>
      <c r="M22" s="249">
        <f t="shared" si="0"/>
        <v>1144685630.7853899</v>
      </c>
      <c r="N22" s="249">
        <f t="shared" si="0"/>
        <v>100980437.79357998</v>
      </c>
      <c r="O22" s="249">
        <f t="shared" si="0"/>
        <v>119903568.73952998</v>
      </c>
      <c r="P22" s="249">
        <f t="shared" si="0"/>
        <v>4464587.0611799993</v>
      </c>
      <c r="Q22" s="249">
        <f t="shared" si="0"/>
        <v>986855.49</v>
      </c>
      <c r="R22" s="249">
        <f t="shared" si="0"/>
        <v>0</v>
      </c>
      <c r="S22" s="281">
        <f t="shared" si="0"/>
        <v>1756162577.9705992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zoomScale="50" zoomScaleNormal="50" workbookViewId="0">
      <pane xSplit="2" ySplit="6" topLeftCell="C7" activePane="bottomRight" state="frozen"/>
      <selection activeCell="B215" sqref="B215:C215"/>
      <selection pane="topRight" activeCell="B215" sqref="B215:C215"/>
      <selection pane="bottomLeft" activeCell="B215" sqref="B215:C215"/>
      <selection pane="bottomRight" activeCell="C7" sqref="C7"/>
    </sheetView>
  </sheetViews>
  <sheetFormatPr defaultColWidth="9.109375" defaultRowHeight="13.8"/>
  <cols>
    <col min="1" max="1" width="10.5546875" style="2" bestFit="1" customWidth="1"/>
    <col min="2" max="2" width="74.5546875" style="2" customWidth="1"/>
    <col min="3" max="3" width="19" style="2" customWidth="1"/>
    <col min="4" max="4" width="19.5546875" style="2" customWidth="1"/>
    <col min="5" max="5" width="31.109375" style="2" customWidth="1"/>
    <col min="6" max="6" width="29.109375" style="2" customWidth="1"/>
    <col min="7" max="7" width="28.5546875" style="2" customWidth="1"/>
    <col min="8" max="8" width="26.44140625" style="2" customWidth="1"/>
    <col min="9" max="9" width="23.6640625" style="2" customWidth="1"/>
    <col min="10" max="10" width="21.5546875" style="2" customWidth="1"/>
    <col min="11" max="11" width="15.6640625" style="2" customWidth="1"/>
    <col min="12" max="12" width="13.33203125" style="2" customWidth="1"/>
    <col min="13" max="13" width="20.88671875" style="2" customWidth="1"/>
    <col min="14" max="14" width="19.33203125" style="2" customWidth="1"/>
    <col min="15" max="15" width="18.44140625" style="2" customWidth="1"/>
    <col min="16" max="16" width="19" style="2" customWidth="1"/>
    <col min="17" max="17" width="20.33203125" style="2" customWidth="1"/>
    <col min="18" max="18" width="18" style="2" customWidth="1"/>
    <col min="19" max="19" width="36" style="2" customWidth="1"/>
    <col min="20" max="20" width="19.44140625" style="2" customWidth="1"/>
    <col min="21" max="21" width="19.109375" style="2" customWidth="1"/>
    <col min="22" max="22" width="20" style="2" customWidth="1"/>
    <col min="23" max="16384" width="9.109375" style="13"/>
  </cols>
  <sheetData>
    <row r="1" spans="1:22">
      <c r="A1" s="2" t="s">
        <v>188</v>
      </c>
      <c r="B1" s="306" t="str">
        <f>Info!C2</f>
        <v>სს "ვითიბი ბანკი ჯორჯია"</v>
      </c>
    </row>
    <row r="2" spans="1:22">
      <c r="A2" s="2" t="s">
        <v>189</v>
      </c>
      <c r="B2" s="431">
        <v>44377</v>
      </c>
    </row>
    <row r="4" spans="1:22" ht="28.2" thickBot="1">
      <c r="A4" s="2" t="s">
        <v>416</v>
      </c>
      <c r="B4" s="276" t="s">
        <v>458</v>
      </c>
      <c r="V4" s="193" t="s">
        <v>93</v>
      </c>
    </row>
    <row r="5" spans="1:22">
      <c r="A5" s="99"/>
      <c r="B5" s="100"/>
      <c r="C5" s="767" t="s">
        <v>198</v>
      </c>
      <c r="D5" s="768"/>
      <c r="E5" s="768"/>
      <c r="F5" s="768"/>
      <c r="G5" s="768"/>
      <c r="H5" s="768"/>
      <c r="I5" s="768"/>
      <c r="J5" s="768"/>
      <c r="K5" s="768"/>
      <c r="L5" s="769"/>
      <c r="M5" s="767" t="s">
        <v>199</v>
      </c>
      <c r="N5" s="768"/>
      <c r="O5" s="768"/>
      <c r="P5" s="768"/>
      <c r="Q5" s="768"/>
      <c r="R5" s="768"/>
      <c r="S5" s="769"/>
      <c r="T5" s="772" t="s">
        <v>456</v>
      </c>
      <c r="U5" s="772" t="s">
        <v>455</v>
      </c>
      <c r="V5" s="770" t="s">
        <v>200</v>
      </c>
    </row>
    <row r="6" spans="1:22" s="67" customFormat="1" ht="151.80000000000001">
      <c r="A6" s="117"/>
      <c r="B6" s="169"/>
      <c r="C6" s="97" t="s">
        <v>201</v>
      </c>
      <c r="D6" s="96" t="s">
        <v>202</v>
      </c>
      <c r="E6" s="93" t="s">
        <v>203</v>
      </c>
      <c r="F6" s="277" t="s">
        <v>450</v>
      </c>
      <c r="G6" s="96" t="s">
        <v>204</v>
      </c>
      <c r="H6" s="96" t="s">
        <v>205</v>
      </c>
      <c r="I6" s="96" t="s">
        <v>206</v>
      </c>
      <c r="J6" s="96" t="s">
        <v>248</v>
      </c>
      <c r="K6" s="96" t="s">
        <v>207</v>
      </c>
      <c r="L6" s="98" t="s">
        <v>208</v>
      </c>
      <c r="M6" s="97" t="s">
        <v>209</v>
      </c>
      <c r="N6" s="96" t="s">
        <v>210</v>
      </c>
      <c r="O6" s="96" t="s">
        <v>211</v>
      </c>
      <c r="P6" s="96" t="s">
        <v>212</v>
      </c>
      <c r="Q6" s="96" t="s">
        <v>213</v>
      </c>
      <c r="R6" s="96" t="s">
        <v>214</v>
      </c>
      <c r="S6" s="98" t="s">
        <v>215</v>
      </c>
      <c r="T6" s="773"/>
      <c r="U6" s="773"/>
      <c r="V6" s="771"/>
    </row>
    <row r="7" spans="1:22" s="149" customFormat="1">
      <c r="A7" s="150">
        <v>1</v>
      </c>
      <c r="B7" s="148" t="s">
        <v>216</v>
      </c>
      <c r="C7" s="250"/>
      <c r="D7" s="248">
        <v>0</v>
      </c>
      <c r="E7" s="248"/>
      <c r="F7" s="248"/>
      <c r="G7" s="248"/>
      <c r="H7" s="248"/>
      <c r="I7" s="248"/>
      <c r="J7" s="248">
        <v>0</v>
      </c>
      <c r="K7" s="248"/>
      <c r="L7" s="251"/>
      <c r="M7" s="250"/>
      <c r="N7" s="248"/>
      <c r="O7" s="248"/>
      <c r="P7" s="248"/>
      <c r="Q7" s="248"/>
      <c r="R7" s="248"/>
      <c r="S7" s="251"/>
      <c r="T7" s="271">
        <v>0</v>
      </c>
      <c r="U7" s="270"/>
      <c r="V7" s="252">
        <f>SUM(C7:S7)</f>
        <v>0</v>
      </c>
    </row>
    <row r="8" spans="1:22" s="149" customFormat="1">
      <c r="A8" s="150">
        <v>2</v>
      </c>
      <c r="B8" s="148" t="s">
        <v>217</v>
      </c>
      <c r="C8" s="250"/>
      <c r="D8" s="248">
        <v>0</v>
      </c>
      <c r="E8" s="248"/>
      <c r="F8" s="248"/>
      <c r="G8" s="248"/>
      <c r="H8" s="248"/>
      <c r="I8" s="248"/>
      <c r="J8" s="248">
        <v>0</v>
      </c>
      <c r="K8" s="248"/>
      <c r="L8" s="251"/>
      <c r="M8" s="250"/>
      <c r="N8" s="248"/>
      <c r="O8" s="248"/>
      <c r="P8" s="248"/>
      <c r="Q8" s="248"/>
      <c r="R8" s="248"/>
      <c r="S8" s="251"/>
      <c r="T8" s="270">
        <v>0</v>
      </c>
      <c r="U8" s="270"/>
      <c r="V8" s="252">
        <f t="shared" ref="V8:V20" si="0">SUM(C8:S8)</f>
        <v>0</v>
      </c>
    </row>
    <row r="9" spans="1:22" s="149" customFormat="1">
      <c r="A9" s="150">
        <v>3</v>
      </c>
      <c r="B9" s="148" t="s">
        <v>218</v>
      </c>
      <c r="C9" s="250"/>
      <c r="D9" s="248">
        <v>0</v>
      </c>
      <c r="E9" s="248"/>
      <c r="F9" s="248"/>
      <c r="G9" s="248"/>
      <c r="H9" s="248"/>
      <c r="I9" s="248"/>
      <c r="J9" s="248">
        <v>0</v>
      </c>
      <c r="K9" s="248"/>
      <c r="L9" s="251"/>
      <c r="M9" s="250"/>
      <c r="N9" s="248"/>
      <c r="O9" s="248"/>
      <c r="P9" s="248"/>
      <c r="Q9" s="248"/>
      <c r="R9" s="248"/>
      <c r="S9" s="251"/>
      <c r="T9" s="270">
        <v>0</v>
      </c>
      <c r="U9" s="270"/>
      <c r="V9" s="252">
        <f>SUM(C9:S9)</f>
        <v>0</v>
      </c>
    </row>
    <row r="10" spans="1:22" s="149" customFormat="1">
      <c r="A10" s="150">
        <v>4</v>
      </c>
      <c r="B10" s="148" t="s">
        <v>219</v>
      </c>
      <c r="C10" s="250"/>
      <c r="D10" s="248">
        <v>0</v>
      </c>
      <c r="E10" s="248"/>
      <c r="F10" s="248"/>
      <c r="G10" s="248"/>
      <c r="H10" s="248"/>
      <c r="I10" s="248"/>
      <c r="J10" s="248">
        <v>0</v>
      </c>
      <c r="K10" s="248"/>
      <c r="L10" s="251"/>
      <c r="M10" s="250"/>
      <c r="N10" s="248"/>
      <c r="O10" s="248"/>
      <c r="P10" s="248"/>
      <c r="Q10" s="248"/>
      <c r="R10" s="248"/>
      <c r="S10" s="251"/>
      <c r="T10" s="270">
        <v>0</v>
      </c>
      <c r="U10" s="270"/>
      <c r="V10" s="252">
        <f t="shared" si="0"/>
        <v>0</v>
      </c>
    </row>
    <row r="11" spans="1:22" s="149" customFormat="1">
      <c r="A11" s="150">
        <v>5</v>
      </c>
      <c r="B11" s="148" t="s">
        <v>220</v>
      </c>
      <c r="C11" s="250"/>
      <c r="D11" s="248">
        <v>0</v>
      </c>
      <c r="E11" s="248"/>
      <c r="F11" s="248"/>
      <c r="G11" s="248"/>
      <c r="H11" s="248"/>
      <c r="I11" s="248"/>
      <c r="J11" s="248">
        <v>0</v>
      </c>
      <c r="K11" s="248"/>
      <c r="L11" s="251"/>
      <c r="M11" s="250"/>
      <c r="N11" s="248"/>
      <c r="O11" s="248"/>
      <c r="P11" s="248"/>
      <c r="Q11" s="248"/>
      <c r="R11" s="248"/>
      <c r="S11" s="251"/>
      <c r="T11" s="270">
        <v>0</v>
      </c>
      <c r="U11" s="270"/>
      <c r="V11" s="252">
        <f t="shared" si="0"/>
        <v>0</v>
      </c>
    </row>
    <row r="12" spans="1:22" s="149" customFormat="1">
      <c r="A12" s="150">
        <v>6</v>
      </c>
      <c r="B12" s="148" t="s">
        <v>221</v>
      </c>
      <c r="C12" s="250"/>
      <c r="D12" s="248">
        <v>0</v>
      </c>
      <c r="E12" s="248"/>
      <c r="F12" s="248"/>
      <c r="G12" s="248"/>
      <c r="H12" s="248"/>
      <c r="I12" s="248"/>
      <c r="J12" s="248">
        <v>0</v>
      </c>
      <c r="K12" s="248"/>
      <c r="L12" s="251"/>
      <c r="M12" s="250"/>
      <c r="N12" s="248"/>
      <c r="O12" s="248"/>
      <c r="P12" s="248"/>
      <c r="Q12" s="248"/>
      <c r="R12" s="248"/>
      <c r="S12" s="251"/>
      <c r="T12" s="270">
        <v>0</v>
      </c>
      <c r="U12" s="270"/>
      <c r="V12" s="252">
        <f t="shared" si="0"/>
        <v>0</v>
      </c>
    </row>
    <row r="13" spans="1:22" s="149" customFormat="1">
      <c r="A13" s="150">
        <v>7</v>
      </c>
      <c r="B13" s="148" t="s">
        <v>73</v>
      </c>
      <c r="C13" s="250"/>
      <c r="D13" s="248">
        <v>36948899.403532006</v>
      </c>
      <c r="E13" s="248"/>
      <c r="F13" s="248"/>
      <c r="G13" s="248"/>
      <c r="H13" s="248"/>
      <c r="I13" s="248"/>
      <c r="J13" s="248">
        <v>0</v>
      </c>
      <c r="K13" s="248"/>
      <c r="L13" s="251"/>
      <c r="M13" s="250"/>
      <c r="N13" s="248"/>
      <c r="O13" s="248"/>
      <c r="P13" s="248"/>
      <c r="Q13" s="248"/>
      <c r="R13" s="248"/>
      <c r="S13" s="251"/>
      <c r="T13" s="270">
        <v>29288477.587942004</v>
      </c>
      <c r="U13" s="270">
        <v>7660421.8155899998</v>
      </c>
      <c r="V13" s="252">
        <f t="shared" si="0"/>
        <v>36948899.403532006</v>
      </c>
    </row>
    <row r="14" spans="1:22" s="149" customFormat="1">
      <c r="A14" s="150">
        <v>8</v>
      </c>
      <c r="B14" s="148" t="s">
        <v>74</v>
      </c>
      <c r="C14" s="250"/>
      <c r="D14" s="248">
        <v>10641625.101835502</v>
      </c>
      <c r="E14" s="248"/>
      <c r="F14" s="248"/>
      <c r="G14" s="248"/>
      <c r="H14" s="248"/>
      <c r="I14" s="248"/>
      <c r="J14" s="248">
        <v>0</v>
      </c>
      <c r="K14" s="248"/>
      <c r="L14" s="251"/>
      <c r="M14" s="250"/>
      <c r="N14" s="248"/>
      <c r="O14" s="248"/>
      <c r="P14" s="248"/>
      <c r="Q14" s="248"/>
      <c r="R14" s="248"/>
      <c r="S14" s="251"/>
      <c r="T14" s="270">
        <v>9771611.9450355023</v>
      </c>
      <c r="U14" s="270">
        <v>870013.1568</v>
      </c>
      <c r="V14" s="252">
        <f t="shared" si="0"/>
        <v>10641625.101835502</v>
      </c>
    </row>
    <row r="15" spans="1:22" s="149" customFormat="1">
      <c r="A15" s="150">
        <v>9</v>
      </c>
      <c r="B15" s="148" t="s">
        <v>75</v>
      </c>
      <c r="C15" s="250"/>
      <c r="D15" s="248">
        <v>0</v>
      </c>
      <c r="E15" s="248"/>
      <c r="F15" s="248"/>
      <c r="G15" s="248"/>
      <c r="H15" s="248"/>
      <c r="I15" s="248"/>
      <c r="J15" s="248">
        <v>0</v>
      </c>
      <c r="K15" s="248"/>
      <c r="L15" s="251"/>
      <c r="M15" s="250"/>
      <c r="N15" s="248"/>
      <c r="O15" s="248"/>
      <c r="P15" s="248"/>
      <c r="Q15" s="248"/>
      <c r="R15" s="248"/>
      <c r="S15" s="251"/>
      <c r="T15" s="270">
        <v>0</v>
      </c>
      <c r="U15" s="270"/>
      <c r="V15" s="252">
        <f t="shared" si="0"/>
        <v>0</v>
      </c>
    </row>
    <row r="16" spans="1:22" s="149" customFormat="1">
      <c r="A16" s="150">
        <v>10</v>
      </c>
      <c r="B16" s="148" t="s">
        <v>69</v>
      </c>
      <c r="C16" s="250"/>
      <c r="D16" s="248">
        <v>32161.78</v>
      </c>
      <c r="E16" s="248"/>
      <c r="F16" s="248"/>
      <c r="G16" s="248"/>
      <c r="H16" s="248"/>
      <c r="I16" s="248"/>
      <c r="J16" s="248">
        <v>0</v>
      </c>
      <c r="K16" s="248"/>
      <c r="L16" s="251"/>
      <c r="M16" s="250"/>
      <c r="N16" s="248"/>
      <c r="O16" s="248"/>
      <c r="P16" s="248"/>
      <c r="Q16" s="248"/>
      <c r="R16" s="248"/>
      <c r="S16" s="251"/>
      <c r="T16" s="270">
        <v>32161.78</v>
      </c>
      <c r="U16" s="270"/>
      <c r="V16" s="252">
        <f t="shared" si="0"/>
        <v>32161.78</v>
      </c>
    </row>
    <row r="17" spans="1:22" s="149" customFormat="1">
      <c r="A17" s="150">
        <v>11</v>
      </c>
      <c r="B17" s="148" t="s">
        <v>70</v>
      </c>
      <c r="C17" s="250"/>
      <c r="D17" s="248">
        <v>0</v>
      </c>
      <c r="E17" s="248"/>
      <c r="F17" s="248"/>
      <c r="G17" s="248"/>
      <c r="H17" s="248"/>
      <c r="I17" s="248"/>
      <c r="J17" s="248">
        <v>0</v>
      </c>
      <c r="K17" s="248"/>
      <c r="L17" s="251"/>
      <c r="M17" s="250"/>
      <c r="N17" s="248"/>
      <c r="O17" s="248"/>
      <c r="P17" s="248"/>
      <c r="Q17" s="248"/>
      <c r="R17" s="248"/>
      <c r="S17" s="251"/>
      <c r="T17" s="270">
        <v>0</v>
      </c>
      <c r="U17" s="270"/>
      <c r="V17" s="252">
        <f t="shared" si="0"/>
        <v>0</v>
      </c>
    </row>
    <row r="18" spans="1:22" s="149" customFormat="1">
      <c r="A18" s="150">
        <v>12</v>
      </c>
      <c r="B18" s="148" t="s">
        <v>71</v>
      </c>
      <c r="C18" s="250"/>
      <c r="D18" s="248">
        <v>0</v>
      </c>
      <c r="E18" s="248"/>
      <c r="F18" s="248"/>
      <c r="G18" s="248"/>
      <c r="H18" s="248"/>
      <c r="I18" s="248"/>
      <c r="J18" s="248">
        <v>0</v>
      </c>
      <c r="K18" s="248"/>
      <c r="L18" s="251"/>
      <c r="M18" s="250"/>
      <c r="N18" s="248"/>
      <c r="O18" s="248"/>
      <c r="P18" s="248"/>
      <c r="Q18" s="248"/>
      <c r="R18" s="248"/>
      <c r="S18" s="251"/>
      <c r="T18" s="270">
        <v>0</v>
      </c>
      <c r="U18" s="270"/>
      <c r="V18" s="252">
        <f t="shared" si="0"/>
        <v>0</v>
      </c>
    </row>
    <row r="19" spans="1:22" s="149" customFormat="1">
      <c r="A19" s="150">
        <v>13</v>
      </c>
      <c r="B19" s="148" t="s">
        <v>72</v>
      </c>
      <c r="C19" s="250"/>
      <c r="D19" s="248">
        <v>0</v>
      </c>
      <c r="E19" s="248"/>
      <c r="F19" s="248"/>
      <c r="G19" s="248"/>
      <c r="H19" s="248"/>
      <c r="I19" s="248"/>
      <c r="J19" s="248">
        <v>0</v>
      </c>
      <c r="K19" s="248"/>
      <c r="L19" s="251"/>
      <c r="M19" s="250"/>
      <c r="N19" s="248"/>
      <c r="O19" s="248"/>
      <c r="P19" s="248"/>
      <c r="Q19" s="248"/>
      <c r="R19" s="248"/>
      <c r="S19" s="251"/>
      <c r="T19" s="270">
        <v>0</v>
      </c>
      <c r="U19" s="270"/>
      <c r="V19" s="252">
        <f t="shared" si="0"/>
        <v>0</v>
      </c>
    </row>
    <row r="20" spans="1:22" s="149" customFormat="1">
      <c r="A20" s="150">
        <v>14</v>
      </c>
      <c r="B20" s="148" t="s">
        <v>249</v>
      </c>
      <c r="C20" s="250"/>
      <c r="D20" s="248">
        <v>0</v>
      </c>
      <c r="E20" s="248"/>
      <c r="F20" s="248"/>
      <c r="G20" s="248"/>
      <c r="H20" s="248"/>
      <c r="I20" s="248"/>
      <c r="J20" s="248">
        <v>0</v>
      </c>
      <c r="K20" s="248"/>
      <c r="L20" s="251"/>
      <c r="M20" s="250"/>
      <c r="N20" s="248"/>
      <c r="O20" s="248"/>
      <c r="P20" s="248"/>
      <c r="Q20" s="248"/>
      <c r="R20" s="248"/>
      <c r="S20" s="251"/>
      <c r="T20" s="270">
        <v>0</v>
      </c>
      <c r="U20" s="270"/>
      <c r="V20" s="252">
        <f t="shared" si="0"/>
        <v>0</v>
      </c>
    </row>
    <row r="21" spans="1:22" ht="14.4" thickBot="1">
      <c r="A21" s="101"/>
      <c r="B21" s="102" t="s">
        <v>68</v>
      </c>
      <c r="C21" s="253">
        <f>SUM(C7:C20)</f>
        <v>0</v>
      </c>
      <c r="D21" s="249">
        <f t="shared" ref="D21:V21" si="1">SUM(D7:D20)</f>
        <v>47622686.285367511</v>
      </c>
      <c r="E21" s="249">
        <f t="shared" si="1"/>
        <v>0</v>
      </c>
      <c r="F21" s="249">
        <f t="shared" si="1"/>
        <v>0</v>
      </c>
      <c r="G21" s="249">
        <f t="shared" si="1"/>
        <v>0</v>
      </c>
      <c r="H21" s="249">
        <f t="shared" si="1"/>
        <v>0</v>
      </c>
      <c r="I21" s="249">
        <f t="shared" si="1"/>
        <v>0</v>
      </c>
      <c r="J21" s="249">
        <f t="shared" si="1"/>
        <v>0</v>
      </c>
      <c r="K21" s="249">
        <f t="shared" si="1"/>
        <v>0</v>
      </c>
      <c r="L21" s="254">
        <f t="shared" si="1"/>
        <v>0</v>
      </c>
      <c r="M21" s="253">
        <f t="shared" si="1"/>
        <v>0</v>
      </c>
      <c r="N21" s="249">
        <f t="shared" si="1"/>
        <v>0</v>
      </c>
      <c r="O21" s="249">
        <f t="shared" si="1"/>
        <v>0</v>
      </c>
      <c r="P21" s="249">
        <f t="shared" si="1"/>
        <v>0</v>
      </c>
      <c r="Q21" s="249">
        <f t="shared" si="1"/>
        <v>0</v>
      </c>
      <c r="R21" s="249">
        <f t="shared" si="1"/>
        <v>0</v>
      </c>
      <c r="S21" s="254">
        <f t="shared" si="1"/>
        <v>0</v>
      </c>
      <c r="T21" s="254">
        <f>SUM(T7:T20)</f>
        <v>39092251.312977508</v>
      </c>
      <c r="U21" s="254">
        <f t="shared" si="1"/>
        <v>8530434.9723899998</v>
      </c>
      <c r="V21" s="255">
        <f t="shared" si="1"/>
        <v>47622686.285367511</v>
      </c>
    </row>
    <row r="24" spans="1:22">
      <c r="A24" s="19"/>
      <c r="B24" s="19"/>
      <c r="C24" s="71"/>
      <c r="D24" s="71"/>
      <c r="E24" s="71"/>
    </row>
    <row r="25" spans="1:22">
      <c r="A25" s="94"/>
      <c r="B25" s="94"/>
      <c r="C25" s="19"/>
      <c r="D25" s="71"/>
      <c r="E25" s="71"/>
    </row>
    <row r="26" spans="1:22">
      <c r="A26" s="94"/>
      <c r="B26" s="95"/>
      <c r="C26" s="19"/>
      <c r="D26" s="71"/>
      <c r="E26" s="71"/>
    </row>
    <row r="27" spans="1:22">
      <c r="A27" s="94"/>
      <c r="B27" s="94"/>
      <c r="C27" s="19"/>
      <c r="D27" s="71"/>
      <c r="E27" s="71"/>
    </row>
    <row r="28" spans="1:22">
      <c r="A28" s="94"/>
      <c r="B28" s="95"/>
      <c r="C28" s="19"/>
      <c r="D28" s="71"/>
      <c r="E28" s="7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0" zoomScaleNormal="80" workbookViewId="0">
      <pane xSplit="1" ySplit="7" topLeftCell="B8" activePane="bottomRight" state="frozen"/>
      <selection activeCell="B215" sqref="B215:C215"/>
      <selection pane="topRight" activeCell="B215" sqref="B215:C215"/>
      <selection pane="bottomLeft" activeCell="B215" sqref="B215:C215"/>
      <selection pane="bottomRight" activeCell="C8" sqref="C8:H22"/>
    </sheetView>
  </sheetViews>
  <sheetFormatPr defaultColWidth="9.109375" defaultRowHeight="13.8"/>
  <cols>
    <col min="1" max="1" width="10.5546875" style="2" bestFit="1" customWidth="1"/>
    <col min="2" max="2" width="101.88671875" style="2" customWidth="1"/>
    <col min="3" max="3" width="13.6640625" style="2" customWidth="1"/>
    <col min="4" max="4" width="14.88671875" style="2" bestFit="1" customWidth="1"/>
    <col min="5" max="5" width="17.6640625" style="2" customWidth="1"/>
    <col min="6" max="6" width="15.88671875" style="2" customWidth="1"/>
    <col min="7" max="7" width="17.44140625" style="2" customWidth="1"/>
    <col min="8" max="8" width="15.33203125" style="2" customWidth="1"/>
    <col min="9" max="16384" width="9.109375" style="13"/>
  </cols>
  <sheetData>
    <row r="1" spans="1:9">
      <c r="A1" s="2" t="s">
        <v>188</v>
      </c>
      <c r="B1" s="306" t="str">
        <f>Info!C2</f>
        <v>სს "ვითიბი ბანკი ჯორჯია"</v>
      </c>
    </row>
    <row r="2" spans="1:9">
      <c r="A2" s="2" t="s">
        <v>189</v>
      </c>
      <c r="B2" s="431">
        <v>44377</v>
      </c>
    </row>
    <row r="4" spans="1:9" ht="14.4" thickBot="1">
      <c r="A4" s="2" t="s">
        <v>417</v>
      </c>
      <c r="B4" s="273" t="s">
        <v>459</v>
      </c>
    </row>
    <row r="5" spans="1:9">
      <c r="A5" s="99"/>
      <c r="B5" s="146"/>
      <c r="C5" s="152" t="s">
        <v>0</v>
      </c>
      <c r="D5" s="152" t="s">
        <v>1</v>
      </c>
      <c r="E5" s="152" t="s">
        <v>2</v>
      </c>
      <c r="F5" s="152" t="s">
        <v>3</v>
      </c>
      <c r="G5" s="268" t="s">
        <v>4</v>
      </c>
      <c r="H5" s="153" t="s">
        <v>5</v>
      </c>
      <c r="I5" s="25"/>
    </row>
    <row r="6" spans="1:9" ht="15" customHeight="1">
      <c r="A6" s="145"/>
      <c r="B6" s="23"/>
      <c r="C6" s="774" t="s">
        <v>451</v>
      </c>
      <c r="D6" s="778" t="s">
        <v>472</v>
      </c>
      <c r="E6" s="779"/>
      <c r="F6" s="774" t="s">
        <v>478</v>
      </c>
      <c r="G6" s="774" t="s">
        <v>479</v>
      </c>
      <c r="H6" s="776" t="s">
        <v>453</v>
      </c>
      <c r="I6" s="25"/>
    </row>
    <row r="7" spans="1:9" ht="69">
      <c r="A7" s="145"/>
      <c r="B7" s="23"/>
      <c r="C7" s="775"/>
      <c r="D7" s="272" t="s">
        <v>454</v>
      </c>
      <c r="E7" s="272" t="s">
        <v>452</v>
      </c>
      <c r="F7" s="775"/>
      <c r="G7" s="775"/>
      <c r="H7" s="777"/>
      <c r="I7" s="25"/>
    </row>
    <row r="8" spans="1:9">
      <c r="A8" s="90">
        <v>1</v>
      </c>
      <c r="B8" s="73" t="s">
        <v>216</v>
      </c>
      <c r="C8" s="256">
        <v>376960560.65899998</v>
      </c>
      <c r="D8" s="257">
        <v>0</v>
      </c>
      <c r="E8" s="256">
        <v>0</v>
      </c>
      <c r="F8" s="256">
        <v>218331654.55899999</v>
      </c>
      <c r="G8" s="269">
        <v>218331654.55899999</v>
      </c>
      <c r="H8" s="278">
        <f>IFERROR(G8/(C8+E8),0)</f>
        <v>0.57918964832107112</v>
      </c>
    </row>
    <row r="9" spans="1:9" ht="15" customHeight="1">
      <c r="A9" s="90">
        <v>2</v>
      </c>
      <c r="B9" s="73" t="s">
        <v>217</v>
      </c>
      <c r="C9" s="256">
        <v>0</v>
      </c>
      <c r="D9" s="257">
        <v>0</v>
      </c>
      <c r="E9" s="256">
        <v>0</v>
      </c>
      <c r="F9" s="256">
        <v>0</v>
      </c>
      <c r="G9" s="269">
        <v>0</v>
      </c>
      <c r="H9" s="278">
        <f t="shared" ref="H9:H20" si="0">IFERROR(G9/(C9+E9),0)</f>
        <v>0</v>
      </c>
    </row>
    <row r="10" spans="1:9">
      <c r="A10" s="90">
        <v>3</v>
      </c>
      <c r="B10" s="73" t="s">
        <v>218</v>
      </c>
      <c r="C10" s="256">
        <v>0</v>
      </c>
      <c r="D10" s="257">
        <v>0</v>
      </c>
      <c r="E10" s="256">
        <v>0</v>
      </c>
      <c r="F10" s="256">
        <v>0</v>
      </c>
      <c r="G10" s="269">
        <v>0</v>
      </c>
      <c r="H10" s="278">
        <f t="shared" si="0"/>
        <v>0</v>
      </c>
    </row>
    <row r="11" spans="1:9">
      <c r="A11" s="90">
        <v>4</v>
      </c>
      <c r="B11" s="73" t="s">
        <v>219</v>
      </c>
      <c r="C11" s="256">
        <v>0</v>
      </c>
      <c r="D11" s="257">
        <v>0</v>
      </c>
      <c r="E11" s="256">
        <v>0</v>
      </c>
      <c r="F11" s="256">
        <v>0</v>
      </c>
      <c r="G11" s="269">
        <v>0</v>
      </c>
      <c r="H11" s="278">
        <f t="shared" si="0"/>
        <v>0</v>
      </c>
    </row>
    <row r="12" spans="1:9">
      <c r="A12" s="90">
        <v>5</v>
      </c>
      <c r="B12" s="73" t="s">
        <v>220</v>
      </c>
      <c r="C12" s="256">
        <v>0</v>
      </c>
      <c r="D12" s="257">
        <v>0</v>
      </c>
      <c r="E12" s="256">
        <v>0</v>
      </c>
      <c r="F12" s="256">
        <v>0</v>
      </c>
      <c r="G12" s="269">
        <v>0</v>
      </c>
      <c r="H12" s="278">
        <f t="shared" si="0"/>
        <v>0</v>
      </c>
    </row>
    <row r="13" spans="1:9">
      <c r="A13" s="90">
        <v>6</v>
      </c>
      <c r="B13" s="73" t="s">
        <v>221</v>
      </c>
      <c r="C13" s="256">
        <v>52176924.340999998</v>
      </c>
      <c r="D13" s="257">
        <v>7910750</v>
      </c>
      <c r="E13" s="256">
        <v>3955375</v>
      </c>
      <c r="F13" s="256">
        <v>15548129.702589998</v>
      </c>
      <c r="G13" s="269">
        <v>15548129.702589998</v>
      </c>
      <c r="H13" s="278">
        <f t="shared" si="0"/>
        <v>0.2769907857886979</v>
      </c>
    </row>
    <row r="14" spans="1:9">
      <c r="A14" s="90">
        <v>7</v>
      </c>
      <c r="B14" s="73" t="s">
        <v>73</v>
      </c>
      <c r="C14" s="256">
        <v>734237093.44629002</v>
      </c>
      <c r="D14" s="257">
        <v>173876445.78677005</v>
      </c>
      <c r="E14" s="256">
        <v>96746661.465594977</v>
      </c>
      <c r="F14" s="257">
        <v>834608647.47819507</v>
      </c>
      <c r="G14" s="318">
        <v>797659748.07466304</v>
      </c>
      <c r="H14" s="278">
        <f t="shared" si="0"/>
        <v>0.95989812479456282</v>
      </c>
    </row>
    <row r="15" spans="1:9">
      <c r="A15" s="90">
        <v>8</v>
      </c>
      <c r="B15" s="73" t="s">
        <v>74</v>
      </c>
      <c r="C15" s="256">
        <v>427636041.59937</v>
      </c>
      <c r="D15" s="257">
        <v>34678856.115950003</v>
      </c>
      <c r="E15" s="256">
        <v>18593495.385975003</v>
      </c>
      <c r="F15" s="257">
        <v>433908680.99177498</v>
      </c>
      <c r="G15" s="318">
        <v>423267055.88993943</v>
      </c>
      <c r="H15" s="278">
        <f t="shared" si="0"/>
        <v>0.94854110005685321</v>
      </c>
    </row>
    <row r="16" spans="1:9">
      <c r="A16" s="90">
        <v>9</v>
      </c>
      <c r="B16" s="73" t="s">
        <v>75</v>
      </c>
      <c r="C16" s="256">
        <v>272947847.77463001</v>
      </c>
      <c r="D16" s="257">
        <v>3398288.46025</v>
      </c>
      <c r="E16" s="256">
        <v>1756483.1101250001</v>
      </c>
      <c r="F16" s="257">
        <v>96146515.809664235</v>
      </c>
      <c r="G16" s="318">
        <v>96146515.809664235</v>
      </c>
      <c r="H16" s="278">
        <f t="shared" si="0"/>
        <v>0.34999999999999992</v>
      </c>
    </row>
    <row r="17" spans="1:8">
      <c r="A17" s="90">
        <v>10</v>
      </c>
      <c r="B17" s="73" t="s">
        <v>69</v>
      </c>
      <c r="C17" s="256">
        <v>12048559.328439999</v>
      </c>
      <c r="D17" s="257">
        <v>0</v>
      </c>
      <c r="E17" s="256">
        <v>0</v>
      </c>
      <c r="F17" s="257">
        <v>10189344.151374998</v>
      </c>
      <c r="G17" s="318">
        <v>10157182.371374998</v>
      </c>
      <c r="H17" s="278">
        <f t="shared" si="0"/>
        <v>0.84302048854915757</v>
      </c>
    </row>
    <row r="18" spans="1:8">
      <c r="A18" s="90">
        <v>11</v>
      </c>
      <c r="B18" s="73" t="s">
        <v>70</v>
      </c>
      <c r="C18" s="256">
        <v>0</v>
      </c>
      <c r="D18" s="257">
        <v>0</v>
      </c>
      <c r="E18" s="256">
        <v>0</v>
      </c>
      <c r="F18" s="257">
        <v>0</v>
      </c>
      <c r="G18" s="318">
        <v>0</v>
      </c>
      <c r="H18" s="278">
        <f t="shared" si="0"/>
        <v>0</v>
      </c>
    </row>
    <row r="19" spans="1:8">
      <c r="A19" s="90">
        <v>12</v>
      </c>
      <c r="B19" s="73" t="s">
        <v>71</v>
      </c>
      <c r="C19" s="256">
        <v>0</v>
      </c>
      <c r="D19" s="257">
        <v>0</v>
      </c>
      <c r="E19" s="256">
        <v>0</v>
      </c>
      <c r="F19" s="257">
        <v>0</v>
      </c>
      <c r="G19" s="318">
        <v>0</v>
      </c>
      <c r="H19" s="278">
        <f t="shared" si="0"/>
        <v>0</v>
      </c>
    </row>
    <row r="20" spans="1:8">
      <c r="A20" s="90">
        <v>13</v>
      </c>
      <c r="B20" s="73" t="s">
        <v>72</v>
      </c>
      <c r="C20" s="256">
        <v>0</v>
      </c>
      <c r="D20" s="257">
        <v>0</v>
      </c>
      <c r="E20" s="256">
        <v>0</v>
      </c>
      <c r="F20" s="257">
        <v>0</v>
      </c>
      <c r="G20" s="318">
        <v>0</v>
      </c>
      <c r="H20" s="278">
        <f t="shared" si="0"/>
        <v>0</v>
      </c>
    </row>
    <row r="21" spans="1:8">
      <c r="A21" s="90">
        <v>14</v>
      </c>
      <c r="B21" s="73" t="s">
        <v>249</v>
      </c>
      <c r="C21" s="256">
        <v>206784336.04299998</v>
      </c>
      <c r="D21" s="257">
        <v>0</v>
      </c>
      <c r="E21" s="256">
        <v>0</v>
      </c>
      <c r="F21" s="257">
        <v>147429605.278</v>
      </c>
      <c r="G21" s="318">
        <v>147429605.278</v>
      </c>
      <c r="H21" s="278">
        <f>IFERROR(G21/(C21+E21),0)</f>
        <v>0.71296311944702906</v>
      </c>
    </row>
    <row r="22" spans="1:8" ht="14.4" thickBot="1">
      <c r="A22" s="147"/>
      <c r="B22" s="154" t="s">
        <v>68</v>
      </c>
      <c r="C22" s="249">
        <f>SUM(C8:C21)</f>
        <v>2082791363.19173</v>
      </c>
      <c r="D22" s="249">
        <f t="shared" ref="D22:G22" si="1">SUM(D8:D21)</f>
        <v>219864340.36297002</v>
      </c>
      <c r="E22" s="249">
        <f t="shared" si="1"/>
        <v>121052014.96169499</v>
      </c>
      <c r="F22" s="249">
        <f t="shared" si="1"/>
        <v>1756162577.9705992</v>
      </c>
      <c r="G22" s="249">
        <f t="shared" si="1"/>
        <v>1708539891.6852317</v>
      </c>
      <c r="H22" s="279">
        <f>IFERROR(G22/(C22+E22),0)</f>
        <v>0.77525467944859017</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70" zoomScaleNormal="70" workbookViewId="0">
      <pane xSplit="2" ySplit="6" topLeftCell="C7" activePane="bottomRight" state="frozen"/>
      <selection activeCell="B215" sqref="B215:C215"/>
      <selection pane="topRight" activeCell="B215" sqref="B215:C215"/>
      <selection pane="bottomLeft" activeCell="B215" sqref="B215:C215"/>
      <selection pane="bottomRight" activeCell="B215" sqref="B215:C215"/>
    </sheetView>
  </sheetViews>
  <sheetFormatPr defaultColWidth="9.109375" defaultRowHeight="13.8"/>
  <cols>
    <col min="1" max="1" width="10.5546875" style="306" bestFit="1" customWidth="1"/>
    <col min="2" max="2" width="104.109375" style="306" customWidth="1"/>
    <col min="3" max="11" width="13.5546875" style="306" customWidth="1"/>
    <col min="12" max="16384" width="9.109375" style="306"/>
  </cols>
  <sheetData>
    <row r="1" spans="1:11">
      <c r="A1" s="306" t="s">
        <v>188</v>
      </c>
      <c r="B1" s="306" t="str">
        <f>Info!C2</f>
        <v>სს "ვითიბი ბანკი ჯორჯია"</v>
      </c>
    </row>
    <row r="2" spans="1:11">
      <c r="A2" s="306" t="s">
        <v>189</v>
      </c>
      <c r="B2" s="602">
        <v>44377</v>
      </c>
      <c r="C2" s="307"/>
      <c r="D2" s="307"/>
    </row>
    <row r="3" spans="1:11">
      <c r="B3" s="307"/>
      <c r="C3" s="307"/>
      <c r="D3" s="307"/>
    </row>
    <row r="4" spans="1:11" ht="14.4" thickBot="1">
      <c r="A4" s="306" t="s">
        <v>521</v>
      </c>
      <c r="B4" s="273" t="s">
        <v>520</v>
      </c>
      <c r="C4" s="307"/>
      <c r="D4" s="307"/>
    </row>
    <row r="5" spans="1:11" ht="30" customHeight="1">
      <c r="A5" s="783"/>
      <c r="B5" s="784"/>
      <c r="C5" s="781" t="s">
        <v>553</v>
      </c>
      <c r="D5" s="781"/>
      <c r="E5" s="781"/>
      <c r="F5" s="781" t="s">
        <v>554</v>
      </c>
      <c r="G5" s="781"/>
      <c r="H5" s="781"/>
      <c r="I5" s="781" t="s">
        <v>555</v>
      </c>
      <c r="J5" s="781"/>
      <c r="K5" s="782"/>
    </row>
    <row r="6" spans="1:11">
      <c r="A6" s="304"/>
      <c r="B6" s="305"/>
      <c r="C6" s="308" t="s">
        <v>27</v>
      </c>
      <c r="D6" s="308" t="s">
        <v>96</v>
      </c>
      <c r="E6" s="308" t="s">
        <v>68</v>
      </c>
      <c r="F6" s="308" t="s">
        <v>27</v>
      </c>
      <c r="G6" s="308" t="s">
        <v>96</v>
      </c>
      <c r="H6" s="308" t="s">
        <v>68</v>
      </c>
      <c r="I6" s="308" t="s">
        <v>27</v>
      </c>
      <c r="J6" s="308" t="s">
        <v>96</v>
      </c>
      <c r="K6" s="310" t="s">
        <v>68</v>
      </c>
    </row>
    <row r="7" spans="1:11">
      <c r="A7" s="311" t="s">
        <v>491</v>
      </c>
      <c r="B7" s="303"/>
      <c r="C7" s="303"/>
      <c r="D7" s="303"/>
      <c r="E7" s="303"/>
      <c r="F7" s="303"/>
      <c r="G7" s="303"/>
      <c r="H7" s="303"/>
      <c r="I7" s="303"/>
      <c r="J7" s="303"/>
      <c r="K7" s="312"/>
    </row>
    <row r="8" spans="1:11">
      <c r="A8" s="302">
        <v>1</v>
      </c>
      <c r="B8" s="287" t="s">
        <v>491</v>
      </c>
      <c r="C8" s="603"/>
      <c r="D8" s="603"/>
      <c r="E8" s="603"/>
      <c r="F8" s="604">
        <v>149052201.21518776</v>
      </c>
      <c r="G8" s="604">
        <v>344866244.72713178</v>
      </c>
      <c r="H8" s="604">
        <v>493918445.94231951</v>
      </c>
      <c r="I8" s="604">
        <v>145595922.70573708</v>
      </c>
      <c r="J8" s="604">
        <v>297358158.0336979</v>
      </c>
      <c r="K8" s="605">
        <v>442954080.7394349</v>
      </c>
    </row>
    <row r="9" spans="1:11">
      <c r="A9" s="311" t="s">
        <v>492</v>
      </c>
      <c r="B9" s="303"/>
      <c r="C9" s="606"/>
      <c r="D9" s="606"/>
      <c r="E9" s="606"/>
      <c r="F9" s="606"/>
      <c r="G9" s="606"/>
      <c r="H9" s="606"/>
      <c r="I9" s="606"/>
      <c r="J9" s="606"/>
      <c r="K9" s="607"/>
    </row>
    <row r="10" spans="1:11">
      <c r="A10" s="313">
        <v>2</v>
      </c>
      <c r="B10" s="288" t="s">
        <v>493</v>
      </c>
      <c r="C10" s="458">
        <v>146575473.68918678</v>
      </c>
      <c r="D10" s="608">
        <v>499244663.6714074</v>
      </c>
      <c r="E10" s="608">
        <v>645820137.36059439</v>
      </c>
      <c r="F10" s="608">
        <v>11585468.189036816</v>
      </c>
      <c r="G10" s="608">
        <v>29379539.812365972</v>
      </c>
      <c r="H10" s="608">
        <v>40965008.001402795</v>
      </c>
      <c r="I10" s="608">
        <v>2856635.1878208783</v>
      </c>
      <c r="J10" s="608">
        <v>6967671.1393833747</v>
      </c>
      <c r="K10" s="609">
        <v>9824306.3272042517</v>
      </c>
    </row>
    <row r="11" spans="1:11">
      <c r="A11" s="313">
        <v>3</v>
      </c>
      <c r="B11" s="288" t="s">
        <v>494</v>
      </c>
      <c r="C11" s="458">
        <v>566347420.39628601</v>
      </c>
      <c r="D11" s="608">
        <v>479037594.63824725</v>
      </c>
      <c r="E11" s="608">
        <v>1045385015.0345327</v>
      </c>
      <c r="F11" s="608">
        <v>151962172.30852759</v>
      </c>
      <c r="G11" s="608">
        <v>143623507.0046587</v>
      </c>
      <c r="H11" s="608">
        <v>295585679.31318647</v>
      </c>
      <c r="I11" s="608">
        <v>121624774.17086565</v>
      </c>
      <c r="J11" s="608">
        <v>115959351.05326407</v>
      </c>
      <c r="K11" s="609">
        <v>237584125.22412965</v>
      </c>
    </row>
    <row r="12" spans="1:11">
      <c r="A12" s="313">
        <v>4</v>
      </c>
      <c r="B12" s="288" t="s">
        <v>495</v>
      </c>
      <c r="C12" s="458">
        <v>130398901.09890109</v>
      </c>
      <c r="D12" s="608">
        <v>0</v>
      </c>
      <c r="E12" s="608">
        <v>130398901.09890109</v>
      </c>
      <c r="F12" s="608">
        <v>0</v>
      </c>
      <c r="G12" s="608">
        <v>0</v>
      </c>
      <c r="H12" s="608">
        <v>0</v>
      </c>
      <c r="I12" s="608">
        <v>0</v>
      </c>
      <c r="J12" s="608">
        <v>0</v>
      </c>
      <c r="K12" s="609">
        <v>0</v>
      </c>
    </row>
    <row r="13" spans="1:11">
      <c r="A13" s="313">
        <v>5</v>
      </c>
      <c r="B13" s="288" t="s">
        <v>496</v>
      </c>
      <c r="C13" s="458">
        <v>103276200.1707692</v>
      </c>
      <c r="D13" s="608">
        <v>135211385.41029665</v>
      </c>
      <c r="E13" s="608">
        <v>238487585.58106574</v>
      </c>
      <c r="F13" s="608">
        <v>20524471.675140664</v>
      </c>
      <c r="G13" s="608">
        <v>30998059.227189686</v>
      </c>
      <c r="H13" s="608">
        <v>51522530.902330369</v>
      </c>
      <c r="I13" s="608">
        <v>7692857.0604395606</v>
      </c>
      <c r="J13" s="608">
        <v>10942150.061432676</v>
      </c>
      <c r="K13" s="609">
        <v>18635007.121872235</v>
      </c>
    </row>
    <row r="14" spans="1:11">
      <c r="A14" s="313">
        <v>6</v>
      </c>
      <c r="B14" s="288" t="s">
        <v>511</v>
      </c>
      <c r="C14" s="458">
        <v>0</v>
      </c>
      <c r="D14" s="608">
        <v>0</v>
      </c>
      <c r="E14" s="608">
        <v>0</v>
      </c>
      <c r="F14" s="608">
        <v>0</v>
      </c>
      <c r="G14" s="608">
        <v>0</v>
      </c>
      <c r="H14" s="608">
        <v>0</v>
      </c>
      <c r="I14" s="608">
        <v>0</v>
      </c>
      <c r="J14" s="608">
        <v>0</v>
      </c>
      <c r="K14" s="609">
        <v>0</v>
      </c>
    </row>
    <row r="15" spans="1:11">
      <c r="A15" s="313">
        <v>7</v>
      </c>
      <c r="B15" s="288" t="s">
        <v>498</v>
      </c>
      <c r="C15" s="458">
        <v>22417300.712011535</v>
      </c>
      <c r="D15" s="608">
        <v>17020645.634169783</v>
      </c>
      <c r="E15" s="608">
        <v>39437946.346181311</v>
      </c>
      <c r="F15" s="608">
        <v>1535839.6489807689</v>
      </c>
      <c r="G15" s="608">
        <v>3941055.0206859349</v>
      </c>
      <c r="H15" s="608">
        <v>5476894.6696667019</v>
      </c>
      <c r="I15" s="608">
        <v>1535839.6489807689</v>
      </c>
      <c r="J15" s="608">
        <v>3941055.0206859349</v>
      </c>
      <c r="K15" s="609">
        <v>5476894.6696667019</v>
      </c>
    </row>
    <row r="16" spans="1:11">
      <c r="A16" s="313">
        <v>8</v>
      </c>
      <c r="B16" s="289" t="s">
        <v>499</v>
      </c>
      <c r="C16" s="458">
        <v>969015296.06715441</v>
      </c>
      <c r="D16" s="608">
        <v>1130514289.3541207</v>
      </c>
      <c r="E16" s="608">
        <v>2099529585.4212751</v>
      </c>
      <c r="F16" s="608">
        <v>185607951.82168591</v>
      </c>
      <c r="G16" s="608">
        <v>207942161.06490037</v>
      </c>
      <c r="H16" s="608">
        <v>393550112.88658619</v>
      </c>
      <c r="I16" s="608">
        <v>133710106.06810692</v>
      </c>
      <c r="J16" s="608">
        <v>137810227.27476609</v>
      </c>
      <c r="K16" s="609">
        <v>271520333.34287292</v>
      </c>
    </row>
    <row r="17" spans="1:11">
      <c r="A17" s="311" t="s">
        <v>500</v>
      </c>
      <c r="B17" s="303"/>
      <c r="C17" s="606"/>
      <c r="D17" s="606"/>
      <c r="E17" s="606"/>
      <c r="F17" s="606"/>
      <c r="G17" s="606"/>
      <c r="H17" s="606"/>
      <c r="I17" s="606"/>
      <c r="J17" s="606"/>
      <c r="K17" s="607"/>
    </row>
    <row r="18" spans="1:11">
      <c r="A18" s="313">
        <v>9</v>
      </c>
      <c r="B18" s="288" t="s">
        <v>501</v>
      </c>
      <c r="C18" s="458">
        <v>0</v>
      </c>
      <c r="D18" s="608">
        <v>0</v>
      </c>
      <c r="E18" s="608">
        <v>0</v>
      </c>
      <c r="F18" s="608">
        <v>0</v>
      </c>
      <c r="G18" s="608">
        <v>0</v>
      </c>
      <c r="H18" s="608">
        <v>0</v>
      </c>
      <c r="I18" s="608">
        <v>0</v>
      </c>
      <c r="J18" s="608">
        <v>0</v>
      </c>
      <c r="K18" s="609">
        <v>0</v>
      </c>
    </row>
    <row r="19" spans="1:11">
      <c r="A19" s="313">
        <v>10</v>
      </c>
      <c r="B19" s="288" t="s">
        <v>502</v>
      </c>
      <c r="C19" s="458">
        <v>685488023.03012526</v>
      </c>
      <c r="D19" s="608">
        <v>513173824.96975332</v>
      </c>
      <c r="E19" s="608">
        <v>1198661847.9998791</v>
      </c>
      <c r="F19" s="608">
        <v>16441069.016843723</v>
      </c>
      <c r="G19" s="608">
        <v>8001998.5287910979</v>
      </c>
      <c r="H19" s="608">
        <v>24443067.545634821</v>
      </c>
      <c r="I19" s="608">
        <v>19897347.52629428</v>
      </c>
      <c r="J19" s="608">
        <v>57484092.765286699</v>
      </c>
      <c r="K19" s="609">
        <v>77381440.29158096</v>
      </c>
    </row>
    <row r="20" spans="1:11">
      <c r="A20" s="313">
        <v>11</v>
      </c>
      <c r="B20" s="288" t="s">
        <v>503</v>
      </c>
      <c r="C20" s="458">
        <v>45813890.049327478</v>
      </c>
      <c r="D20" s="608">
        <v>1438414.0974560436</v>
      </c>
      <c r="E20" s="608">
        <v>47252304.146783523</v>
      </c>
      <c r="F20" s="608">
        <v>2057720.885384616</v>
      </c>
      <c r="G20" s="608">
        <v>0</v>
      </c>
      <c r="H20" s="608">
        <v>2057720.885384616</v>
      </c>
      <c r="I20" s="608">
        <v>2057720.885384616</v>
      </c>
      <c r="J20" s="608">
        <v>0</v>
      </c>
      <c r="K20" s="609">
        <v>2057720.885384616</v>
      </c>
    </row>
    <row r="21" spans="1:11" ht="14.4" thickBot="1">
      <c r="A21" s="212">
        <v>12</v>
      </c>
      <c r="B21" s="314" t="s">
        <v>504</v>
      </c>
      <c r="C21" s="610">
        <v>731301913.07945311</v>
      </c>
      <c r="D21" s="611">
        <v>514612239.06720942</v>
      </c>
      <c r="E21" s="610">
        <v>1245914152.146663</v>
      </c>
      <c r="F21" s="611">
        <v>18498789.902228337</v>
      </c>
      <c r="G21" s="611">
        <v>8001998.5287910979</v>
      </c>
      <c r="H21" s="611">
        <v>26500788.431019433</v>
      </c>
      <c r="I21" s="611">
        <v>21955068.411678877</v>
      </c>
      <c r="J21" s="611">
        <v>57484092.765286699</v>
      </c>
      <c r="K21" s="612">
        <v>79439161.176965579</v>
      </c>
    </row>
    <row r="22" spans="1:11" ht="38.25" customHeight="1" thickBot="1">
      <c r="A22" s="300"/>
      <c r="B22" s="301"/>
      <c r="C22" s="301"/>
      <c r="D22" s="301"/>
      <c r="E22" s="301"/>
      <c r="F22" s="780" t="s">
        <v>505</v>
      </c>
      <c r="G22" s="781"/>
      <c r="H22" s="781"/>
      <c r="I22" s="780" t="s">
        <v>506</v>
      </c>
      <c r="J22" s="781"/>
      <c r="K22" s="782"/>
    </row>
    <row r="23" spans="1:11">
      <c r="A23" s="293">
        <v>13</v>
      </c>
      <c r="B23" s="290" t="s">
        <v>491</v>
      </c>
      <c r="C23" s="299"/>
      <c r="D23" s="299"/>
      <c r="E23" s="299"/>
      <c r="F23" s="613">
        <v>149052201.21518776</v>
      </c>
      <c r="G23" s="613">
        <v>344866244.72713178</v>
      </c>
      <c r="H23" s="613">
        <v>493918445.94231951</v>
      </c>
      <c r="I23" s="613">
        <v>145595922.70573708</v>
      </c>
      <c r="J23" s="613">
        <v>297358158.0336979</v>
      </c>
      <c r="K23" s="614">
        <v>442954080.7394349</v>
      </c>
    </row>
    <row r="24" spans="1:11" ht="14.4" thickBot="1">
      <c r="A24" s="294">
        <v>14</v>
      </c>
      <c r="B24" s="291" t="s">
        <v>507</v>
      </c>
      <c r="C24" s="315"/>
      <c r="D24" s="297"/>
      <c r="E24" s="298"/>
      <c r="F24" s="615">
        <v>167109161.91945758</v>
      </c>
      <c r="G24" s="615">
        <v>199940162.53610927</v>
      </c>
      <c r="H24" s="615">
        <v>367049324.45556676</v>
      </c>
      <c r="I24" s="615">
        <v>111755037.65642804</v>
      </c>
      <c r="J24" s="615">
        <v>80326134.509479389</v>
      </c>
      <c r="K24" s="616">
        <v>192081172.16590732</v>
      </c>
    </row>
    <row r="25" spans="1:11" ht="14.4" thickBot="1">
      <c r="A25" s="295">
        <v>15</v>
      </c>
      <c r="B25" s="292" t="s">
        <v>508</v>
      </c>
      <c r="C25" s="296"/>
      <c r="D25" s="296"/>
      <c r="E25" s="296"/>
      <c r="F25" s="617">
        <f>F23/F24</f>
        <v>0.8919451184072551</v>
      </c>
      <c r="G25" s="617">
        <f t="shared" ref="G25:K25" si="0">G23/G24</f>
        <v>1.7248472760686528</v>
      </c>
      <c r="H25" s="617">
        <f t="shared" si="0"/>
        <v>1.3456459746246201</v>
      </c>
      <c r="I25" s="617">
        <f t="shared" si="0"/>
        <v>1.3028130611288158</v>
      </c>
      <c r="J25" s="617">
        <f t="shared" si="0"/>
        <v>3.701885567499906</v>
      </c>
      <c r="K25" s="618">
        <f t="shared" si="0"/>
        <v>2.306077559526968</v>
      </c>
    </row>
    <row r="28" spans="1:11" ht="41.4">
      <c r="B28" s="24"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70" zoomScaleNormal="70" workbookViewId="0">
      <pane xSplit="1" ySplit="5" topLeftCell="B6" activePane="bottomRight" state="frozen"/>
      <selection activeCell="B215" sqref="B215:C215"/>
      <selection pane="topRight" activeCell="B215" sqref="B215:C215"/>
      <selection pane="bottomLeft" activeCell="B215" sqref="B215:C215"/>
      <selection pane="bottomRight" activeCell="C7" sqref="C7:N21"/>
    </sheetView>
  </sheetViews>
  <sheetFormatPr defaultColWidth="9.109375" defaultRowHeight="13.8"/>
  <cols>
    <col min="1" max="1" width="10.5546875" style="68" bestFit="1" customWidth="1"/>
    <col min="2" max="2" width="95" style="68" customWidth="1"/>
    <col min="3" max="3" width="14.33203125" style="68" bestFit="1" customWidth="1"/>
    <col min="4" max="4" width="10" style="68" bestFit="1" customWidth="1"/>
    <col min="5" max="5" width="18.33203125" style="68" bestFit="1" customWidth="1"/>
    <col min="6" max="13" width="10.6640625" style="68" customWidth="1"/>
    <col min="14" max="14" width="31" style="68" bestFit="1" customWidth="1"/>
    <col min="15" max="16384" width="9.109375" style="13"/>
  </cols>
  <sheetData>
    <row r="1" spans="1:14">
      <c r="A1" s="5" t="s">
        <v>188</v>
      </c>
      <c r="B1" s="68" t="str">
        <f>Info!C2</f>
        <v>სს "ვითიბი ბანკი ჯორჯია"</v>
      </c>
    </row>
    <row r="2" spans="1:14" ht="14.25" customHeight="1">
      <c r="A2" s="68" t="s">
        <v>189</v>
      </c>
      <c r="B2" s="431">
        <v>44377</v>
      </c>
    </row>
    <row r="3" spans="1:14" ht="14.25" customHeight="1"/>
    <row r="4" spans="1:14" ht="14.4" thickBot="1">
      <c r="A4" s="2" t="s">
        <v>418</v>
      </c>
      <c r="B4" s="92" t="s">
        <v>77</v>
      </c>
    </row>
    <row r="5" spans="1:14" s="26" customFormat="1">
      <c r="A5" s="163"/>
      <c r="B5" s="164"/>
      <c r="C5" s="165" t="s">
        <v>0</v>
      </c>
      <c r="D5" s="165" t="s">
        <v>1</v>
      </c>
      <c r="E5" s="165" t="s">
        <v>2</v>
      </c>
      <c r="F5" s="165" t="s">
        <v>3</v>
      </c>
      <c r="G5" s="165" t="s">
        <v>4</v>
      </c>
      <c r="H5" s="165" t="s">
        <v>5</v>
      </c>
      <c r="I5" s="165" t="s">
        <v>238</v>
      </c>
      <c r="J5" s="165" t="s">
        <v>239</v>
      </c>
      <c r="K5" s="165" t="s">
        <v>240</v>
      </c>
      <c r="L5" s="165" t="s">
        <v>241</v>
      </c>
      <c r="M5" s="165" t="s">
        <v>242</v>
      </c>
      <c r="N5" s="166" t="s">
        <v>243</v>
      </c>
    </row>
    <row r="6" spans="1:14" ht="41.4">
      <c r="A6" s="155"/>
      <c r="B6" s="104"/>
      <c r="C6" s="105" t="s">
        <v>87</v>
      </c>
      <c r="D6" s="106" t="s">
        <v>76</v>
      </c>
      <c r="E6" s="107" t="s">
        <v>86</v>
      </c>
      <c r="F6" s="108">
        <v>0</v>
      </c>
      <c r="G6" s="108">
        <v>0.2</v>
      </c>
      <c r="H6" s="108">
        <v>0.35</v>
      </c>
      <c r="I6" s="108">
        <v>0.5</v>
      </c>
      <c r="J6" s="108">
        <v>0.75</v>
      </c>
      <c r="K6" s="108">
        <v>1</v>
      </c>
      <c r="L6" s="108">
        <v>1.5</v>
      </c>
      <c r="M6" s="108">
        <v>2.5</v>
      </c>
      <c r="N6" s="156" t="s">
        <v>77</v>
      </c>
    </row>
    <row r="7" spans="1:14">
      <c r="A7" s="157">
        <v>1</v>
      </c>
      <c r="B7" s="109" t="s">
        <v>78</v>
      </c>
      <c r="C7" s="258">
        <f>SUM(C8:C13)</f>
        <v>166862077.09980002</v>
      </c>
      <c r="D7" s="104"/>
      <c r="E7" s="261">
        <f t="shared" ref="E7:M7" si="0">SUM(E8:E13)</f>
        <v>5384002.6162799997</v>
      </c>
      <c r="F7" s="258">
        <f>SUM(F8:F13)</f>
        <v>0</v>
      </c>
      <c r="G7" s="258">
        <f t="shared" si="0"/>
        <v>0</v>
      </c>
      <c r="H7" s="258">
        <f t="shared" si="0"/>
        <v>0</v>
      </c>
      <c r="I7" s="258">
        <f t="shared" si="0"/>
        <v>0</v>
      </c>
      <c r="J7" s="258">
        <f t="shared" si="0"/>
        <v>0</v>
      </c>
      <c r="K7" s="258">
        <f t="shared" si="0"/>
        <v>5384002.6162799997</v>
      </c>
      <c r="L7" s="258">
        <f t="shared" si="0"/>
        <v>0</v>
      </c>
      <c r="M7" s="258">
        <f t="shared" si="0"/>
        <v>0</v>
      </c>
      <c r="N7" s="158">
        <f>SUM(N8:N13)</f>
        <v>5384002.6162799997</v>
      </c>
    </row>
    <row r="8" spans="1:14">
      <c r="A8" s="157">
        <v>1.1000000000000001</v>
      </c>
      <c r="B8" s="110" t="s">
        <v>79</v>
      </c>
      <c r="C8" s="259">
        <v>131836298.3284</v>
      </c>
      <c r="D8" s="111">
        <v>0.02</v>
      </c>
      <c r="E8" s="261">
        <f>C8*D8</f>
        <v>2636725.9665680001</v>
      </c>
      <c r="F8" s="259"/>
      <c r="G8" s="259"/>
      <c r="H8" s="259"/>
      <c r="I8" s="259"/>
      <c r="J8" s="259"/>
      <c r="K8" s="259">
        <v>2636725.9665680001</v>
      </c>
      <c r="L8" s="259"/>
      <c r="M8" s="259"/>
      <c r="N8" s="158">
        <f>SUMPRODUCT($F$6:$M$6,F8:M8)</f>
        <v>2636725.9665680001</v>
      </c>
    </row>
    <row r="9" spans="1:14">
      <c r="A9" s="157">
        <v>1.2</v>
      </c>
      <c r="B9" s="110" t="s">
        <v>80</v>
      </c>
      <c r="C9" s="259">
        <v>0</v>
      </c>
      <c r="D9" s="111">
        <v>0.05</v>
      </c>
      <c r="E9" s="261">
        <f>C9*D9</f>
        <v>0</v>
      </c>
      <c r="F9" s="259"/>
      <c r="G9" s="259"/>
      <c r="H9" s="259"/>
      <c r="I9" s="259"/>
      <c r="J9" s="259"/>
      <c r="K9" s="259">
        <v>0</v>
      </c>
      <c r="L9" s="259"/>
      <c r="M9" s="259"/>
      <c r="N9" s="158">
        <f t="shared" ref="N9:N12" si="1">SUMPRODUCT($F$6:$M$6,F9:M9)</f>
        <v>0</v>
      </c>
    </row>
    <row r="10" spans="1:14">
      <c r="A10" s="157">
        <v>1.3</v>
      </c>
      <c r="B10" s="110" t="s">
        <v>81</v>
      </c>
      <c r="C10" s="259">
        <v>33959038.121399999</v>
      </c>
      <c r="D10" s="111">
        <v>0.08</v>
      </c>
      <c r="E10" s="261">
        <f>C10*D10</f>
        <v>2716723.0497119999</v>
      </c>
      <c r="F10" s="259"/>
      <c r="G10" s="259"/>
      <c r="H10" s="259"/>
      <c r="I10" s="259"/>
      <c r="J10" s="259"/>
      <c r="K10" s="259">
        <v>2716723.0497119999</v>
      </c>
      <c r="L10" s="259"/>
      <c r="M10" s="259"/>
      <c r="N10" s="158">
        <f>SUMPRODUCT($F$6:$M$6,F10:M10)</f>
        <v>2716723.0497119999</v>
      </c>
    </row>
    <row r="11" spans="1:14">
      <c r="A11" s="157">
        <v>1.4</v>
      </c>
      <c r="B11" s="110" t="s">
        <v>82</v>
      </c>
      <c r="C11" s="259">
        <v>277760</v>
      </c>
      <c r="D11" s="111">
        <v>0.11</v>
      </c>
      <c r="E11" s="261">
        <f>C11*D11</f>
        <v>30553.599999999999</v>
      </c>
      <c r="F11" s="259"/>
      <c r="G11" s="259"/>
      <c r="H11" s="259"/>
      <c r="I11" s="259"/>
      <c r="J11" s="259"/>
      <c r="K11" s="259">
        <v>30553.599999999999</v>
      </c>
      <c r="L11" s="259"/>
      <c r="M11" s="259"/>
      <c r="N11" s="158">
        <f t="shared" si="1"/>
        <v>30553.599999999999</v>
      </c>
    </row>
    <row r="12" spans="1:14">
      <c r="A12" s="157">
        <v>1.5</v>
      </c>
      <c r="B12" s="110" t="s">
        <v>83</v>
      </c>
      <c r="C12" s="259">
        <v>0</v>
      </c>
      <c r="D12" s="111">
        <v>0.14000000000000001</v>
      </c>
      <c r="E12" s="261">
        <f>C12*D12</f>
        <v>0</v>
      </c>
      <c r="F12" s="259"/>
      <c r="G12" s="259"/>
      <c r="H12" s="259"/>
      <c r="I12" s="259"/>
      <c r="J12" s="259"/>
      <c r="K12" s="259">
        <v>0</v>
      </c>
      <c r="L12" s="259"/>
      <c r="M12" s="259"/>
      <c r="N12" s="158">
        <f t="shared" si="1"/>
        <v>0</v>
      </c>
    </row>
    <row r="13" spans="1:14">
      <c r="A13" s="157">
        <v>1.6</v>
      </c>
      <c r="B13" s="112" t="s">
        <v>84</v>
      </c>
      <c r="C13" s="259">
        <v>788980.65</v>
      </c>
      <c r="D13" s="113"/>
      <c r="E13" s="259"/>
      <c r="F13" s="259"/>
      <c r="G13" s="259"/>
      <c r="H13" s="259"/>
      <c r="I13" s="259"/>
      <c r="J13" s="259"/>
      <c r="K13" s="259"/>
      <c r="L13" s="259"/>
      <c r="M13" s="259"/>
      <c r="N13" s="158">
        <f>SUMPRODUCT($F$6:$M$6,F13:M13)</f>
        <v>0</v>
      </c>
    </row>
    <row r="14" spans="1:14">
      <c r="A14" s="157">
        <v>2</v>
      </c>
      <c r="B14" s="114" t="s">
        <v>85</v>
      </c>
      <c r="C14" s="258">
        <f>SUM(C15:C20)</f>
        <v>0</v>
      </c>
      <c r="D14" s="104"/>
      <c r="E14" s="261">
        <f t="shared" ref="E14:M14" si="2">SUM(E15:E20)</f>
        <v>0</v>
      </c>
      <c r="F14" s="259">
        <f t="shared" si="2"/>
        <v>0</v>
      </c>
      <c r="G14" s="259">
        <f t="shared" si="2"/>
        <v>0</v>
      </c>
      <c r="H14" s="259">
        <f t="shared" si="2"/>
        <v>0</v>
      </c>
      <c r="I14" s="259">
        <f t="shared" si="2"/>
        <v>0</v>
      </c>
      <c r="J14" s="259">
        <f t="shared" si="2"/>
        <v>0</v>
      </c>
      <c r="K14" s="259">
        <f t="shared" si="2"/>
        <v>0</v>
      </c>
      <c r="L14" s="259">
        <f t="shared" si="2"/>
        <v>0</v>
      </c>
      <c r="M14" s="259">
        <f t="shared" si="2"/>
        <v>0</v>
      </c>
      <c r="N14" s="158">
        <f>SUM(N15:N20)</f>
        <v>0</v>
      </c>
    </row>
    <row r="15" spans="1:14">
      <c r="A15" s="157">
        <v>2.1</v>
      </c>
      <c r="B15" s="112" t="s">
        <v>79</v>
      </c>
      <c r="C15" s="259"/>
      <c r="D15" s="111">
        <v>5.0000000000000001E-3</v>
      </c>
      <c r="E15" s="261">
        <f>C15*D15</f>
        <v>0</v>
      </c>
      <c r="F15" s="259"/>
      <c r="G15" s="259"/>
      <c r="H15" s="259"/>
      <c r="I15" s="259"/>
      <c r="J15" s="259"/>
      <c r="K15" s="259"/>
      <c r="L15" s="259"/>
      <c r="M15" s="259"/>
      <c r="N15" s="158">
        <f>SUMPRODUCT($F$6:$M$6,F15:M15)</f>
        <v>0</v>
      </c>
    </row>
    <row r="16" spans="1:14">
      <c r="A16" s="157">
        <v>2.2000000000000002</v>
      </c>
      <c r="B16" s="112" t="s">
        <v>80</v>
      </c>
      <c r="C16" s="259"/>
      <c r="D16" s="111">
        <v>0.01</v>
      </c>
      <c r="E16" s="261">
        <f>C16*D16</f>
        <v>0</v>
      </c>
      <c r="F16" s="259"/>
      <c r="G16" s="259"/>
      <c r="H16" s="259"/>
      <c r="I16" s="259"/>
      <c r="J16" s="259"/>
      <c r="K16" s="259"/>
      <c r="L16" s="259"/>
      <c r="M16" s="259"/>
      <c r="N16" s="158">
        <f t="shared" ref="N16:N20" si="3">SUMPRODUCT($F$6:$M$6,F16:M16)</f>
        <v>0</v>
      </c>
    </row>
    <row r="17" spans="1:14">
      <c r="A17" s="157">
        <v>2.2999999999999998</v>
      </c>
      <c r="B17" s="112" t="s">
        <v>81</v>
      </c>
      <c r="C17" s="259"/>
      <c r="D17" s="111">
        <v>0.02</v>
      </c>
      <c r="E17" s="261">
        <f>C17*D17</f>
        <v>0</v>
      </c>
      <c r="F17" s="259"/>
      <c r="G17" s="259"/>
      <c r="H17" s="259"/>
      <c r="I17" s="259"/>
      <c r="J17" s="259"/>
      <c r="K17" s="259"/>
      <c r="L17" s="259"/>
      <c r="M17" s="259"/>
      <c r="N17" s="158">
        <f t="shared" si="3"/>
        <v>0</v>
      </c>
    </row>
    <row r="18" spans="1:14">
      <c r="A18" s="157">
        <v>2.4</v>
      </c>
      <c r="B18" s="112" t="s">
        <v>82</v>
      </c>
      <c r="C18" s="259"/>
      <c r="D18" s="111">
        <v>0.03</v>
      </c>
      <c r="E18" s="261">
        <f>C18*D18</f>
        <v>0</v>
      </c>
      <c r="F18" s="259"/>
      <c r="G18" s="259"/>
      <c r="H18" s="259"/>
      <c r="I18" s="259"/>
      <c r="J18" s="259"/>
      <c r="K18" s="259"/>
      <c r="L18" s="259"/>
      <c r="M18" s="259"/>
      <c r="N18" s="158">
        <f t="shared" si="3"/>
        <v>0</v>
      </c>
    </row>
    <row r="19" spans="1:14">
      <c r="A19" s="157">
        <v>2.5</v>
      </c>
      <c r="B19" s="112" t="s">
        <v>83</v>
      </c>
      <c r="C19" s="259"/>
      <c r="D19" s="111">
        <v>0.04</v>
      </c>
      <c r="E19" s="261">
        <f>C19*D19</f>
        <v>0</v>
      </c>
      <c r="F19" s="259"/>
      <c r="G19" s="259"/>
      <c r="H19" s="259"/>
      <c r="I19" s="259"/>
      <c r="J19" s="259"/>
      <c r="K19" s="259"/>
      <c r="L19" s="259"/>
      <c r="M19" s="259"/>
      <c r="N19" s="158">
        <f t="shared" si="3"/>
        <v>0</v>
      </c>
    </row>
    <row r="20" spans="1:14">
      <c r="A20" s="157">
        <v>2.6</v>
      </c>
      <c r="B20" s="112" t="s">
        <v>84</v>
      </c>
      <c r="C20" s="259"/>
      <c r="D20" s="113"/>
      <c r="E20" s="262"/>
      <c r="F20" s="259"/>
      <c r="G20" s="259"/>
      <c r="H20" s="259"/>
      <c r="I20" s="259"/>
      <c r="J20" s="259"/>
      <c r="K20" s="259"/>
      <c r="L20" s="259"/>
      <c r="M20" s="259"/>
      <c r="N20" s="158">
        <f t="shared" si="3"/>
        <v>0</v>
      </c>
    </row>
    <row r="21" spans="1:14" ht="14.4" thickBot="1">
      <c r="A21" s="159">
        <v>3</v>
      </c>
      <c r="B21" s="160" t="s">
        <v>68</v>
      </c>
      <c r="C21" s="260">
        <f>C14+C7</f>
        <v>166862077.09980002</v>
      </c>
      <c r="D21" s="161"/>
      <c r="E21" s="263">
        <f>E14+E7</f>
        <v>5384002.6162799997</v>
      </c>
      <c r="F21" s="264">
        <f>F7+F14</f>
        <v>0</v>
      </c>
      <c r="G21" s="264">
        <f t="shared" ref="G21:L21" si="4">G7+G14</f>
        <v>0</v>
      </c>
      <c r="H21" s="264">
        <f t="shared" si="4"/>
        <v>0</v>
      </c>
      <c r="I21" s="264">
        <f t="shared" si="4"/>
        <v>0</v>
      </c>
      <c r="J21" s="264">
        <f t="shared" si="4"/>
        <v>0</v>
      </c>
      <c r="K21" s="264">
        <f t="shared" si="4"/>
        <v>5384002.6162799997</v>
      </c>
      <c r="L21" s="264">
        <f t="shared" si="4"/>
        <v>0</v>
      </c>
      <c r="M21" s="264">
        <f>M7+M14</f>
        <v>0</v>
      </c>
      <c r="N21" s="162">
        <f>N14+N7</f>
        <v>5384002.6162799997</v>
      </c>
    </row>
    <row r="22" spans="1:14">
      <c r="E22" s="265"/>
      <c r="F22" s="265"/>
      <c r="G22" s="265"/>
      <c r="H22" s="265"/>
      <c r="I22" s="265"/>
      <c r="J22" s="265"/>
      <c r="K22" s="265"/>
      <c r="L22" s="265"/>
      <c r="M22" s="265"/>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heetViews>
  <sheetFormatPr defaultRowHeight="14.4"/>
  <cols>
    <col min="1" max="1" width="11.44140625" customWidth="1"/>
    <col min="2" max="2" width="76.88671875" style="4" customWidth="1"/>
    <col min="3" max="3" width="22.88671875" customWidth="1"/>
  </cols>
  <sheetData>
    <row r="1" spans="1:3">
      <c r="A1" s="306" t="s">
        <v>188</v>
      </c>
      <c r="B1" t="str">
        <f>Info!C2</f>
        <v>სს "ვითიბი ბანკი ჯორჯია"</v>
      </c>
    </row>
    <row r="2" spans="1:3">
      <c r="A2" s="306" t="s">
        <v>189</v>
      </c>
      <c r="B2" s="431">
        <v>44377</v>
      </c>
    </row>
    <row r="3" spans="1:3">
      <c r="A3" s="306"/>
      <c r="B3"/>
    </row>
    <row r="4" spans="1:3">
      <c r="A4" s="306" t="s">
        <v>597</v>
      </c>
      <c r="B4" t="s">
        <v>556</v>
      </c>
    </row>
    <row r="5" spans="1:3">
      <c r="A5" s="365"/>
      <c r="B5" s="365" t="s">
        <v>557</v>
      </c>
      <c r="C5" s="377"/>
    </row>
    <row r="6" spans="1:3">
      <c r="A6" s="366">
        <v>1</v>
      </c>
      <c r="B6" s="378" t="s">
        <v>609</v>
      </c>
      <c r="C6" s="379">
        <v>2085466638.3417294</v>
      </c>
    </row>
    <row r="7" spans="1:3">
      <c r="A7" s="366">
        <v>2</v>
      </c>
      <c r="B7" s="378" t="s">
        <v>558</v>
      </c>
      <c r="C7" s="379">
        <v>-28570898.66</v>
      </c>
    </row>
    <row r="8" spans="1:3">
      <c r="A8" s="367">
        <v>3</v>
      </c>
      <c r="B8" s="380" t="s">
        <v>559</v>
      </c>
      <c r="C8" s="381">
        <f>C6+C7</f>
        <v>2056895739.6817293</v>
      </c>
    </row>
    <row r="9" spans="1:3">
      <c r="A9" s="368"/>
      <c r="B9" s="368" t="s">
        <v>560</v>
      </c>
      <c r="C9" s="382"/>
    </row>
    <row r="10" spans="1:3">
      <c r="A10" s="369">
        <v>4</v>
      </c>
      <c r="B10" s="383" t="s">
        <v>561</v>
      </c>
      <c r="C10" s="379"/>
    </row>
    <row r="11" spans="1:3">
      <c r="A11" s="369">
        <v>5</v>
      </c>
      <c r="B11" s="384" t="s">
        <v>562</v>
      </c>
      <c r="C11" s="379"/>
    </row>
    <row r="12" spans="1:3">
      <c r="A12" s="369" t="s">
        <v>563</v>
      </c>
      <c r="B12" s="378" t="s">
        <v>564</v>
      </c>
      <c r="C12" s="381">
        <f>'15. CCR'!E21</f>
        <v>5384002.6162799997</v>
      </c>
    </row>
    <row r="13" spans="1:3">
      <c r="A13" s="370">
        <v>6</v>
      </c>
      <c r="B13" s="385" t="s">
        <v>565</v>
      </c>
      <c r="C13" s="379"/>
    </row>
    <row r="14" spans="1:3">
      <c r="A14" s="370">
        <v>7</v>
      </c>
      <c r="B14" s="386" t="s">
        <v>566</v>
      </c>
      <c r="C14" s="379"/>
    </row>
    <row r="15" spans="1:3">
      <c r="A15" s="371">
        <v>8</v>
      </c>
      <c r="B15" s="378" t="s">
        <v>567</v>
      </c>
      <c r="C15" s="379"/>
    </row>
    <row r="16" spans="1:3" ht="22.8">
      <c r="A16" s="370">
        <v>9</v>
      </c>
      <c r="B16" s="386" t="s">
        <v>568</v>
      </c>
      <c r="C16" s="379"/>
    </row>
    <row r="17" spans="1:3">
      <c r="A17" s="370">
        <v>10</v>
      </c>
      <c r="B17" s="386" t="s">
        <v>569</v>
      </c>
      <c r="C17" s="379"/>
    </row>
    <row r="18" spans="1:3">
      <c r="A18" s="372">
        <v>11</v>
      </c>
      <c r="B18" s="387" t="s">
        <v>570</v>
      </c>
      <c r="C18" s="381">
        <f>SUM(C10:C17)</f>
        <v>5384002.6162799997</v>
      </c>
    </row>
    <row r="19" spans="1:3">
      <c r="A19" s="368"/>
      <c r="B19" s="368" t="s">
        <v>571</v>
      </c>
      <c r="C19" s="388"/>
    </row>
    <row r="20" spans="1:3">
      <c r="A20" s="370">
        <v>12</v>
      </c>
      <c r="B20" s="383" t="s">
        <v>572</v>
      </c>
      <c r="C20" s="379"/>
    </row>
    <row r="21" spans="1:3">
      <c r="A21" s="370">
        <v>13</v>
      </c>
      <c r="B21" s="383" t="s">
        <v>573</v>
      </c>
      <c r="C21" s="379"/>
    </row>
    <row r="22" spans="1:3">
      <c r="A22" s="370">
        <v>14</v>
      </c>
      <c r="B22" s="383" t="s">
        <v>574</v>
      </c>
      <c r="C22" s="379"/>
    </row>
    <row r="23" spans="1:3" ht="22.8">
      <c r="A23" s="370" t="s">
        <v>575</v>
      </c>
      <c r="B23" s="383" t="s">
        <v>576</v>
      </c>
      <c r="C23" s="379"/>
    </row>
    <row r="24" spans="1:3">
      <c r="A24" s="370">
        <v>15</v>
      </c>
      <c r="B24" s="383" t="s">
        <v>577</v>
      </c>
      <c r="C24" s="379"/>
    </row>
    <row r="25" spans="1:3">
      <c r="A25" s="370" t="s">
        <v>578</v>
      </c>
      <c r="B25" s="378" t="s">
        <v>579</v>
      </c>
      <c r="C25" s="379"/>
    </row>
    <row r="26" spans="1:3">
      <c r="A26" s="372">
        <v>16</v>
      </c>
      <c r="B26" s="387" t="s">
        <v>580</v>
      </c>
      <c r="C26" s="381">
        <f>SUM(C20:C25)</f>
        <v>0</v>
      </c>
    </row>
    <row r="27" spans="1:3">
      <c r="A27" s="368"/>
      <c r="B27" s="368" t="s">
        <v>581</v>
      </c>
      <c r="C27" s="382"/>
    </row>
    <row r="28" spans="1:3">
      <c r="A28" s="369">
        <v>17</v>
      </c>
      <c r="B28" s="378" t="s">
        <v>582</v>
      </c>
      <c r="C28" s="379">
        <v>219864340.36296999</v>
      </c>
    </row>
    <row r="29" spans="1:3">
      <c r="A29" s="369">
        <v>18</v>
      </c>
      <c r="B29" s="378" t="s">
        <v>583</v>
      </c>
      <c r="C29" s="379">
        <v>-98812325.401274994</v>
      </c>
    </row>
    <row r="30" spans="1:3">
      <c r="A30" s="372">
        <v>19</v>
      </c>
      <c r="B30" s="387" t="s">
        <v>584</v>
      </c>
      <c r="C30" s="381">
        <f>C28+C29</f>
        <v>121052014.961695</v>
      </c>
    </row>
    <row r="31" spans="1:3">
      <c r="A31" s="373"/>
      <c r="B31" s="368" t="s">
        <v>585</v>
      </c>
      <c r="C31" s="382"/>
    </row>
    <row r="32" spans="1:3">
      <c r="A32" s="369" t="s">
        <v>586</v>
      </c>
      <c r="B32" s="383" t="s">
        <v>587</v>
      </c>
      <c r="C32" s="389"/>
    </row>
    <row r="33" spans="1:3">
      <c r="A33" s="369" t="s">
        <v>588</v>
      </c>
      <c r="B33" s="384" t="s">
        <v>589</v>
      </c>
      <c r="C33" s="389"/>
    </row>
    <row r="34" spans="1:3">
      <c r="A34" s="368"/>
      <c r="B34" s="368" t="s">
        <v>590</v>
      </c>
      <c r="C34" s="382"/>
    </row>
    <row r="35" spans="1:3">
      <c r="A35" s="372">
        <v>20</v>
      </c>
      <c r="B35" s="387" t="s">
        <v>89</v>
      </c>
      <c r="C35" s="381">
        <f>'1. key ratios'!C9</f>
        <v>209939175.34</v>
      </c>
    </row>
    <row r="36" spans="1:3">
      <c r="A36" s="372">
        <v>21</v>
      </c>
      <c r="B36" s="387" t="s">
        <v>591</v>
      </c>
      <c r="C36" s="381">
        <f>C8+C18+C26+C30</f>
        <v>2183331757.2597046</v>
      </c>
    </row>
    <row r="37" spans="1:3">
      <c r="A37" s="374"/>
      <c r="B37" s="374" t="s">
        <v>556</v>
      </c>
      <c r="C37" s="382"/>
    </row>
    <row r="38" spans="1:3">
      <c r="A38" s="372">
        <v>22</v>
      </c>
      <c r="B38" s="387" t="s">
        <v>556</v>
      </c>
      <c r="C38" s="728">
        <f>IFERROR(C35/C36,0)</f>
        <v>9.6155416895274889E-2</v>
      </c>
    </row>
    <row r="39" spans="1:3">
      <c r="A39" s="374"/>
      <c r="B39" s="374" t="s">
        <v>592</v>
      </c>
      <c r="C39" s="382"/>
    </row>
    <row r="40" spans="1:3">
      <c r="A40" s="375" t="s">
        <v>593</v>
      </c>
      <c r="B40" s="383" t="s">
        <v>594</v>
      </c>
      <c r="C40" s="389"/>
    </row>
    <row r="41" spans="1:3">
      <c r="A41" s="376" t="s">
        <v>595</v>
      </c>
      <c r="B41" s="384" t="s">
        <v>596</v>
      </c>
      <c r="C41" s="389"/>
    </row>
    <row r="43" spans="1:3">
      <c r="B43" s="398"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42"/>
  <sheetViews>
    <sheetView zoomScale="90" zoomScaleNormal="90" workbookViewId="0">
      <pane xSplit="2" ySplit="6" topLeftCell="C30" activePane="bottomRight" state="frozen"/>
      <selection activeCell="D15" sqref="D15"/>
      <selection pane="topRight" activeCell="D15" sqref="D15"/>
      <selection pane="bottomLeft" activeCell="D15" sqref="D15"/>
      <selection pane="bottomRight" activeCell="D35" sqref="D35"/>
    </sheetView>
  </sheetViews>
  <sheetFormatPr defaultRowHeight="14.4"/>
  <cols>
    <col min="1" max="1" width="9.88671875" style="306" bestFit="1" customWidth="1"/>
    <col min="2" max="2" width="82.5546875" style="24" customWidth="1"/>
    <col min="3" max="7" width="17.5546875" style="306" customWidth="1"/>
  </cols>
  <sheetData>
    <row r="1" spans="1:7">
      <c r="A1" s="306" t="s">
        <v>188</v>
      </c>
      <c r="B1" s="306" t="str">
        <f>Info!C2</f>
        <v>სს "ვითიბი ბანკი ჯორჯია"</v>
      </c>
    </row>
    <row r="2" spans="1:7">
      <c r="A2" s="306" t="s">
        <v>189</v>
      </c>
      <c r="B2" s="602">
        <v>44377</v>
      </c>
    </row>
    <row r="3" spans="1:7">
      <c r="B3" s="431"/>
    </row>
    <row r="4" spans="1:7" ht="15" thickBot="1">
      <c r="A4" s="306" t="s">
        <v>658</v>
      </c>
      <c r="B4" s="432" t="s">
        <v>623</v>
      </c>
    </row>
    <row r="5" spans="1:7">
      <c r="A5" s="433"/>
      <c r="B5" s="434"/>
      <c r="C5" s="785" t="s">
        <v>624</v>
      </c>
      <c r="D5" s="785"/>
      <c r="E5" s="785"/>
      <c r="F5" s="785"/>
      <c r="G5" s="786" t="s">
        <v>625</v>
      </c>
    </row>
    <row r="6" spans="1:7">
      <c r="A6" s="435"/>
      <c r="B6" s="436"/>
      <c r="C6" s="437" t="s">
        <v>626</v>
      </c>
      <c r="D6" s="438" t="s">
        <v>627</v>
      </c>
      <c r="E6" s="438" t="s">
        <v>628</v>
      </c>
      <c r="F6" s="438" t="s">
        <v>629</v>
      </c>
      <c r="G6" s="787"/>
    </row>
    <row r="7" spans="1:7">
      <c r="A7" s="439"/>
      <c r="B7" s="440" t="s">
        <v>630</v>
      </c>
      <c r="C7" s="441"/>
      <c r="D7" s="441"/>
      <c r="E7" s="441"/>
      <c r="F7" s="441"/>
      <c r="G7" s="442"/>
    </row>
    <row r="8" spans="1:7">
      <c r="A8" s="443">
        <v>1</v>
      </c>
      <c r="B8" s="444" t="s">
        <v>631</v>
      </c>
      <c r="C8" s="445">
        <v>209939175.34</v>
      </c>
      <c r="D8" s="445">
        <v>0</v>
      </c>
      <c r="E8" s="445">
        <v>0</v>
      </c>
      <c r="F8" s="445">
        <v>266131756.92276001</v>
      </c>
      <c r="G8" s="446">
        <v>476070932.26276004</v>
      </c>
    </row>
    <row r="9" spans="1:7">
      <c r="A9" s="443">
        <v>2</v>
      </c>
      <c r="B9" s="447" t="s">
        <v>88</v>
      </c>
      <c r="C9" s="445">
        <v>209939175.34</v>
      </c>
      <c r="D9" s="445"/>
      <c r="E9" s="445"/>
      <c r="F9" s="445">
        <v>78922968.030000001</v>
      </c>
      <c r="G9" s="446">
        <v>288862143.37</v>
      </c>
    </row>
    <row r="10" spans="1:7">
      <c r="A10" s="443">
        <v>3</v>
      </c>
      <c r="B10" s="447" t="s">
        <v>632</v>
      </c>
      <c r="C10" s="448"/>
      <c r="D10" s="448"/>
      <c r="E10" s="448"/>
      <c r="F10" s="445">
        <v>187208788.89276001</v>
      </c>
      <c r="G10" s="446">
        <v>187208788.89276001</v>
      </c>
    </row>
    <row r="11" spans="1:7" ht="27.6">
      <c r="A11" s="443">
        <v>4</v>
      </c>
      <c r="B11" s="444" t="s">
        <v>633</v>
      </c>
      <c r="C11" s="445">
        <v>125638658.52999999</v>
      </c>
      <c r="D11" s="445">
        <v>321341134.85769999</v>
      </c>
      <c r="E11" s="445">
        <v>116288234.22933999</v>
      </c>
      <c r="F11" s="445">
        <v>1303519.0800000597</v>
      </c>
      <c r="G11" s="446">
        <v>477998794.54002005</v>
      </c>
    </row>
    <row r="12" spans="1:7">
      <c r="A12" s="443">
        <v>5</v>
      </c>
      <c r="B12" s="447" t="s">
        <v>634</v>
      </c>
      <c r="C12" s="445">
        <v>88761699.889999971</v>
      </c>
      <c r="D12" s="449">
        <v>266076631.90769997</v>
      </c>
      <c r="E12" s="445">
        <v>78850776.222299993</v>
      </c>
      <c r="F12" s="445">
        <v>1228716.8500000597</v>
      </c>
      <c r="G12" s="446">
        <v>413171933.62650001</v>
      </c>
    </row>
    <row r="13" spans="1:7">
      <c r="A13" s="443">
        <v>6</v>
      </c>
      <c r="B13" s="447" t="s">
        <v>635</v>
      </c>
      <c r="C13" s="445">
        <v>36876958.640000015</v>
      </c>
      <c r="D13" s="449">
        <v>55264502.95000001</v>
      </c>
      <c r="E13" s="445">
        <v>37437458.007040001</v>
      </c>
      <c r="F13" s="445">
        <v>74802.23</v>
      </c>
      <c r="G13" s="446">
        <v>64826860.913520016</v>
      </c>
    </row>
    <row r="14" spans="1:7">
      <c r="A14" s="443">
        <v>7</v>
      </c>
      <c r="B14" s="444" t="s">
        <v>636</v>
      </c>
      <c r="C14" s="445">
        <v>512174935.90220016</v>
      </c>
      <c r="D14" s="445">
        <v>343013869.85597003</v>
      </c>
      <c r="E14" s="445">
        <v>96610092.400849998</v>
      </c>
      <c r="F14" s="445">
        <v>81395.149999999994</v>
      </c>
      <c r="G14" s="446">
        <v>347203384.3483001</v>
      </c>
    </row>
    <row r="15" spans="1:7" ht="55.2">
      <c r="A15" s="443">
        <v>8</v>
      </c>
      <c r="B15" s="447" t="s">
        <v>637</v>
      </c>
      <c r="C15" s="445">
        <v>460162880.86000013</v>
      </c>
      <c r="D15" s="449">
        <v>138708801.92000002</v>
      </c>
      <c r="E15" s="445">
        <v>44063466.800000004</v>
      </c>
      <c r="F15" s="445">
        <v>0</v>
      </c>
      <c r="G15" s="446">
        <v>321467574.79000008</v>
      </c>
    </row>
    <row r="16" spans="1:7" ht="27.6">
      <c r="A16" s="443">
        <v>9</v>
      </c>
      <c r="B16" s="447" t="s">
        <v>638</v>
      </c>
      <c r="C16" s="445">
        <v>52012055.042200007</v>
      </c>
      <c r="D16" s="449">
        <v>204305067.93596998</v>
      </c>
      <c r="E16" s="445">
        <v>52546625.600850001</v>
      </c>
      <c r="F16" s="445">
        <v>81395.149999999994</v>
      </c>
      <c r="G16" s="446">
        <v>25735809.5583</v>
      </c>
    </row>
    <row r="17" spans="1:7">
      <c r="A17" s="443">
        <v>10</v>
      </c>
      <c r="B17" s="444" t="s">
        <v>639</v>
      </c>
      <c r="C17" s="445"/>
      <c r="D17" s="449"/>
      <c r="E17" s="445"/>
      <c r="F17" s="445"/>
      <c r="G17" s="446">
        <v>0</v>
      </c>
    </row>
    <row r="18" spans="1:7">
      <c r="A18" s="443">
        <v>11</v>
      </c>
      <c r="B18" s="444" t="s">
        <v>95</v>
      </c>
      <c r="C18" s="445">
        <v>11426984.513900001</v>
      </c>
      <c r="D18" s="449">
        <v>12698862.253297035</v>
      </c>
      <c r="E18" s="445">
        <v>6336428.1843499998</v>
      </c>
      <c r="F18" s="445">
        <v>6626729.9195499998</v>
      </c>
      <c r="G18" s="446">
        <v>0</v>
      </c>
    </row>
    <row r="19" spans="1:7">
      <c r="A19" s="443">
        <v>12</v>
      </c>
      <c r="B19" s="447" t="s">
        <v>640</v>
      </c>
      <c r="C19" s="448"/>
      <c r="D19" s="449">
        <v>274571.73495702818</v>
      </c>
      <c r="E19" s="445">
        <v>0</v>
      </c>
      <c r="F19" s="445">
        <v>0</v>
      </c>
      <c r="G19" s="446">
        <v>0</v>
      </c>
    </row>
    <row r="20" spans="1:7" ht="27.6">
      <c r="A20" s="443">
        <v>13</v>
      </c>
      <c r="B20" s="447" t="s">
        <v>641</v>
      </c>
      <c r="C20" s="445">
        <v>11426984.513900001</v>
      </c>
      <c r="D20" s="445">
        <v>12424290.518340006</v>
      </c>
      <c r="E20" s="445">
        <v>6336428.1843499998</v>
      </c>
      <c r="F20" s="445">
        <v>6626729.9195499998</v>
      </c>
      <c r="G20" s="446">
        <v>0</v>
      </c>
    </row>
    <row r="21" spans="1:7">
      <c r="A21" s="450">
        <v>14</v>
      </c>
      <c r="B21" s="451" t="s">
        <v>642</v>
      </c>
      <c r="C21" s="448"/>
      <c r="D21" s="448"/>
      <c r="E21" s="448"/>
      <c r="F21" s="448"/>
      <c r="G21" s="452">
        <v>1301273111.1510801</v>
      </c>
    </row>
    <row r="22" spans="1:7">
      <c r="A22" s="453"/>
      <c r="B22" s="470" t="s">
        <v>643</v>
      </c>
      <c r="C22" s="454"/>
      <c r="D22" s="455"/>
      <c r="E22" s="454"/>
      <c r="F22" s="454"/>
      <c r="G22" s="456"/>
    </row>
    <row r="23" spans="1:7">
      <c r="A23" s="443">
        <v>15</v>
      </c>
      <c r="B23" s="444" t="s">
        <v>491</v>
      </c>
      <c r="C23" s="457">
        <v>418920284.47350013</v>
      </c>
      <c r="D23" s="458">
        <v>147740800</v>
      </c>
      <c r="E23" s="457">
        <v>0</v>
      </c>
      <c r="F23" s="457">
        <v>0</v>
      </c>
      <c r="G23" s="446">
        <v>13172128.136640001</v>
      </c>
    </row>
    <row r="24" spans="1:7">
      <c r="A24" s="443">
        <v>16</v>
      </c>
      <c r="B24" s="444" t="s">
        <v>644</v>
      </c>
      <c r="C24" s="445">
        <v>8452389.0603290014</v>
      </c>
      <c r="D24" s="449">
        <v>293503700.70655972</v>
      </c>
      <c r="E24" s="445">
        <v>191126267.46866876</v>
      </c>
      <c r="F24" s="445">
        <v>722006052.70828974</v>
      </c>
      <c r="G24" s="446">
        <v>824922210.14472318</v>
      </c>
    </row>
    <row r="25" spans="1:7" ht="27.6">
      <c r="A25" s="443">
        <v>17</v>
      </c>
      <c r="B25" s="447" t="s">
        <v>645</v>
      </c>
      <c r="C25" s="445"/>
      <c r="D25" s="449">
        <v>0</v>
      </c>
      <c r="E25" s="445">
        <v>0</v>
      </c>
      <c r="F25" s="445">
        <v>0</v>
      </c>
      <c r="G25" s="446">
        <v>0</v>
      </c>
    </row>
    <row r="26" spans="1:7" ht="27.6">
      <c r="A26" s="443">
        <v>18</v>
      </c>
      <c r="B26" s="447" t="s">
        <v>646</v>
      </c>
      <c r="C26" s="445">
        <v>3759495.83</v>
      </c>
      <c r="D26" s="449">
        <v>1000084.1828319989</v>
      </c>
      <c r="E26" s="445">
        <v>23146286.430863</v>
      </c>
      <c r="F26" s="445">
        <v>710094.76333099999</v>
      </c>
      <c r="G26" s="446">
        <v>12997174.9806873</v>
      </c>
    </row>
    <row r="27" spans="1:7">
      <c r="A27" s="443">
        <v>19</v>
      </c>
      <c r="B27" s="447" t="s">
        <v>647</v>
      </c>
      <c r="C27" s="445">
        <v>4692893.2303290013</v>
      </c>
      <c r="D27" s="449">
        <v>268353405.95426267</v>
      </c>
      <c r="E27" s="445">
        <v>149546547.43402174</v>
      </c>
      <c r="F27" s="445">
        <v>543786940.28940749</v>
      </c>
      <c r="G27" s="446">
        <v>673515322.5553031</v>
      </c>
    </row>
    <row r="28" spans="1:7">
      <c r="A28" s="443">
        <v>20</v>
      </c>
      <c r="B28" s="459" t="s">
        <v>648</v>
      </c>
      <c r="C28" s="445"/>
      <c r="D28" s="449"/>
      <c r="E28" s="445"/>
      <c r="F28" s="445"/>
      <c r="G28" s="446">
        <v>0</v>
      </c>
    </row>
    <row r="29" spans="1:7">
      <c r="A29" s="443">
        <v>21</v>
      </c>
      <c r="B29" s="447" t="s">
        <v>649</v>
      </c>
      <c r="C29" s="445">
        <v>0</v>
      </c>
      <c r="D29" s="449">
        <v>23338024.529465009</v>
      </c>
      <c r="E29" s="445">
        <v>16481735.413784012</v>
      </c>
      <c r="F29" s="445">
        <v>168823872.42555118</v>
      </c>
      <c r="G29" s="446">
        <v>129645397.04823278</v>
      </c>
    </row>
    <row r="30" spans="1:7">
      <c r="A30" s="443">
        <v>22</v>
      </c>
      <c r="B30" s="459" t="s">
        <v>648</v>
      </c>
      <c r="C30" s="445">
        <v>0</v>
      </c>
      <c r="D30" s="449">
        <v>23338024.529465009</v>
      </c>
      <c r="E30" s="445">
        <v>16481735.413784012</v>
      </c>
      <c r="F30" s="445">
        <v>168823872.42555118</v>
      </c>
      <c r="G30" s="446">
        <v>129645397.04823278</v>
      </c>
    </row>
    <row r="31" spans="1:7" ht="27.6">
      <c r="A31" s="443">
        <v>23</v>
      </c>
      <c r="B31" s="447" t="s">
        <v>650</v>
      </c>
      <c r="C31" s="445"/>
      <c r="D31" s="449">
        <v>812186.04</v>
      </c>
      <c r="E31" s="445">
        <v>1951698.19</v>
      </c>
      <c r="F31" s="445">
        <v>8685145.2300000004</v>
      </c>
      <c r="G31" s="446">
        <v>8764315.5604999997</v>
      </c>
    </row>
    <row r="32" spans="1:7">
      <c r="A32" s="443">
        <v>24</v>
      </c>
      <c r="B32" s="444" t="s">
        <v>651</v>
      </c>
      <c r="C32" s="445"/>
      <c r="D32" s="449"/>
      <c r="E32" s="445"/>
      <c r="F32" s="445"/>
      <c r="G32" s="446">
        <v>0</v>
      </c>
    </row>
    <row r="33" spans="1:7">
      <c r="A33" s="443">
        <v>25</v>
      </c>
      <c r="B33" s="444" t="s">
        <v>165</v>
      </c>
      <c r="C33" s="445">
        <v>89407925.016896009</v>
      </c>
      <c r="D33" s="445">
        <v>22857535.184885342</v>
      </c>
      <c r="E33" s="445">
        <v>33713295.394389994</v>
      </c>
      <c r="F33" s="445">
        <v>112916601.14952625</v>
      </c>
      <c r="G33" s="446">
        <v>223167378.68020931</v>
      </c>
    </row>
    <row r="34" spans="1:7">
      <c r="A34" s="443">
        <v>26</v>
      </c>
      <c r="B34" s="447" t="s">
        <v>652</v>
      </c>
      <c r="C34" s="448"/>
      <c r="D34" s="449">
        <v>1363181.6423753791</v>
      </c>
      <c r="E34" s="445">
        <v>34584.395922010764</v>
      </c>
      <c r="F34" s="445">
        <v>400378.69483236806</v>
      </c>
      <c r="G34" s="446">
        <v>1798144.7331297579</v>
      </c>
    </row>
    <row r="35" spans="1:7">
      <c r="A35" s="443">
        <v>27</v>
      </c>
      <c r="B35" s="447" t="s">
        <v>653</v>
      </c>
      <c r="C35" s="445">
        <v>89407925.016896009</v>
      </c>
      <c r="D35" s="449">
        <v>21494353.542509962</v>
      </c>
      <c r="E35" s="445">
        <v>33678710.998467982</v>
      </c>
      <c r="F35" s="445">
        <v>112516222.45469388</v>
      </c>
      <c r="G35" s="446">
        <v>221369233.94707954</v>
      </c>
    </row>
    <row r="36" spans="1:7">
      <c r="A36" s="443">
        <v>28</v>
      </c>
      <c r="B36" s="444" t="s">
        <v>654</v>
      </c>
      <c r="C36" s="445">
        <v>136849908.36465001</v>
      </c>
      <c r="D36" s="449">
        <v>35919265.150000006</v>
      </c>
      <c r="E36" s="445">
        <v>32581797.79999999</v>
      </c>
      <c r="F36" s="445">
        <v>14784833.25</v>
      </c>
      <c r="G36" s="446">
        <v>15910326.700629501</v>
      </c>
    </row>
    <row r="37" spans="1:7">
      <c r="A37" s="450">
        <v>29</v>
      </c>
      <c r="B37" s="451" t="s">
        <v>655</v>
      </c>
      <c r="C37" s="448"/>
      <c r="D37" s="448"/>
      <c r="E37" s="448"/>
      <c r="F37" s="448"/>
      <c r="G37" s="452">
        <v>1077172043.6622019</v>
      </c>
    </row>
    <row r="38" spans="1:7">
      <c r="A38" s="439"/>
      <c r="B38" s="460"/>
      <c r="C38" s="461"/>
      <c r="D38" s="461"/>
      <c r="E38" s="461"/>
      <c r="F38" s="461"/>
      <c r="G38" s="462"/>
    </row>
    <row r="39" spans="1:7" ht="15" thickBot="1">
      <c r="A39" s="463">
        <v>30</v>
      </c>
      <c r="B39" s="464" t="s">
        <v>623</v>
      </c>
      <c r="C39" s="315"/>
      <c r="D39" s="297"/>
      <c r="E39" s="297"/>
      <c r="F39" s="465"/>
      <c r="G39" s="466">
        <f>IFERROR(G21/G37,0)</f>
        <v>1.2080457516581777</v>
      </c>
    </row>
    <row r="42" spans="1:7" ht="41.4">
      <c r="B42" s="24" t="s">
        <v>656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6" activePane="bottomRight" state="frozen"/>
      <selection activeCell="B215" sqref="B215:C215"/>
      <selection pane="topRight" activeCell="B215" sqref="B215:C215"/>
      <selection pane="bottomLeft" activeCell="B215" sqref="B215:C215"/>
      <selection pane="bottomRight" activeCell="B6" sqref="B6"/>
    </sheetView>
  </sheetViews>
  <sheetFormatPr defaultRowHeight="14.4"/>
  <cols>
    <col min="1" max="1" width="9.5546875" style="20" bestFit="1" customWidth="1"/>
    <col min="2" max="2" width="88.44140625" style="17" customWidth="1"/>
    <col min="3" max="3" width="12.6640625" style="17" customWidth="1"/>
    <col min="4" max="7" width="12.6640625" style="2" customWidth="1"/>
    <col min="8" max="13" width="6.6640625" customWidth="1"/>
  </cols>
  <sheetData>
    <row r="1" spans="1:8">
      <c r="A1" s="18" t="s">
        <v>188</v>
      </c>
      <c r="B1" s="397" t="str">
        <f>Info!C2</f>
        <v>სს "ვითიბი ბანკი ჯორჯია"</v>
      </c>
    </row>
    <row r="2" spans="1:8">
      <c r="A2" s="18" t="s">
        <v>189</v>
      </c>
      <c r="B2" s="420">
        <v>44377</v>
      </c>
      <c r="C2" s="30"/>
      <c r="D2" s="19"/>
      <c r="E2" s="19"/>
      <c r="F2" s="19"/>
      <c r="G2" s="19"/>
      <c r="H2" s="1"/>
    </row>
    <row r="3" spans="1:8">
      <c r="A3" s="18"/>
      <c r="C3" s="30"/>
      <c r="D3" s="19"/>
      <c r="E3" s="19"/>
      <c r="F3" s="19"/>
      <c r="G3" s="19"/>
      <c r="H3" s="1"/>
    </row>
    <row r="4" spans="1:8" ht="15" thickBot="1">
      <c r="A4" s="69" t="s">
        <v>405</v>
      </c>
      <c r="B4" s="196" t="s">
        <v>223</v>
      </c>
      <c r="C4" s="197"/>
      <c r="D4" s="198"/>
      <c r="E4" s="198"/>
      <c r="F4" s="198"/>
      <c r="G4" s="198"/>
      <c r="H4" s="1"/>
    </row>
    <row r="5" spans="1:8">
      <c r="A5" s="283" t="s">
        <v>26</v>
      </c>
      <c r="B5" s="284"/>
      <c r="C5" s="421" t="str">
        <f>INT((MONTH($B$2))/3)&amp;"Q"&amp;"-"&amp;YEAR($B$2)</f>
        <v>2Q-2021</v>
      </c>
      <c r="D5" s="421" t="str">
        <f>IF(INT(MONTH($B$2))=3, "4"&amp;"Q"&amp;"-"&amp;YEAR($B$2)-1, IF(INT(MONTH($B$2))=6, "1"&amp;"Q"&amp;"-"&amp;YEAR($B$2), IF(INT(MONTH($B$2))=9, "2"&amp;"Q"&amp;"-"&amp;YEAR($B$2),IF(INT(MONTH($B$2))=12, "3"&amp;"Q"&amp;"-"&amp;YEAR($B$2), 0))))</f>
        <v>1Q-2021</v>
      </c>
      <c r="E5" s="421" t="str">
        <f>IF(INT(MONTH($B$2))=3, "3"&amp;"Q"&amp;"-"&amp;YEAR($B$2)-1, IF(INT(MONTH($B$2))=6, "4"&amp;"Q"&amp;"-"&amp;YEAR($B$2)-1, IF(INT(MONTH($B$2))=9, "1"&amp;"Q"&amp;"-"&amp;YEAR($B$2),IF(INT(MONTH($B$2))=12, "2"&amp;"Q"&amp;"-"&amp;YEAR($B$2), 0))))</f>
        <v>4Q-2020</v>
      </c>
      <c r="F5" s="421" t="str">
        <f>IF(INT(MONTH($B$2))=3, "2"&amp;"Q"&amp;"-"&amp;YEAR($B$2)-1, IF(INT(MONTH($B$2))=6, "3"&amp;"Q"&amp;"-"&amp;YEAR($B$2)-1, IF(INT(MONTH($B$2))=9, "4"&amp;"Q"&amp;"-"&amp;YEAR($B$2)-1,IF(INT(MONTH($B$2))=12, "1"&amp;"Q"&amp;"-"&amp;YEAR($B$2), 0))))</f>
        <v>3Q-2020</v>
      </c>
      <c r="G5" s="422" t="str">
        <f>IF(INT(MONTH($B$2))=3, "1"&amp;"Q"&amp;"-"&amp;YEAR($B$2)-1, IF(INT(MONTH($B$2))=6, "2"&amp;"Q"&amp;"-"&amp;YEAR($B$2)-1, IF(INT(MONTH($B$2))=9, "3"&amp;"Q"&amp;"-"&amp;YEAR($B$2)-1,IF(INT(MONTH($B$2))=12, "4"&amp;"Q"&amp;"-"&amp;YEAR($B$2)-1, 0))))</f>
        <v>2Q-2020</v>
      </c>
    </row>
    <row r="6" spans="1:8">
      <c r="A6" s="423"/>
      <c r="B6" s="424" t="s">
        <v>186</v>
      </c>
      <c r="C6" s="285"/>
      <c r="D6" s="285"/>
      <c r="E6" s="285"/>
      <c r="F6" s="285"/>
      <c r="G6" s="286"/>
    </row>
    <row r="7" spans="1:8">
      <c r="A7" s="423"/>
      <c r="B7" s="425" t="s">
        <v>190</v>
      </c>
      <c r="C7" s="285"/>
      <c r="D7" s="285"/>
      <c r="E7" s="285"/>
      <c r="F7" s="285"/>
      <c r="G7" s="286"/>
    </row>
    <row r="8" spans="1:8">
      <c r="A8" s="402">
        <v>1</v>
      </c>
      <c r="B8" s="403" t="s">
        <v>23</v>
      </c>
      <c r="C8" s="635">
        <v>196878075.34</v>
      </c>
      <c r="D8" s="636">
        <v>183116434.78</v>
      </c>
      <c r="E8" s="636">
        <v>178354544.06</v>
      </c>
      <c r="F8" s="636">
        <v>177838474.52000001</v>
      </c>
      <c r="G8" s="637">
        <v>174379432.13</v>
      </c>
    </row>
    <row r="9" spans="1:8">
      <c r="A9" s="402">
        <v>2</v>
      </c>
      <c r="B9" s="403" t="s">
        <v>89</v>
      </c>
      <c r="C9" s="635">
        <v>209939175.34</v>
      </c>
      <c r="D9" s="636">
        <v>196594234.78</v>
      </c>
      <c r="E9" s="636">
        <v>191563844.06</v>
      </c>
      <c r="F9" s="636">
        <v>190351774.52000001</v>
      </c>
      <c r="G9" s="637">
        <v>187490932.13</v>
      </c>
    </row>
    <row r="10" spans="1:8">
      <c r="A10" s="402">
        <v>3</v>
      </c>
      <c r="B10" s="403" t="s">
        <v>88</v>
      </c>
      <c r="C10" s="635">
        <v>310079606.49689388</v>
      </c>
      <c r="D10" s="636">
        <v>299994006.63092202</v>
      </c>
      <c r="E10" s="636">
        <v>292406373.46635377</v>
      </c>
      <c r="F10" s="636">
        <v>267158623.53451514</v>
      </c>
      <c r="G10" s="637">
        <v>264938069.27008343</v>
      </c>
    </row>
    <row r="11" spans="1:8">
      <c r="A11" s="402">
        <v>4</v>
      </c>
      <c r="B11" s="403" t="s">
        <v>615</v>
      </c>
      <c r="C11" s="635">
        <v>123190661.69782215</v>
      </c>
      <c r="D11" s="636">
        <v>127004608.87614119</v>
      </c>
      <c r="E11" s="636">
        <v>106415368.74974558</v>
      </c>
      <c r="F11" s="636">
        <v>103144058.05765057</v>
      </c>
      <c r="G11" s="637">
        <v>93529279.71246624</v>
      </c>
    </row>
    <row r="12" spans="1:8">
      <c r="A12" s="402">
        <v>5</v>
      </c>
      <c r="B12" s="403" t="s">
        <v>616</v>
      </c>
      <c r="C12" s="635">
        <v>164291252.18579149</v>
      </c>
      <c r="D12" s="636">
        <v>169377544.94920981</v>
      </c>
      <c r="E12" s="636">
        <v>141923561.28483462</v>
      </c>
      <c r="F12" s="636">
        <v>137564120.20481935</v>
      </c>
      <c r="G12" s="637">
        <v>124740130.36160204</v>
      </c>
    </row>
    <row r="13" spans="1:8">
      <c r="A13" s="402">
        <v>6</v>
      </c>
      <c r="B13" s="403" t="s">
        <v>617</v>
      </c>
      <c r="C13" s="635">
        <v>268596005.62973803</v>
      </c>
      <c r="D13" s="636">
        <v>276998297.77551347</v>
      </c>
      <c r="E13" s="636">
        <v>266727866.71986008</v>
      </c>
      <c r="F13" s="636">
        <v>259024062.36266291</v>
      </c>
      <c r="G13" s="637">
        <v>234896764.73996171</v>
      </c>
    </row>
    <row r="14" spans="1:8">
      <c r="A14" s="423"/>
      <c r="B14" s="424" t="s">
        <v>619</v>
      </c>
      <c r="C14" s="638"/>
      <c r="D14" s="638"/>
      <c r="E14" s="638"/>
      <c r="F14" s="638"/>
      <c r="G14" s="639"/>
    </row>
    <row r="15" spans="1:8" ht="15" customHeight="1">
      <c r="A15" s="402">
        <v>7</v>
      </c>
      <c r="B15" s="403" t="s">
        <v>618</v>
      </c>
      <c r="C15" s="640">
        <v>1891571718.6032448</v>
      </c>
      <c r="D15" s="636">
        <v>1949330315.4194613</v>
      </c>
      <c r="E15" s="636">
        <v>1876625020.1630924</v>
      </c>
      <c r="F15" s="636">
        <v>1803914695.9140751</v>
      </c>
      <c r="G15" s="637">
        <v>1638200102.0873952</v>
      </c>
    </row>
    <row r="16" spans="1:8">
      <c r="A16" s="423"/>
      <c r="B16" s="424" t="s">
        <v>622</v>
      </c>
      <c r="C16" s="638"/>
      <c r="D16" s="638"/>
      <c r="E16" s="638"/>
      <c r="F16" s="638"/>
      <c r="G16" s="639"/>
    </row>
    <row r="17" spans="1:7" s="3" customFormat="1">
      <c r="A17" s="402"/>
      <c r="B17" s="425" t="s">
        <v>604</v>
      </c>
      <c r="C17" s="641"/>
      <c r="D17" s="636"/>
      <c r="E17" s="636"/>
      <c r="F17" s="636"/>
      <c r="G17" s="637"/>
    </row>
    <row r="18" spans="1:7">
      <c r="A18" s="401">
        <v>8</v>
      </c>
      <c r="B18" s="426" t="s">
        <v>613</v>
      </c>
      <c r="C18" s="642">
        <v>0.10408173975310686</v>
      </c>
      <c r="D18" s="643">
        <v>9.3938124971188683E-2</v>
      </c>
      <c r="E18" s="643">
        <v>9.5040054429467058E-2</v>
      </c>
      <c r="F18" s="643">
        <v>9.8584747340220616E-2</v>
      </c>
      <c r="G18" s="644">
        <v>0.10644574610134969</v>
      </c>
    </row>
    <row r="19" spans="1:7" ht="15" customHeight="1">
      <c r="A19" s="401">
        <v>9</v>
      </c>
      <c r="B19" s="426" t="s">
        <v>612</v>
      </c>
      <c r="C19" s="642">
        <v>0.11098663258457954</v>
      </c>
      <c r="D19" s="643">
        <v>0.10085219176294215</v>
      </c>
      <c r="E19" s="643">
        <v>0.10207891400880487</v>
      </c>
      <c r="F19" s="643">
        <v>0.10552149442052493</v>
      </c>
      <c r="G19" s="644">
        <v>0.11444934711644748</v>
      </c>
    </row>
    <row r="20" spans="1:7">
      <c r="A20" s="401">
        <v>10</v>
      </c>
      <c r="B20" s="426" t="s">
        <v>614</v>
      </c>
      <c r="C20" s="642">
        <v>0.16392696266671808</v>
      </c>
      <c r="D20" s="643">
        <v>0.15389593249431874</v>
      </c>
      <c r="E20" s="643">
        <v>0.15581502448525467</v>
      </c>
      <c r="F20" s="643">
        <v>0.14809936641662602</v>
      </c>
      <c r="G20" s="644">
        <v>0.16172509630081164</v>
      </c>
    </row>
    <row r="21" spans="1:7">
      <c r="A21" s="401">
        <v>11</v>
      </c>
      <c r="B21" s="403" t="s">
        <v>615</v>
      </c>
      <c r="C21" s="642">
        <v>6.512608561772501E-2</v>
      </c>
      <c r="D21" s="643">
        <v>6.5152943999032847E-2</v>
      </c>
      <c r="E21" s="643">
        <v>5.6705717768005301E-2</v>
      </c>
      <c r="F21" s="643">
        <v>5.7177902198632329E-2</v>
      </c>
      <c r="G21" s="644">
        <v>5.7092707779282395E-2</v>
      </c>
    </row>
    <row r="22" spans="1:7">
      <c r="A22" s="401">
        <v>12</v>
      </c>
      <c r="B22" s="403" t="s">
        <v>616</v>
      </c>
      <c r="C22" s="642">
        <v>8.6854360619805504E-2</v>
      </c>
      <c r="D22" s="643">
        <v>8.6890119960383816E-2</v>
      </c>
      <c r="E22" s="643">
        <v>7.5627021786430423E-2</v>
      </c>
      <c r="F22" s="643">
        <v>7.625866151897677E-2</v>
      </c>
      <c r="G22" s="644">
        <v>7.6144623726160265E-2</v>
      </c>
    </row>
    <row r="23" spans="1:7">
      <c r="A23" s="401">
        <v>13</v>
      </c>
      <c r="B23" s="403" t="s">
        <v>617</v>
      </c>
      <c r="C23" s="642">
        <v>0.14199620505431956</v>
      </c>
      <c r="D23" s="643">
        <v>0.14209920996170849</v>
      </c>
      <c r="E23" s="643">
        <v>0.14213167993288264</v>
      </c>
      <c r="F23" s="643">
        <v>0.14358997293461867</v>
      </c>
      <c r="G23" s="644">
        <v>0.14338710175921499</v>
      </c>
    </row>
    <row r="24" spans="1:7">
      <c r="A24" s="423"/>
      <c r="B24" s="424" t="s">
        <v>6</v>
      </c>
      <c r="C24" s="645"/>
      <c r="D24" s="645"/>
      <c r="E24" s="645"/>
      <c r="F24" s="645"/>
      <c r="G24" s="646"/>
    </row>
    <row r="25" spans="1:7" ht="15" customHeight="1">
      <c r="A25" s="427">
        <v>14</v>
      </c>
      <c r="B25" s="428" t="s">
        <v>7</v>
      </c>
      <c r="C25" s="647">
        <v>8.0684479144916554E-2</v>
      </c>
      <c r="D25" s="648">
        <v>7.7923444605012868E-2</v>
      </c>
      <c r="E25" s="648">
        <v>8.2758207343949841E-2</v>
      </c>
      <c r="F25" s="648">
        <v>7.7672136393754906E-2</v>
      </c>
      <c r="G25" s="649">
        <v>7.767352645963603E-2</v>
      </c>
    </row>
    <row r="26" spans="1:7">
      <c r="A26" s="427">
        <v>15</v>
      </c>
      <c r="B26" s="428" t="s">
        <v>8</v>
      </c>
      <c r="C26" s="647">
        <v>4.5420129068508182E-2</v>
      </c>
      <c r="D26" s="648">
        <v>4.4474552720610697E-2</v>
      </c>
      <c r="E26" s="648">
        <v>4.5077871882947783E-2</v>
      </c>
      <c r="F26" s="648">
        <v>4.6073947875176317E-2</v>
      </c>
      <c r="G26" s="649">
        <v>4.6365249728415957E-2</v>
      </c>
    </row>
    <row r="27" spans="1:7">
      <c r="A27" s="427">
        <v>16</v>
      </c>
      <c r="B27" s="428" t="s">
        <v>9</v>
      </c>
      <c r="C27" s="647">
        <v>2.4433149798457659E-2</v>
      </c>
      <c r="D27" s="648">
        <v>1.4559160440911923E-2</v>
      </c>
      <c r="E27" s="648">
        <v>1.0635860711369471E-2</v>
      </c>
      <c r="F27" s="648">
        <v>8.4813600094090329E-3</v>
      </c>
      <c r="G27" s="649">
        <v>1.7776023329303371E-2</v>
      </c>
    </row>
    <row r="28" spans="1:7">
      <c r="A28" s="427">
        <v>17</v>
      </c>
      <c r="B28" s="428" t="s">
        <v>224</v>
      </c>
      <c r="C28" s="647">
        <v>3.5264350076408379E-2</v>
      </c>
      <c r="D28" s="648">
        <v>3.3448891884402164E-2</v>
      </c>
      <c r="E28" s="648">
        <v>3.4639490539419802E-2</v>
      </c>
      <c r="F28" s="648">
        <v>3.1598188518578582E-2</v>
      </c>
      <c r="G28" s="649">
        <v>3.130827673122006E-2</v>
      </c>
    </row>
    <row r="29" spans="1:7">
      <c r="A29" s="427">
        <v>18</v>
      </c>
      <c r="B29" s="428" t="s">
        <v>10</v>
      </c>
      <c r="C29" s="647">
        <v>1.8615586474681835E-2</v>
      </c>
      <c r="D29" s="648">
        <v>1.0009741528915282E-2</v>
      </c>
      <c r="E29" s="648">
        <v>-8.0671805064413439E-3</v>
      </c>
      <c r="F29" s="648">
        <v>-1.6025743671184183E-2</v>
      </c>
      <c r="G29" s="649">
        <v>-3.0421053179138683E-2</v>
      </c>
    </row>
    <row r="30" spans="1:7">
      <c r="A30" s="427">
        <v>19</v>
      </c>
      <c r="B30" s="428" t="s">
        <v>11</v>
      </c>
      <c r="C30" s="647">
        <v>0.18212319728159612</v>
      </c>
      <c r="D30" s="648">
        <v>9.8760781048984975E-2</v>
      </c>
      <c r="E30" s="648">
        <v>-7.2439715655841092E-2</v>
      </c>
      <c r="F30" s="648">
        <v>-0.13906280333306467</v>
      </c>
      <c r="G30" s="649">
        <v>-0.2541859653994285</v>
      </c>
    </row>
    <row r="31" spans="1:7">
      <c r="A31" s="423"/>
      <c r="B31" s="424" t="s">
        <v>12</v>
      </c>
      <c r="C31" s="645"/>
      <c r="D31" s="645"/>
      <c r="E31" s="645"/>
      <c r="F31" s="645"/>
      <c r="G31" s="646"/>
    </row>
    <row r="32" spans="1:7">
      <c r="A32" s="427">
        <v>20</v>
      </c>
      <c r="B32" s="428" t="s">
        <v>13</v>
      </c>
      <c r="C32" s="647">
        <v>7.5026609836488276E-2</v>
      </c>
      <c r="D32" s="648">
        <v>8.0697721224362098E-2</v>
      </c>
      <c r="E32" s="648">
        <v>8.0429865706826392E-2</v>
      </c>
      <c r="F32" s="648">
        <v>8.5654883844565058E-2</v>
      </c>
      <c r="G32" s="649">
        <v>9.0637520968468444E-2</v>
      </c>
    </row>
    <row r="33" spans="1:7" ht="15" customHeight="1">
      <c r="A33" s="427">
        <v>21</v>
      </c>
      <c r="B33" s="428" t="s">
        <v>14</v>
      </c>
      <c r="C33" s="647">
        <v>7.5220443887430724E-2</v>
      </c>
      <c r="D33" s="648">
        <v>7.8235418259454889E-2</v>
      </c>
      <c r="E33" s="648">
        <v>7.9992033794989342E-2</v>
      </c>
      <c r="F33" s="648">
        <v>8.6012023490511916E-2</v>
      </c>
      <c r="G33" s="649">
        <v>9.1965709839485099E-2</v>
      </c>
    </row>
    <row r="34" spans="1:7">
      <c r="A34" s="427">
        <v>22</v>
      </c>
      <c r="B34" s="428" t="s">
        <v>15</v>
      </c>
      <c r="C34" s="647">
        <v>0.41304835901233528</v>
      </c>
      <c r="D34" s="648">
        <v>0.44014356189161652</v>
      </c>
      <c r="E34" s="648">
        <v>0.43095065382257869</v>
      </c>
      <c r="F34" s="648">
        <v>0.48194077858141937</v>
      </c>
      <c r="G34" s="649">
        <v>0.48528635584084234</v>
      </c>
    </row>
    <row r="35" spans="1:7" ht="15" customHeight="1">
      <c r="A35" s="427">
        <v>23</v>
      </c>
      <c r="B35" s="428" t="s">
        <v>16</v>
      </c>
      <c r="C35" s="647">
        <v>0.42620803413770281</v>
      </c>
      <c r="D35" s="648">
        <v>0.47680931949459548</v>
      </c>
      <c r="E35" s="648">
        <v>0.46532709684183826</v>
      </c>
      <c r="F35" s="648">
        <v>0.4849179486395056</v>
      </c>
      <c r="G35" s="649">
        <v>0.45995442141639736</v>
      </c>
    </row>
    <row r="36" spans="1:7">
      <c r="A36" s="427">
        <v>24</v>
      </c>
      <c r="B36" s="428" t="s">
        <v>17</v>
      </c>
      <c r="C36" s="647">
        <v>6.1935487209955287E-2</v>
      </c>
      <c r="D36" s="648">
        <v>3.3356949894597476E-2</v>
      </c>
      <c r="E36" s="648">
        <v>0.20752269160030334</v>
      </c>
      <c r="F36" s="648">
        <v>0.15824928376731878</v>
      </c>
      <c r="G36" s="649">
        <v>4.7306819693978E-2</v>
      </c>
    </row>
    <row r="37" spans="1:7" ht="15" customHeight="1">
      <c r="A37" s="423"/>
      <c r="B37" s="424" t="s">
        <v>18</v>
      </c>
      <c r="C37" s="645"/>
      <c r="D37" s="645"/>
      <c r="E37" s="645"/>
      <c r="F37" s="645"/>
      <c r="G37" s="646"/>
    </row>
    <row r="38" spans="1:7" ht="15" customHeight="1">
      <c r="A38" s="427">
        <v>25</v>
      </c>
      <c r="B38" s="428" t="s">
        <v>19</v>
      </c>
      <c r="C38" s="650">
        <v>0.19973687430731679</v>
      </c>
      <c r="D38" s="651">
        <v>0.23851986698753672</v>
      </c>
      <c r="E38" s="651">
        <v>0.2437959156550428</v>
      </c>
      <c r="F38" s="651">
        <v>0.25261516056883715</v>
      </c>
      <c r="G38" s="652">
        <v>0.26024932411186552</v>
      </c>
    </row>
    <row r="39" spans="1:7" ht="15" customHeight="1">
      <c r="A39" s="427">
        <v>26</v>
      </c>
      <c r="B39" s="428" t="s">
        <v>20</v>
      </c>
      <c r="C39" s="650">
        <v>0.52035869025859782</v>
      </c>
      <c r="D39" s="651">
        <v>0.55642598528248555</v>
      </c>
      <c r="E39" s="651">
        <v>0.5785273254666311</v>
      </c>
      <c r="F39" s="651">
        <v>0.58295461918067348</v>
      </c>
      <c r="G39" s="652">
        <v>0.56516524326586937</v>
      </c>
    </row>
    <row r="40" spans="1:7" ht="15" customHeight="1">
      <c r="A40" s="427">
        <v>27</v>
      </c>
      <c r="B40" s="429" t="s">
        <v>21</v>
      </c>
      <c r="C40" s="650">
        <v>0.30189964500612465</v>
      </c>
      <c r="D40" s="651">
        <v>0.31257293822565235</v>
      </c>
      <c r="E40" s="651">
        <v>0.32402205373753706</v>
      </c>
      <c r="F40" s="651">
        <v>0.36521234878718278</v>
      </c>
      <c r="G40" s="652">
        <v>0.33504766220944765</v>
      </c>
    </row>
    <row r="41" spans="1:7" ht="15" customHeight="1">
      <c r="A41" s="430"/>
      <c r="B41" s="424" t="s">
        <v>525</v>
      </c>
      <c r="C41" s="638"/>
      <c r="D41" s="638"/>
      <c r="E41" s="638"/>
      <c r="F41" s="638"/>
      <c r="G41" s="639"/>
    </row>
    <row r="42" spans="1:7" ht="15" customHeight="1">
      <c r="A42" s="427">
        <v>28</v>
      </c>
      <c r="B42" s="469" t="s">
        <v>509</v>
      </c>
      <c r="C42" s="653">
        <v>409907130.20160007</v>
      </c>
      <c r="D42" s="654">
        <v>558437099.85637999</v>
      </c>
      <c r="E42" s="654">
        <v>509463735.95289993</v>
      </c>
      <c r="F42" s="654">
        <v>502103860.82620007</v>
      </c>
      <c r="G42" s="655">
        <v>469207489.11159998</v>
      </c>
    </row>
    <row r="43" spans="1:7">
      <c r="A43" s="427">
        <v>29</v>
      </c>
      <c r="B43" s="428" t="s">
        <v>510</v>
      </c>
      <c r="C43" s="653">
        <v>333942043.74900305</v>
      </c>
      <c r="D43" s="654">
        <v>353664909.15725499</v>
      </c>
      <c r="E43" s="654">
        <v>363044298.0893687</v>
      </c>
      <c r="F43" s="654">
        <v>398185240.85547</v>
      </c>
      <c r="G43" s="655">
        <v>330769493.65998697</v>
      </c>
    </row>
    <row r="44" spans="1:7">
      <c r="A44" s="467">
        <v>30</v>
      </c>
      <c r="B44" s="468" t="s">
        <v>508</v>
      </c>
      <c r="C44" s="656">
        <v>1.2274798512932794</v>
      </c>
      <c r="D44" s="657">
        <v>1.5790005889673218</v>
      </c>
      <c r="E44" s="657">
        <v>1.4033101156914134</v>
      </c>
      <c r="F44" s="657">
        <v>1.2609805922175041</v>
      </c>
      <c r="G44" s="658">
        <v>1.4185331419768707</v>
      </c>
    </row>
    <row r="45" spans="1:7">
      <c r="A45" s="467"/>
      <c r="B45" s="424" t="s">
        <v>623</v>
      </c>
      <c r="C45" s="659"/>
      <c r="D45" s="660"/>
      <c r="E45" s="660"/>
      <c r="F45" s="660"/>
      <c r="G45" s="661"/>
    </row>
    <row r="46" spans="1:7">
      <c r="A46" s="467">
        <v>31</v>
      </c>
      <c r="B46" s="468" t="s">
        <v>630</v>
      </c>
      <c r="C46" s="659">
        <v>1301273111.1510801</v>
      </c>
      <c r="D46" s="660">
        <v>1337970708.7433596</v>
      </c>
      <c r="E46" s="660">
        <v>1274570797.7190502</v>
      </c>
      <c r="F46" s="660">
        <v>1213977180.3387649</v>
      </c>
      <c r="G46" s="661">
        <v>1131881467.885035</v>
      </c>
    </row>
    <row r="47" spans="1:7">
      <c r="A47" s="467">
        <v>32</v>
      </c>
      <c r="B47" s="468" t="s">
        <v>643</v>
      </c>
      <c r="C47" s="659">
        <v>1079281660.2020533</v>
      </c>
      <c r="D47" s="660">
        <v>1068061309.5063052</v>
      </c>
      <c r="E47" s="660">
        <v>1034465701.1174222</v>
      </c>
      <c r="F47" s="660">
        <v>979517697.76214993</v>
      </c>
      <c r="G47" s="661">
        <v>884605374.92683434</v>
      </c>
    </row>
    <row r="48" spans="1:7" ht="15" thickBot="1">
      <c r="A48" s="120">
        <v>33</v>
      </c>
      <c r="B48" s="229" t="s">
        <v>657</v>
      </c>
      <c r="C48" s="656">
        <v>1.2056844465488903</v>
      </c>
      <c r="D48" s="657">
        <v>1.2527096495629224</v>
      </c>
      <c r="E48" s="657">
        <v>1.2321054205492441</v>
      </c>
      <c r="F48" s="657">
        <v>1.2393621709054075</v>
      </c>
      <c r="G48" s="658">
        <v>1.2795326593834599</v>
      </c>
    </row>
    <row r="49" spans="1:7">
      <c r="A49" s="21"/>
      <c r="C49" s="662"/>
      <c r="D49" s="663"/>
      <c r="E49" s="663"/>
      <c r="F49" s="663"/>
      <c r="G49" s="663"/>
    </row>
    <row r="50" spans="1:7" ht="41.4">
      <c r="B50" s="24" t="s">
        <v>603</v>
      </c>
    </row>
    <row r="51" spans="1:7" ht="69">
      <c r="B51" s="332" t="s">
        <v>524</v>
      </c>
      <c r="D51" s="306"/>
      <c r="E51" s="306"/>
      <c r="F51" s="306"/>
      <c r="G51" s="30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70" zoomScaleNormal="70" workbookViewId="0">
      <selection activeCell="G22" sqref="G22"/>
    </sheetView>
  </sheetViews>
  <sheetFormatPr defaultColWidth="9.109375" defaultRowHeight="12"/>
  <cols>
    <col min="1" max="1" width="11.88671875" style="475" bestFit="1" customWidth="1"/>
    <col min="2" max="2" width="105.109375" style="475" bestFit="1" customWidth="1"/>
    <col min="3" max="3" width="18.88671875" style="475" bestFit="1" customWidth="1"/>
    <col min="4" max="5" width="18.44140625" style="475" bestFit="1" customWidth="1"/>
    <col min="6" max="6" width="18.6640625" style="475" bestFit="1" customWidth="1"/>
    <col min="7" max="7" width="30.44140625" style="475" customWidth="1"/>
    <col min="8" max="8" width="17.109375" style="475" bestFit="1" customWidth="1"/>
    <col min="9" max="16384" width="9.109375" style="475"/>
  </cols>
  <sheetData>
    <row r="1" spans="1:8" ht="13.8">
      <c r="A1" s="474" t="s">
        <v>188</v>
      </c>
      <c r="B1" s="306" t="str">
        <f>Info!C2</f>
        <v>სს "ვითიბი ბანკი ჯორჯია"</v>
      </c>
    </row>
    <row r="2" spans="1:8">
      <c r="A2" s="476" t="s">
        <v>189</v>
      </c>
      <c r="B2" s="478">
        <v>44377</v>
      </c>
    </row>
    <row r="3" spans="1:8">
      <c r="A3" s="477" t="s">
        <v>663</v>
      </c>
      <c r="B3" s="478"/>
    </row>
    <row r="5" spans="1:8">
      <c r="A5" s="788" t="s">
        <v>664</v>
      </c>
      <c r="B5" s="789"/>
      <c r="C5" s="794" t="s">
        <v>665</v>
      </c>
      <c r="D5" s="795"/>
      <c r="E5" s="795"/>
      <c r="F5" s="795"/>
      <c r="G5" s="795"/>
      <c r="H5" s="796"/>
    </row>
    <row r="6" spans="1:8">
      <c r="A6" s="790"/>
      <c r="B6" s="791"/>
      <c r="C6" s="797"/>
      <c r="D6" s="798"/>
      <c r="E6" s="798"/>
      <c r="F6" s="798"/>
      <c r="G6" s="798"/>
      <c r="H6" s="799"/>
    </row>
    <row r="7" spans="1:8" ht="24">
      <c r="A7" s="792"/>
      <c r="B7" s="793"/>
      <c r="C7" s="479" t="s">
        <v>666</v>
      </c>
      <c r="D7" s="479" t="s">
        <v>667</v>
      </c>
      <c r="E7" s="479" t="s">
        <v>668</v>
      </c>
      <c r="F7" s="479" t="s">
        <v>669</v>
      </c>
      <c r="G7" s="591" t="s">
        <v>941</v>
      </c>
      <c r="H7" s="479" t="s">
        <v>68</v>
      </c>
    </row>
    <row r="8" spans="1:8">
      <c r="A8" s="480">
        <v>1</v>
      </c>
      <c r="B8" s="481" t="s">
        <v>216</v>
      </c>
      <c r="C8" s="600">
        <v>239223209</v>
      </c>
      <c r="D8" s="600">
        <v>68168756.126199901</v>
      </c>
      <c r="E8" s="600">
        <v>51444801.210000001</v>
      </c>
      <c r="F8" s="600">
        <v>18123794.02</v>
      </c>
      <c r="G8" s="600"/>
      <c r="H8" s="600">
        <f>SUM(C8:G8)</f>
        <v>376960560.35619986</v>
      </c>
    </row>
    <row r="9" spans="1:8">
      <c r="A9" s="480">
        <v>2</v>
      </c>
      <c r="B9" s="481" t="s">
        <v>217</v>
      </c>
      <c r="C9" s="600"/>
      <c r="D9" s="600"/>
      <c r="E9" s="600"/>
      <c r="F9" s="600"/>
      <c r="G9" s="600"/>
      <c r="H9" s="600">
        <f t="shared" ref="H9:H21" si="0">SUM(C9:G9)</f>
        <v>0</v>
      </c>
    </row>
    <row r="10" spans="1:8">
      <c r="A10" s="480">
        <v>3</v>
      </c>
      <c r="B10" s="481" t="s">
        <v>218</v>
      </c>
      <c r="C10" s="600"/>
      <c r="D10" s="600"/>
      <c r="E10" s="600"/>
      <c r="F10" s="600"/>
      <c r="G10" s="600"/>
      <c r="H10" s="600">
        <f t="shared" si="0"/>
        <v>0</v>
      </c>
    </row>
    <row r="11" spans="1:8">
      <c r="A11" s="480">
        <v>4</v>
      </c>
      <c r="B11" s="481" t="s">
        <v>219</v>
      </c>
      <c r="C11" s="600"/>
      <c r="D11" s="600"/>
      <c r="E11" s="600"/>
      <c r="F11" s="600"/>
      <c r="G11" s="600"/>
      <c r="H11" s="600">
        <f t="shared" si="0"/>
        <v>0</v>
      </c>
    </row>
    <row r="12" spans="1:8">
      <c r="A12" s="480">
        <v>5</v>
      </c>
      <c r="B12" s="481" t="s">
        <v>220</v>
      </c>
      <c r="C12" s="600"/>
      <c r="D12" s="600"/>
      <c r="E12" s="600"/>
      <c r="F12" s="600"/>
      <c r="G12" s="600"/>
      <c r="H12" s="600">
        <f t="shared" si="0"/>
        <v>0</v>
      </c>
    </row>
    <row r="13" spans="1:8">
      <c r="A13" s="480">
        <v>6</v>
      </c>
      <c r="B13" s="481" t="s">
        <v>221</v>
      </c>
      <c r="C13" s="600"/>
      <c r="D13" s="600">
        <v>52176923.559999995</v>
      </c>
      <c r="E13" s="600"/>
      <c r="F13" s="600"/>
      <c r="G13" s="600"/>
      <c r="H13" s="600">
        <f t="shared" si="0"/>
        <v>52176923.559999995</v>
      </c>
    </row>
    <row r="14" spans="1:8">
      <c r="A14" s="480">
        <v>7</v>
      </c>
      <c r="B14" s="481" t="s">
        <v>73</v>
      </c>
      <c r="C14" s="600">
        <v>0</v>
      </c>
      <c r="D14" s="600">
        <v>239434744.40509999</v>
      </c>
      <c r="E14" s="600">
        <v>318664853.35799998</v>
      </c>
      <c r="F14" s="600">
        <v>177769759.75870001</v>
      </c>
      <c r="G14" s="600">
        <v>8483546.1852000002</v>
      </c>
      <c r="H14" s="600">
        <f t="shared" si="0"/>
        <v>744352903.7069999</v>
      </c>
    </row>
    <row r="15" spans="1:8">
      <c r="A15" s="480">
        <v>8</v>
      </c>
      <c r="B15" s="483" t="s">
        <v>74</v>
      </c>
      <c r="C15" s="600">
        <v>25361.189900000001</v>
      </c>
      <c r="D15" s="600">
        <v>48433328.881300002</v>
      </c>
      <c r="E15" s="600">
        <v>273267559.92610002</v>
      </c>
      <c r="F15" s="600">
        <v>107184422.4614</v>
      </c>
      <c r="G15" s="600">
        <v>659004.76780000003</v>
      </c>
      <c r="H15" s="600">
        <f t="shared" si="0"/>
        <v>429569677.22650003</v>
      </c>
    </row>
    <row r="16" spans="1:8">
      <c r="A16" s="480">
        <v>9</v>
      </c>
      <c r="B16" s="481" t="s">
        <v>75</v>
      </c>
      <c r="C16" s="600">
        <v>0</v>
      </c>
      <c r="D16" s="600">
        <v>8111202.3881000001</v>
      </c>
      <c r="E16" s="600">
        <v>79549300.409700006</v>
      </c>
      <c r="F16" s="600">
        <v>185286458.49020001</v>
      </c>
      <c r="G16" s="600">
        <v>0</v>
      </c>
      <c r="H16" s="600">
        <f t="shared" si="0"/>
        <v>272946961.28799999</v>
      </c>
    </row>
    <row r="17" spans="1:8">
      <c r="A17" s="480">
        <v>10</v>
      </c>
      <c r="B17" s="595" t="s">
        <v>691</v>
      </c>
      <c r="C17" s="600">
        <v>515.00739999999996</v>
      </c>
      <c r="D17" s="600">
        <v>1709003.6231</v>
      </c>
      <c r="E17" s="600">
        <v>1381411.4110000001</v>
      </c>
      <c r="F17" s="600">
        <v>421170.54690000002</v>
      </c>
      <c r="G17" s="600">
        <v>8536458.7400000002</v>
      </c>
      <c r="H17" s="600">
        <f t="shared" si="0"/>
        <v>12048559.328400001</v>
      </c>
    </row>
    <row r="18" spans="1:8">
      <c r="A18" s="480">
        <v>11</v>
      </c>
      <c r="B18" s="481" t="s">
        <v>70</v>
      </c>
      <c r="C18" s="600"/>
      <c r="D18" s="600"/>
      <c r="E18" s="600"/>
      <c r="F18" s="600"/>
      <c r="G18" s="600"/>
      <c r="H18" s="600">
        <f t="shared" si="0"/>
        <v>0</v>
      </c>
    </row>
    <row r="19" spans="1:8">
      <c r="A19" s="480">
        <v>12</v>
      </c>
      <c r="B19" s="481" t="s">
        <v>71</v>
      </c>
      <c r="C19" s="600"/>
      <c r="D19" s="600"/>
      <c r="E19" s="600"/>
      <c r="F19" s="600"/>
      <c r="G19" s="600"/>
      <c r="H19" s="600">
        <f t="shared" si="0"/>
        <v>0</v>
      </c>
    </row>
    <row r="20" spans="1:8">
      <c r="A20" s="484">
        <v>13</v>
      </c>
      <c r="B20" s="483" t="s">
        <v>72</v>
      </c>
      <c r="C20" s="600"/>
      <c r="D20" s="600"/>
      <c r="E20" s="600"/>
      <c r="F20" s="600"/>
      <c r="G20" s="600"/>
      <c r="H20" s="600">
        <f t="shared" si="0"/>
        <v>0</v>
      </c>
    </row>
    <row r="21" spans="1:8">
      <c r="A21" s="480">
        <v>14</v>
      </c>
      <c r="B21" s="481" t="s">
        <v>670</v>
      </c>
      <c r="C21" s="600"/>
      <c r="D21" s="600">
        <v>104225138.38469997</v>
      </c>
      <c r="E21" s="600">
        <v>35579159.75</v>
      </c>
      <c r="F21" s="600">
        <v>116210.2243</v>
      </c>
      <c r="G21" s="600">
        <v>66863827.684</v>
      </c>
      <c r="H21" s="600">
        <f t="shared" si="0"/>
        <v>206784336.04299998</v>
      </c>
    </row>
    <row r="22" spans="1:8">
      <c r="A22" s="485">
        <v>15</v>
      </c>
      <c r="B22" s="482" t="s">
        <v>68</v>
      </c>
      <c r="C22" s="600">
        <f>SUM(C18:C21)+SUM(C8:C16)</f>
        <v>239248570.18990001</v>
      </c>
      <c r="D22" s="600">
        <f t="shared" ref="D22:G22" si="1">SUM(D18:D21)+SUM(D8:D16)</f>
        <v>520550093.74539983</v>
      </c>
      <c r="E22" s="600">
        <f t="shared" si="1"/>
        <v>758505674.65380001</v>
      </c>
      <c r="F22" s="600">
        <f t="shared" si="1"/>
        <v>488480644.9546001</v>
      </c>
      <c r="G22" s="600">
        <f t="shared" si="1"/>
        <v>76006378.636999995</v>
      </c>
      <c r="H22" s="600">
        <f>SUM(H18:H21)+SUM(H8:H16)</f>
        <v>2082791362.1806996</v>
      </c>
    </row>
    <row r="26" spans="1:8" ht="36">
      <c r="B26" s="594" t="s">
        <v>940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zoomScale="85" zoomScaleNormal="85" workbookViewId="0">
      <selection activeCell="K12" sqref="K12:K18"/>
    </sheetView>
  </sheetViews>
  <sheetFormatPr defaultColWidth="9.109375" defaultRowHeight="12"/>
  <cols>
    <col min="1" max="1" width="11.88671875" style="486" bestFit="1" customWidth="1"/>
    <col min="2" max="2" width="95.109375" style="475" customWidth="1"/>
    <col min="3" max="3" width="22.44140625" style="475" customWidth="1"/>
    <col min="4" max="4" width="23.5546875" style="475" customWidth="1"/>
    <col min="5" max="5" width="16.5546875" style="498" customWidth="1"/>
    <col min="6" max="6" width="15.44140625" style="498" bestFit="1" customWidth="1"/>
    <col min="7" max="7" width="15" style="498" customWidth="1"/>
    <col min="8" max="8" width="22.109375" style="475" customWidth="1"/>
    <col min="9" max="9" width="20.6640625" style="475" bestFit="1" customWidth="1"/>
    <col min="10" max="10" width="9.109375" style="475"/>
    <col min="11" max="11" width="13.44140625" style="475" bestFit="1" customWidth="1"/>
    <col min="12" max="16384" width="9.109375" style="475"/>
  </cols>
  <sheetData>
    <row r="1" spans="1:11" ht="13.8">
      <c r="A1" s="474" t="s">
        <v>188</v>
      </c>
      <c r="B1" s="306" t="str">
        <f>Info!C2</f>
        <v>სს "ვითიბი ბანკი ჯორჯია"</v>
      </c>
      <c r="E1" s="475"/>
      <c r="F1" s="475"/>
      <c r="G1" s="475"/>
    </row>
    <row r="2" spans="1:11">
      <c r="A2" s="476" t="s">
        <v>189</v>
      </c>
      <c r="B2" s="478">
        <v>44377</v>
      </c>
      <c r="E2" s="475"/>
      <c r="F2" s="475"/>
      <c r="G2" s="475"/>
    </row>
    <row r="3" spans="1:11">
      <c r="A3" s="477" t="s">
        <v>671</v>
      </c>
      <c r="B3" s="478"/>
      <c r="E3" s="475"/>
      <c r="F3" s="475"/>
      <c r="G3" s="475"/>
    </row>
    <row r="4" spans="1:11">
      <c r="C4" s="487" t="s">
        <v>672</v>
      </c>
      <c r="D4" s="487" t="s">
        <v>673</v>
      </c>
      <c r="E4" s="487" t="s">
        <v>674</v>
      </c>
      <c r="F4" s="487" t="s">
        <v>675</v>
      </c>
      <c r="G4" s="487" t="s">
        <v>676</v>
      </c>
      <c r="H4" s="487" t="s">
        <v>677</v>
      </c>
      <c r="I4" s="487" t="s">
        <v>678</v>
      </c>
    </row>
    <row r="5" spans="1:11" ht="33.9" customHeight="1">
      <c r="A5" s="788" t="s">
        <v>681</v>
      </c>
      <c r="B5" s="789"/>
      <c r="C5" s="802" t="s">
        <v>682</v>
      </c>
      <c r="D5" s="802"/>
      <c r="E5" s="802" t="s">
        <v>683</v>
      </c>
      <c r="F5" s="802" t="s">
        <v>684</v>
      </c>
      <c r="G5" s="800" t="s">
        <v>685</v>
      </c>
      <c r="H5" s="800" t="s">
        <v>686</v>
      </c>
      <c r="I5" s="488" t="s">
        <v>687</v>
      </c>
    </row>
    <row r="6" spans="1:11" ht="36">
      <c r="A6" s="792"/>
      <c r="B6" s="793"/>
      <c r="C6" s="538" t="s">
        <v>688</v>
      </c>
      <c r="D6" s="538" t="s">
        <v>689</v>
      </c>
      <c r="E6" s="802"/>
      <c r="F6" s="802"/>
      <c r="G6" s="801"/>
      <c r="H6" s="801"/>
      <c r="I6" s="488" t="s">
        <v>690</v>
      </c>
    </row>
    <row r="7" spans="1:11">
      <c r="A7" s="489">
        <v>1</v>
      </c>
      <c r="B7" s="481" t="s">
        <v>216</v>
      </c>
      <c r="C7" s="619"/>
      <c r="D7" s="619">
        <v>376960560.65899998</v>
      </c>
      <c r="E7" s="627"/>
      <c r="F7" s="627"/>
      <c r="G7" s="627"/>
      <c r="H7" s="619"/>
      <c r="I7" s="492">
        <f t="shared" ref="I7:I22" si="0">C7+D7-E7-F7-G7</f>
        <v>376960560.65899998</v>
      </c>
    </row>
    <row r="8" spans="1:11">
      <c r="A8" s="489">
        <v>2</v>
      </c>
      <c r="B8" s="481" t="s">
        <v>217</v>
      </c>
      <c r="C8" s="619"/>
      <c r="D8" s="619"/>
      <c r="E8" s="627"/>
      <c r="F8" s="627"/>
      <c r="G8" s="627"/>
      <c r="H8" s="619"/>
      <c r="I8" s="492">
        <f t="shared" si="0"/>
        <v>0</v>
      </c>
    </row>
    <row r="9" spans="1:11">
      <c r="A9" s="489">
        <v>3</v>
      </c>
      <c r="B9" s="481" t="s">
        <v>218</v>
      </c>
      <c r="C9" s="619"/>
      <c r="D9" s="619"/>
      <c r="E9" s="627"/>
      <c r="F9" s="627"/>
      <c r="G9" s="627"/>
      <c r="H9" s="619"/>
      <c r="I9" s="492">
        <f t="shared" si="0"/>
        <v>0</v>
      </c>
    </row>
    <row r="10" spans="1:11">
      <c r="A10" s="489">
        <v>4</v>
      </c>
      <c r="B10" s="481" t="s">
        <v>219</v>
      </c>
      <c r="C10" s="619"/>
      <c r="D10" s="619"/>
      <c r="E10" s="627"/>
      <c r="F10" s="627"/>
      <c r="G10" s="627"/>
      <c r="H10" s="619"/>
      <c r="I10" s="492">
        <f t="shared" si="0"/>
        <v>0</v>
      </c>
    </row>
    <row r="11" spans="1:11">
      <c r="A11" s="489">
        <v>5</v>
      </c>
      <c r="B11" s="481" t="s">
        <v>220</v>
      </c>
      <c r="C11" s="619"/>
      <c r="D11" s="619"/>
      <c r="E11" s="627"/>
      <c r="F11" s="627"/>
      <c r="G11" s="627"/>
      <c r="H11" s="619"/>
      <c r="I11" s="492">
        <f t="shared" si="0"/>
        <v>0</v>
      </c>
    </row>
    <row r="12" spans="1:11">
      <c r="A12" s="489">
        <v>6</v>
      </c>
      <c r="B12" s="481" t="s">
        <v>221</v>
      </c>
      <c r="C12" s="619"/>
      <c r="D12" s="619">
        <v>52176924.340999998</v>
      </c>
      <c r="E12" s="627"/>
      <c r="F12" s="627"/>
      <c r="G12" s="627"/>
      <c r="H12" s="619"/>
      <c r="I12" s="492">
        <f t="shared" si="0"/>
        <v>52176924.340999998</v>
      </c>
    </row>
    <row r="13" spans="1:11">
      <c r="A13" s="489">
        <v>7</v>
      </c>
      <c r="B13" s="481" t="s">
        <v>73</v>
      </c>
      <c r="C13" s="619">
        <v>59286184.6589</v>
      </c>
      <c r="D13" s="619">
        <v>719069034.42390001</v>
      </c>
      <c r="E13" s="627">
        <v>34002315.377599999</v>
      </c>
      <c r="F13" s="627">
        <v>12162910.917199999</v>
      </c>
      <c r="G13" s="627">
        <v>0</v>
      </c>
      <c r="H13" s="619">
        <v>5110.54</v>
      </c>
      <c r="I13" s="492">
        <f t="shared" si="0"/>
        <v>732189992.78800011</v>
      </c>
      <c r="J13" s="730"/>
      <c r="K13" s="730"/>
    </row>
    <row r="14" spans="1:11">
      <c r="A14" s="489">
        <v>8</v>
      </c>
      <c r="B14" s="483" t="s">
        <v>74</v>
      </c>
      <c r="C14" s="619">
        <v>42488150.969499998</v>
      </c>
      <c r="D14" s="619">
        <v>419194223.02249998</v>
      </c>
      <c r="E14" s="627">
        <v>32112696.3235</v>
      </c>
      <c r="F14" s="627">
        <v>7606607.4346000003</v>
      </c>
      <c r="G14" s="627">
        <v>0</v>
      </c>
      <c r="H14" s="736">
        <f>1088915.91+34621.07</f>
        <v>1123536.98</v>
      </c>
      <c r="I14" s="492">
        <f t="shared" si="0"/>
        <v>421963070.23390001</v>
      </c>
      <c r="J14" s="730"/>
      <c r="K14" s="730"/>
    </row>
    <row r="15" spans="1:11">
      <c r="A15" s="489">
        <v>9</v>
      </c>
      <c r="B15" s="481" t="s">
        <v>75</v>
      </c>
      <c r="C15" s="619">
        <v>10568064.242799999</v>
      </c>
      <c r="D15" s="619">
        <v>267796305.31659999</v>
      </c>
      <c r="E15" s="627">
        <v>5417408.2750000004</v>
      </c>
      <c r="F15" s="627">
        <v>4803858.3311999999</v>
      </c>
      <c r="G15" s="627">
        <v>0</v>
      </c>
      <c r="H15" s="619">
        <v>0</v>
      </c>
      <c r="I15" s="492">
        <f t="shared" si="0"/>
        <v>268143102.95320004</v>
      </c>
      <c r="J15" s="730"/>
      <c r="K15" s="730"/>
    </row>
    <row r="16" spans="1:11">
      <c r="A16" s="489">
        <v>10</v>
      </c>
      <c r="B16" s="595" t="s">
        <v>691</v>
      </c>
      <c r="C16" s="619">
        <v>52047660.240400001</v>
      </c>
      <c r="D16" s="619">
        <v>12150.82</v>
      </c>
      <c r="E16" s="627">
        <v>40011251.732000001</v>
      </c>
      <c r="F16" s="627">
        <v>0</v>
      </c>
      <c r="G16" s="627">
        <v>0</v>
      </c>
      <c r="H16" s="619">
        <v>34621.07</v>
      </c>
      <c r="I16" s="492">
        <f t="shared" si="0"/>
        <v>12048559.328400001</v>
      </c>
      <c r="J16" s="730"/>
      <c r="K16" s="730"/>
    </row>
    <row r="17" spans="1:9">
      <c r="A17" s="489">
        <v>11</v>
      </c>
      <c r="B17" s="481" t="s">
        <v>70</v>
      </c>
      <c r="C17" s="619"/>
      <c r="D17" s="619"/>
      <c r="E17" s="627"/>
      <c r="F17" s="627"/>
      <c r="G17" s="627"/>
      <c r="H17" s="619"/>
      <c r="I17" s="492">
        <f t="shared" si="0"/>
        <v>0</v>
      </c>
    </row>
    <row r="18" spans="1:9">
      <c r="A18" s="489">
        <v>12</v>
      </c>
      <c r="B18" s="481" t="s">
        <v>71</v>
      </c>
      <c r="C18" s="619"/>
      <c r="D18" s="619"/>
      <c r="E18" s="627"/>
      <c r="F18" s="627"/>
      <c r="G18" s="627"/>
      <c r="H18" s="619"/>
      <c r="I18" s="492">
        <f t="shared" si="0"/>
        <v>0</v>
      </c>
    </row>
    <row r="19" spans="1:9">
      <c r="A19" s="493">
        <v>13</v>
      </c>
      <c r="B19" s="483" t="s">
        <v>72</v>
      </c>
      <c r="C19" s="619"/>
      <c r="D19" s="619"/>
      <c r="E19" s="627"/>
      <c r="F19" s="627"/>
      <c r="G19" s="627"/>
      <c r="H19" s="619"/>
      <c r="I19" s="492">
        <f t="shared" si="0"/>
        <v>0</v>
      </c>
    </row>
    <row r="20" spans="1:9">
      <c r="A20" s="489">
        <v>14</v>
      </c>
      <c r="B20" s="481" t="s">
        <v>670</v>
      </c>
      <c r="C20" s="619">
        <v>30916006.810000002</v>
      </c>
      <c r="D20" s="619">
        <v>206330806.19000003</v>
      </c>
      <c r="E20" s="627">
        <v>11379414.297</v>
      </c>
      <c r="F20" s="627">
        <v>1046292.5072000001</v>
      </c>
      <c r="G20" s="627"/>
      <c r="H20" s="619">
        <v>620953.65</v>
      </c>
      <c r="I20" s="492">
        <f>C20+D20-E20-F20-G20</f>
        <v>224821106.19580004</v>
      </c>
    </row>
    <row r="21" spans="1:9" s="495" customFormat="1">
      <c r="A21" s="494">
        <v>15</v>
      </c>
      <c r="B21" s="482" t="s">
        <v>68</v>
      </c>
      <c r="C21" s="600">
        <f>SUM(C7:C15)+SUM(C17:C20)</f>
        <v>143258406.6812</v>
      </c>
      <c r="D21" s="600">
        <f t="shared" ref="D21:E21" si="1">SUM(D7:D15)+SUM(D17:D20)</f>
        <v>2041527853.9530003</v>
      </c>
      <c r="E21" s="600">
        <f t="shared" si="1"/>
        <v>82911834.273100004</v>
      </c>
      <c r="F21" s="600">
        <f>SUM(F7:F15)+SUM(F17:F20)</f>
        <v>25619669.190199997</v>
      </c>
      <c r="G21" s="600">
        <v>16526844</v>
      </c>
      <c r="H21" s="600">
        <f>SUM(H7:H15)+SUM(H17:H20)</f>
        <v>1749601.17</v>
      </c>
      <c r="I21" s="492">
        <f>C21+D21-E21-F21-G21</f>
        <v>2059727913.1709001</v>
      </c>
    </row>
    <row r="22" spans="1:9">
      <c r="A22" s="496">
        <v>16</v>
      </c>
      <c r="B22" s="497" t="s">
        <v>692</v>
      </c>
      <c r="C22" s="619">
        <v>112342399.87119998</v>
      </c>
      <c r="D22" s="619">
        <v>1406059562.763</v>
      </c>
      <c r="E22" s="627">
        <v>71532419.976099998</v>
      </c>
      <c r="F22" s="627">
        <v>24573376.682999998</v>
      </c>
      <c r="G22" s="627">
        <v>16526844</v>
      </c>
      <c r="H22" s="619">
        <v>1128647.52</v>
      </c>
      <c r="I22" s="492">
        <f t="shared" si="0"/>
        <v>1405769321.9751</v>
      </c>
    </row>
    <row r="23" spans="1:9">
      <c r="A23" s="496">
        <v>17</v>
      </c>
      <c r="B23" s="497" t="s">
        <v>693</v>
      </c>
      <c r="C23" s="619"/>
      <c r="D23" s="619">
        <f>165379584+2758078.86+955090.48</f>
        <v>169092753.34</v>
      </c>
      <c r="E23" s="627"/>
      <c r="F23" s="627">
        <v>672000</v>
      </c>
      <c r="G23" s="627"/>
      <c r="H23" s="619"/>
      <c r="I23" s="492">
        <f>C23+D23-E23-F23-G23</f>
        <v>168420753.34</v>
      </c>
    </row>
    <row r="24" spans="1:9">
      <c r="D24" s="735"/>
    </row>
    <row r="26" spans="1:9" ht="42.6" customHeight="1">
      <c r="B26" s="594" t="s">
        <v>940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H35" sqref="H35"/>
    </sheetView>
  </sheetViews>
  <sheetFormatPr defaultColWidth="9.109375" defaultRowHeight="12"/>
  <cols>
    <col min="1" max="1" width="11" style="475" bestFit="1" customWidth="1"/>
    <col min="2" max="2" width="59.33203125" style="475" customWidth="1"/>
    <col min="3" max="8" width="22" style="475" customWidth="1"/>
    <col min="9" max="9" width="42.33203125" style="475" bestFit="1" customWidth="1"/>
    <col min="10" max="16384" width="9.109375" style="475"/>
  </cols>
  <sheetData>
    <row r="1" spans="1:9" ht="13.8">
      <c r="A1" s="474" t="s">
        <v>188</v>
      </c>
      <c r="B1" s="306" t="str">
        <f>Info!C2</f>
        <v>სს "ვითიბი ბანკი ჯორჯია"</v>
      </c>
    </row>
    <row r="2" spans="1:9">
      <c r="A2" s="476" t="s">
        <v>189</v>
      </c>
      <c r="B2" s="478">
        <v>44377</v>
      </c>
    </row>
    <row r="3" spans="1:9">
      <c r="A3" s="477" t="s">
        <v>694</v>
      </c>
      <c r="B3" s="478"/>
    </row>
    <row r="4" spans="1:9">
      <c r="C4" s="487" t="s">
        <v>672</v>
      </c>
      <c r="D4" s="487" t="s">
        <v>673</v>
      </c>
      <c r="E4" s="487" t="s">
        <v>674</v>
      </c>
      <c r="F4" s="487" t="s">
        <v>675</v>
      </c>
      <c r="G4" s="487" t="s">
        <v>676</v>
      </c>
      <c r="H4" s="487" t="s">
        <v>677</v>
      </c>
      <c r="I4" s="487" t="s">
        <v>678</v>
      </c>
    </row>
    <row r="5" spans="1:9" ht="41.4" customHeight="1">
      <c r="A5" s="788" t="s">
        <v>953</v>
      </c>
      <c r="B5" s="789"/>
      <c r="C5" s="802" t="s">
        <v>682</v>
      </c>
      <c r="D5" s="802"/>
      <c r="E5" s="802" t="s">
        <v>683</v>
      </c>
      <c r="F5" s="802" t="s">
        <v>684</v>
      </c>
      <c r="G5" s="800" t="s">
        <v>685</v>
      </c>
      <c r="H5" s="800" t="s">
        <v>686</v>
      </c>
      <c r="I5" s="488" t="s">
        <v>687</v>
      </c>
    </row>
    <row r="6" spans="1:9" ht="41.4" customHeight="1">
      <c r="A6" s="792"/>
      <c r="B6" s="793"/>
      <c r="C6" s="538" t="s">
        <v>688</v>
      </c>
      <c r="D6" s="538" t="s">
        <v>689</v>
      </c>
      <c r="E6" s="802"/>
      <c r="F6" s="802"/>
      <c r="G6" s="801"/>
      <c r="H6" s="801"/>
      <c r="I6" s="488" t="s">
        <v>690</v>
      </c>
    </row>
    <row r="7" spans="1:9">
      <c r="A7" s="490">
        <v>1</v>
      </c>
      <c r="B7" s="499" t="s">
        <v>695</v>
      </c>
      <c r="C7" s="619">
        <v>210933.73</v>
      </c>
      <c r="D7" s="619">
        <f>4182166.9776+376960560.3539</f>
        <v>381142727.33149999</v>
      </c>
      <c r="E7" s="619">
        <v>102320.4621</v>
      </c>
      <c r="F7" s="619">
        <v>79169.524400000009</v>
      </c>
      <c r="G7" s="619"/>
      <c r="H7" s="619">
        <v>0</v>
      </c>
      <c r="I7" s="492">
        <f t="shared" ref="I7:I34" si="0">C7+D7-E7-F7-G7</f>
        <v>381172171.07499999</v>
      </c>
    </row>
    <row r="8" spans="1:9">
      <c r="A8" s="490">
        <v>2</v>
      </c>
      <c r="B8" s="499" t="s">
        <v>696</v>
      </c>
      <c r="C8" s="619">
        <v>670138.59369999985</v>
      </c>
      <c r="D8" s="619">
        <f>47506330.1048+52176924.6461003</f>
        <v>99683254.750900298</v>
      </c>
      <c r="E8" s="619">
        <v>315870.24600000004</v>
      </c>
      <c r="F8" s="619">
        <v>914643.50020000036</v>
      </c>
      <c r="G8" s="619"/>
      <c r="H8" s="619">
        <v>0</v>
      </c>
      <c r="I8" s="492">
        <f t="shared" si="0"/>
        <v>99122879.598400295</v>
      </c>
    </row>
    <row r="9" spans="1:9">
      <c r="A9" s="490">
        <v>3</v>
      </c>
      <c r="B9" s="499" t="s">
        <v>697</v>
      </c>
      <c r="C9" s="619">
        <v>0</v>
      </c>
      <c r="D9" s="619">
        <v>0</v>
      </c>
      <c r="E9" s="619">
        <v>0</v>
      </c>
      <c r="F9" s="619">
        <v>0</v>
      </c>
      <c r="G9" s="619"/>
      <c r="H9" s="619">
        <v>0</v>
      </c>
      <c r="I9" s="492">
        <f t="shared" si="0"/>
        <v>0</v>
      </c>
    </row>
    <row r="10" spans="1:9">
      <c r="A10" s="490">
        <v>4</v>
      </c>
      <c r="B10" s="499" t="s">
        <v>698</v>
      </c>
      <c r="C10" s="619">
        <v>16992385.272700001</v>
      </c>
      <c r="D10" s="619">
        <v>12584981.3125</v>
      </c>
      <c r="E10" s="619">
        <v>11247705.9036</v>
      </c>
      <c r="F10" s="619">
        <v>250983.03109999999</v>
      </c>
      <c r="G10" s="619"/>
      <c r="H10" s="619">
        <v>0</v>
      </c>
      <c r="I10" s="492">
        <f t="shared" si="0"/>
        <v>18078677.6505</v>
      </c>
    </row>
    <row r="11" spans="1:9">
      <c r="A11" s="490">
        <v>5</v>
      </c>
      <c r="B11" s="499" t="s">
        <v>699</v>
      </c>
      <c r="C11" s="619">
        <v>261244.32130000001</v>
      </c>
      <c r="D11" s="619">
        <v>84878868.180099994</v>
      </c>
      <c r="E11" s="619">
        <v>2142639.6269</v>
      </c>
      <c r="F11" s="619">
        <v>1191188.2131000001</v>
      </c>
      <c r="G11" s="619"/>
      <c r="H11" s="619">
        <v>0</v>
      </c>
      <c r="I11" s="492">
        <f t="shared" si="0"/>
        <v>81806284.66139999</v>
      </c>
    </row>
    <row r="12" spans="1:9">
      <c r="A12" s="490">
        <v>6</v>
      </c>
      <c r="B12" s="499" t="s">
        <v>700</v>
      </c>
      <c r="C12" s="619">
        <v>331694.67989999999</v>
      </c>
      <c r="D12" s="619">
        <v>61656900.427500002</v>
      </c>
      <c r="E12" s="619">
        <v>2882590.5511000003</v>
      </c>
      <c r="F12" s="619">
        <v>668598.02650000004</v>
      </c>
      <c r="G12" s="619"/>
      <c r="H12" s="619">
        <v>0</v>
      </c>
      <c r="I12" s="492">
        <f t="shared" si="0"/>
        <v>58437406.529799998</v>
      </c>
    </row>
    <row r="13" spans="1:9">
      <c r="A13" s="490">
        <v>7</v>
      </c>
      <c r="B13" s="499" t="s">
        <v>701</v>
      </c>
      <c r="C13" s="619">
        <v>40499.980000000003</v>
      </c>
      <c r="D13" s="619">
        <v>33572918.123000011</v>
      </c>
      <c r="E13" s="619">
        <v>36084.92</v>
      </c>
      <c r="F13" s="619">
        <v>666618.98520000011</v>
      </c>
      <c r="G13" s="619"/>
      <c r="H13" s="619">
        <v>0</v>
      </c>
      <c r="I13" s="492">
        <f t="shared" si="0"/>
        <v>32910714.197800007</v>
      </c>
    </row>
    <row r="14" spans="1:9">
      <c r="A14" s="490">
        <v>8</v>
      </c>
      <c r="B14" s="499" t="s">
        <v>702</v>
      </c>
      <c r="C14" s="619">
        <v>2468468.7694999999</v>
      </c>
      <c r="D14" s="619">
        <v>133802547.87580004</v>
      </c>
      <c r="E14" s="619">
        <v>1365475.4624819998</v>
      </c>
      <c r="F14" s="619">
        <v>2550366.1795000006</v>
      </c>
      <c r="G14" s="619"/>
      <c r="H14" s="619">
        <v>0</v>
      </c>
      <c r="I14" s="492">
        <f t="shared" si="0"/>
        <v>132355175.00331803</v>
      </c>
    </row>
    <row r="15" spans="1:9">
      <c r="A15" s="490">
        <v>9</v>
      </c>
      <c r="B15" s="499" t="s">
        <v>703</v>
      </c>
      <c r="C15" s="619">
        <v>5525030.2137000002</v>
      </c>
      <c r="D15" s="619">
        <v>57807346.642199986</v>
      </c>
      <c r="E15" s="619">
        <v>5818521.142</v>
      </c>
      <c r="F15" s="619">
        <v>418137.66849999997</v>
      </c>
      <c r="G15" s="619"/>
      <c r="H15" s="619">
        <v>0</v>
      </c>
      <c r="I15" s="492">
        <f t="shared" si="0"/>
        <v>57095718.045399994</v>
      </c>
    </row>
    <row r="16" spans="1:9" ht="24">
      <c r="A16" s="490">
        <v>10</v>
      </c>
      <c r="B16" s="499" t="s">
        <v>704</v>
      </c>
      <c r="C16" s="619">
        <v>58253.961299999995</v>
      </c>
      <c r="D16" s="619">
        <v>3103203.9021000001</v>
      </c>
      <c r="E16" s="619">
        <v>27300.303599999999</v>
      </c>
      <c r="F16" s="619">
        <v>60909.977800000001</v>
      </c>
      <c r="G16" s="619"/>
      <c r="H16" s="619">
        <v>0</v>
      </c>
      <c r="I16" s="492">
        <f t="shared" si="0"/>
        <v>3073247.5819999999</v>
      </c>
    </row>
    <row r="17" spans="1:10">
      <c r="A17" s="490">
        <v>11</v>
      </c>
      <c r="B17" s="499" t="s">
        <v>705</v>
      </c>
      <c r="C17" s="619">
        <v>101980.2972</v>
      </c>
      <c r="D17" s="619">
        <v>744894.96300000011</v>
      </c>
      <c r="E17" s="619">
        <v>48848.322400000005</v>
      </c>
      <c r="F17" s="619">
        <v>14506.2343</v>
      </c>
      <c r="G17" s="619"/>
      <c r="H17" s="619">
        <v>0</v>
      </c>
      <c r="I17" s="492">
        <f t="shared" si="0"/>
        <v>783520.70350000018</v>
      </c>
    </row>
    <row r="18" spans="1:10">
      <c r="A18" s="490">
        <v>12</v>
      </c>
      <c r="B18" s="499" t="s">
        <v>706</v>
      </c>
      <c r="C18" s="619">
        <v>647544.06999999995</v>
      </c>
      <c r="D18" s="619">
        <v>63367721.000799991</v>
      </c>
      <c r="E18" s="619">
        <v>284041.9841</v>
      </c>
      <c r="F18" s="619">
        <v>1211577.7560000005</v>
      </c>
      <c r="G18" s="619"/>
      <c r="H18" s="619">
        <v>0</v>
      </c>
      <c r="I18" s="492">
        <f t="shared" si="0"/>
        <v>62519645.330699995</v>
      </c>
    </row>
    <row r="19" spans="1:10">
      <c r="A19" s="490">
        <v>13</v>
      </c>
      <c r="B19" s="499" t="s">
        <v>707</v>
      </c>
      <c r="C19" s="619">
        <v>2213.41</v>
      </c>
      <c r="D19" s="619">
        <v>7613247.7584000006</v>
      </c>
      <c r="E19" s="619">
        <v>1372.17</v>
      </c>
      <c r="F19" s="619">
        <v>150656.09879999998</v>
      </c>
      <c r="G19" s="619"/>
      <c r="H19" s="619">
        <v>0</v>
      </c>
      <c r="I19" s="492">
        <f t="shared" si="0"/>
        <v>7463432.8996000011</v>
      </c>
    </row>
    <row r="20" spans="1:10">
      <c r="A20" s="490">
        <v>14</v>
      </c>
      <c r="B20" s="499" t="s">
        <v>708</v>
      </c>
      <c r="C20" s="619">
        <v>14776813.697400002</v>
      </c>
      <c r="D20" s="619">
        <v>38720746.063900001</v>
      </c>
      <c r="E20" s="619">
        <v>5367487.8416000009</v>
      </c>
      <c r="F20" s="619">
        <v>567077.68329999992</v>
      </c>
      <c r="G20" s="619"/>
      <c r="H20" s="619">
        <v>0</v>
      </c>
      <c r="I20" s="492">
        <f t="shared" si="0"/>
        <v>47562994.236400001</v>
      </c>
    </row>
    <row r="21" spans="1:10">
      <c r="A21" s="490">
        <v>15</v>
      </c>
      <c r="B21" s="499" t="s">
        <v>709</v>
      </c>
      <c r="C21" s="619">
        <v>636703.67570000002</v>
      </c>
      <c r="D21" s="619">
        <v>10420901.975599999</v>
      </c>
      <c r="E21" s="619">
        <v>357673.38199999998</v>
      </c>
      <c r="F21" s="619">
        <v>195269.86900000004</v>
      </c>
      <c r="G21" s="619"/>
      <c r="H21" s="619">
        <v>0</v>
      </c>
      <c r="I21" s="492">
        <f t="shared" si="0"/>
        <v>10504662.400299998</v>
      </c>
    </row>
    <row r="22" spans="1:10">
      <c r="A22" s="490">
        <v>16</v>
      </c>
      <c r="B22" s="499" t="s">
        <v>710</v>
      </c>
      <c r="C22" s="619">
        <v>198432.05000000002</v>
      </c>
      <c r="D22" s="619">
        <v>26862938.7872</v>
      </c>
      <c r="E22" s="619">
        <v>88678.10159999998</v>
      </c>
      <c r="F22" s="619">
        <v>528616.6272000001</v>
      </c>
      <c r="G22" s="619"/>
      <c r="H22" s="619">
        <v>0</v>
      </c>
      <c r="I22" s="492">
        <f t="shared" si="0"/>
        <v>26444076.108400002</v>
      </c>
    </row>
    <row r="23" spans="1:10">
      <c r="A23" s="490">
        <v>17</v>
      </c>
      <c r="B23" s="499" t="s">
        <v>711</v>
      </c>
      <c r="C23" s="619">
        <v>3411092.4934</v>
      </c>
      <c r="D23" s="619">
        <v>26810375.196899999</v>
      </c>
      <c r="E23" s="619">
        <v>1949387.1875</v>
      </c>
      <c r="F23" s="619">
        <v>524055.37890000001</v>
      </c>
      <c r="G23" s="619"/>
      <c r="H23" s="619">
        <v>0</v>
      </c>
      <c r="I23" s="492">
        <f t="shared" si="0"/>
        <v>27748025.1239</v>
      </c>
    </row>
    <row r="24" spans="1:10">
      <c r="A24" s="490">
        <v>18</v>
      </c>
      <c r="B24" s="499" t="s">
        <v>712</v>
      </c>
      <c r="C24" s="619">
        <v>139715.6262</v>
      </c>
      <c r="D24" s="619">
        <v>47527050.776100002</v>
      </c>
      <c r="E24" s="619">
        <v>110847.81730000001</v>
      </c>
      <c r="F24" s="619">
        <v>932616.0467000003</v>
      </c>
      <c r="G24" s="619"/>
      <c r="H24" s="619">
        <v>0</v>
      </c>
      <c r="I24" s="492">
        <f t="shared" si="0"/>
        <v>46623302.5383</v>
      </c>
    </row>
    <row r="25" spans="1:10">
      <c r="A25" s="490">
        <v>19</v>
      </c>
      <c r="B25" s="499" t="s">
        <v>713</v>
      </c>
      <c r="C25" s="619">
        <v>2920721.5549999997</v>
      </c>
      <c r="D25" s="619">
        <v>8537421.5801999997</v>
      </c>
      <c r="E25" s="619">
        <v>898909.71996999998</v>
      </c>
      <c r="F25" s="619">
        <v>163700.11110000001</v>
      </c>
      <c r="G25" s="619"/>
      <c r="H25" s="619">
        <v>0</v>
      </c>
      <c r="I25" s="492">
        <f t="shared" si="0"/>
        <v>10395533.304129999</v>
      </c>
    </row>
    <row r="26" spans="1:10">
      <c r="A26" s="490">
        <v>20</v>
      </c>
      <c r="B26" s="499" t="s">
        <v>714</v>
      </c>
      <c r="C26" s="619">
        <v>210585.26</v>
      </c>
      <c r="D26" s="619">
        <v>71873569.358500019</v>
      </c>
      <c r="E26" s="619">
        <v>111769.08069999999</v>
      </c>
      <c r="F26" s="619">
        <v>1403901.2607</v>
      </c>
      <c r="G26" s="619"/>
      <c r="H26" s="619">
        <v>0</v>
      </c>
      <c r="I26" s="492">
        <f t="shared" si="0"/>
        <v>70568484.277100027</v>
      </c>
      <c r="J26" s="500"/>
    </row>
    <row r="27" spans="1:10">
      <c r="A27" s="490">
        <v>21</v>
      </c>
      <c r="B27" s="499" t="s">
        <v>715</v>
      </c>
      <c r="C27" s="619">
        <v>0</v>
      </c>
      <c r="D27" s="619">
        <v>4017072.6477999995</v>
      </c>
      <c r="E27" s="619">
        <v>115.41</v>
      </c>
      <c r="F27" s="619">
        <v>79591.989600000001</v>
      </c>
      <c r="G27" s="619"/>
      <c r="H27" s="619">
        <v>0</v>
      </c>
      <c r="I27" s="492">
        <f t="shared" si="0"/>
        <v>3937365.2481999993</v>
      </c>
      <c r="J27" s="500"/>
    </row>
    <row r="28" spans="1:10">
      <c r="A28" s="490">
        <v>22</v>
      </c>
      <c r="B28" s="499" t="s">
        <v>716</v>
      </c>
      <c r="C28" s="619">
        <v>27168.13</v>
      </c>
      <c r="D28" s="619">
        <v>2260457.5515000001</v>
      </c>
      <c r="E28" s="619">
        <v>20673.834999999999</v>
      </c>
      <c r="F28" s="619">
        <v>28465.309599999997</v>
      </c>
      <c r="G28" s="619"/>
      <c r="H28" s="619">
        <v>0</v>
      </c>
      <c r="I28" s="492">
        <f t="shared" si="0"/>
        <v>2238486.5369000002</v>
      </c>
      <c r="J28" s="500"/>
    </row>
    <row r="29" spans="1:10">
      <c r="A29" s="490">
        <v>23</v>
      </c>
      <c r="B29" s="499" t="s">
        <v>717</v>
      </c>
      <c r="C29" s="619">
        <v>16402101.186499996</v>
      </c>
      <c r="D29" s="619">
        <v>82656574.015800104</v>
      </c>
      <c r="E29" s="619">
        <v>5741425.4283999987</v>
      </c>
      <c r="F29" s="619">
        <v>1522413.1526999981</v>
      </c>
      <c r="G29" s="619"/>
      <c r="H29" s="619">
        <v>0</v>
      </c>
      <c r="I29" s="492">
        <f t="shared" si="0"/>
        <v>91794836.621200114</v>
      </c>
      <c r="J29" s="500"/>
    </row>
    <row r="30" spans="1:10">
      <c r="A30" s="490">
        <v>24</v>
      </c>
      <c r="B30" s="499" t="s">
        <v>718</v>
      </c>
      <c r="C30" s="619">
        <v>3213951.3721000003</v>
      </c>
      <c r="D30" s="619">
        <v>110507447.81110001</v>
      </c>
      <c r="E30" s="619">
        <v>1963443.3120000002</v>
      </c>
      <c r="F30" s="619">
        <v>1985415.3726999976</v>
      </c>
      <c r="G30" s="619"/>
      <c r="H30" s="619">
        <v>0</v>
      </c>
      <c r="I30" s="492">
        <f t="shared" si="0"/>
        <v>109772540.4985</v>
      </c>
      <c r="J30" s="500"/>
    </row>
    <row r="31" spans="1:10">
      <c r="A31" s="490">
        <v>25</v>
      </c>
      <c r="B31" s="499" t="s">
        <v>719</v>
      </c>
      <c r="C31" s="619">
        <v>0</v>
      </c>
      <c r="D31" s="619">
        <v>1859284.1406999999</v>
      </c>
      <c r="E31" s="619">
        <v>3205.8</v>
      </c>
      <c r="F31" s="619">
        <v>22698.620599999998</v>
      </c>
      <c r="G31" s="619"/>
      <c r="H31" s="619">
        <v>0</v>
      </c>
      <c r="I31" s="492">
        <f t="shared" si="0"/>
        <v>1833379.7200999998</v>
      </c>
      <c r="J31" s="500"/>
    </row>
    <row r="32" spans="1:10">
      <c r="A32" s="490">
        <v>26</v>
      </c>
      <c r="B32" s="499" t="s">
        <v>720</v>
      </c>
      <c r="C32" s="619">
        <v>43094727.525899962</v>
      </c>
      <c r="D32" s="619">
        <v>463184595.59030509</v>
      </c>
      <c r="E32" s="619">
        <v>30646032.476499971</v>
      </c>
      <c r="F32" s="619">
        <v>8442199.5564735867</v>
      </c>
      <c r="G32" s="619"/>
      <c r="H32" s="619">
        <v>1128647.52</v>
      </c>
      <c r="I32" s="492">
        <f t="shared" si="0"/>
        <v>467191091.08323145</v>
      </c>
      <c r="J32" s="500"/>
    </row>
    <row r="33" spans="1:10">
      <c r="A33" s="490">
        <v>27</v>
      </c>
      <c r="B33" s="491" t="s">
        <v>165</v>
      </c>
      <c r="C33" s="619">
        <f>'18. Assets by Exposure classes'!C20</f>
        <v>30916006.810000002</v>
      </c>
      <c r="D33" s="619">
        <f>'18. Assets by Exposure classes'!D20</f>
        <v>206330806.19000003</v>
      </c>
      <c r="E33" s="619">
        <f>'18. Assets by Exposure classes'!E20</f>
        <v>11379414.297</v>
      </c>
      <c r="F33" s="619">
        <f>'18. Assets by Exposure classes'!F20</f>
        <v>1046292.5072000001</v>
      </c>
      <c r="G33" s="619"/>
      <c r="H33" s="619">
        <v>620953.65</v>
      </c>
      <c r="I33" s="492">
        <f t="shared" si="0"/>
        <v>224821106.19580004</v>
      </c>
      <c r="J33" s="500"/>
    </row>
    <row r="34" spans="1:10">
      <c r="A34" s="490">
        <v>28</v>
      </c>
      <c r="B34" s="501" t="s">
        <v>68</v>
      </c>
      <c r="C34" s="482">
        <f>SUM(C7:C33)</f>
        <v>143258406.68149996</v>
      </c>
      <c r="D34" s="482">
        <f t="shared" ref="D34:H34" si="1">SUM(D7:D33)</f>
        <v>2041527853.9534056</v>
      </c>
      <c r="E34" s="482">
        <f t="shared" si="1"/>
        <v>82911834.783851966</v>
      </c>
      <c r="F34" s="482">
        <f t="shared" si="1"/>
        <v>25619668.681173585</v>
      </c>
      <c r="G34" s="482">
        <f>'18. Assets by Exposure classes'!G21</f>
        <v>16526844</v>
      </c>
      <c r="H34" s="482">
        <f t="shared" si="1"/>
        <v>1749601.17</v>
      </c>
      <c r="I34" s="492">
        <f t="shared" si="0"/>
        <v>2059727913.1698804</v>
      </c>
      <c r="J34" s="500"/>
    </row>
    <row r="35" spans="1:10">
      <c r="A35" s="500"/>
      <c r="B35" s="500"/>
      <c r="C35" s="500"/>
      <c r="D35" s="500"/>
      <c r="E35" s="500"/>
      <c r="F35" s="500"/>
      <c r="G35" s="500"/>
      <c r="H35" s="500"/>
      <c r="I35" s="500"/>
      <c r="J35" s="500"/>
    </row>
    <row r="36" spans="1:10">
      <c r="A36" s="500"/>
      <c r="B36" s="502"/>
      <c r="C36" s="500"/>
      <c r="D36" s="500"/>
      <c r="E36" s="500"/>
      <c r="F36" s="500"/>
      <c r="G36" s="500"/>
      <c r="H36" s="500"/>
      <c r="I36" s="500"/>
      <c r="J36" s="500"/>
    </row>
    <row r="37" spans="1:10">
      <c r="A37" s="500"/>
      <c r="B37" s="500"/>
      <c r="C37" s="500"/>
      <c r="D37" s="500"/>
      <c r="E37" s="500"/>
      <c r="F37" s="500"/>
      <c r="G37" s="500"/>
      <c r="H37" s="500"/>
      <c r="I37" s="731"/>
      <c r="J37" s="500"/>
    </row>
    <row r="38" spans="1:10">
      <c r="A38" s="500"/>
      <c r="B38" s="500"/>
      <c r="C38" s="500"/>
      <c r="D38" s="500"/>
      <c r="E38" s="500"/>
      <c r="F38" s="500"/>
      <c r="G38" s="500"/>
      <c r="H38" s="500"/>
      <c r="I38" s="500"/>
      <c r="J38" s="500"/>
    </row>
    <row r="39" spans="1:10">
      <c r="A39" s="500"/>
      <c r="B39" s="500"/>
      <c r="C39" s="500"/>
      <c r="D39" s="500"/>
      <c r="E39" s="500"/>
      <c r="F39" s="500"/>
      <c r="G39" s="500"/>
      <c r="H39" s="500"/>
      <c r="I39" s="500"/>
      <c r="J39" s="500"/>
    </row>
    <row r="40" spans="1:10">
      <c r="A40" s="500"/>
      <c r="B40" s="500"/>
      <c r="C40" s="500"/>
      <c r="D40" s="500"/>
      <c r="E40" s="500"/>
      <c r="F40" s="500"/>
      <c r="G40" s="500"/>
      <c r="H40" s="500"/>
      <c r="I40" s="500"/>
      <c r="J40" s="500"/>
    </row>
    <row r="41" spans="1:10">
      <c r="A41" s="500"/>
      <c r="B41" s="500"/>
      <c r="C41" s="500"/>
      <c r="D41" s="500"/>
      <c r="E41" s="500"/>
      <c r="F41" s="500"/>
      <c r="G41" s="500"/>
      <c r="H41" s="500"/>
      <c r="I41" s="500"/>
      <c r="J41" s="500"/>
    </row>
    <row r="42" spans="1:10">
      <c r="A42" s="503"/>
      <c r="B42" s="503"/>
      <c r="C42" s="500"/>
      <c r="D42" s="500"/>
      <c r="E42" s="500"/>
      <c r="F42" s="500"/>
      <c r="G42" s="500"/>
      <c r="H42" s="500"/>
      <c r="I42" s="500"/>
      <c r="J42" s="500"/>
    </row>
    <row r="43" spans="1:10">
      <c r="A43" s="503"/>
      <c r="B43" s="503"/>
      <c r="C43" s="500"/>
      <c r="D43" s="500"/>
      <c r="E43" s="500"/>
      <c r="F43" s="500"/>
      <c r="G43" s="500"/>
      <c r="H43" s="500"/>
      <c r="I43" s="500"/>
      <c r="J43" s="500"/>
    </row>
    <row r="44" spans="1:10">
      <c r="A44" s="500"/>
      <c r="B44" s="504"/>
      <c r="C44" s="500"/>
      <c r="D44" s="500"/>
      <c r="E44" s="500"/>
      <c r="F44" s="500"/>
      <c r="G44" s="500"/>
      <c r="H44" s="500"/>
      <c r="I44" s="500"/>
      <c r="J44" s="500"/>
    </row>
    <row r="45" spans="1:10">
      <c r="A45" s="500"/>
      <c r="B45" s="504"/>
      <c r="C45" s="500"/>
      <c r="D45" s="500"/>
      <c r="E45" s="500"/>
      <c r="F45" s="500"/>
      <c r="G45" s="500"/>
      <c r="H45" s="500"/>
      <c r="I45" s="500"/>
      <c r="J45" s="500"/>
    </row>
    <row r="46" spans="1:10">
      <c r="A46" s="500"/>
      <c r="B46" s="504"/>
      <c r="C46" s="500"/>
      <c r="D46" s="500"/>
      <c r="E46" s="500"/>
      <c r="F46" s="500"/>
      <c r="G46" s="500"/>
      <c r="H46" s="500"/>
      <c r="I46" s="500"/>
      <c r="J46" s="500"/>
    </row>
    <row r="47" spans="1:10">
      <c r="A47" s="500"/>
      <c r="B47" s="500"/>
      <c r="C47" s="500"/>
      <c r="D47" s="500"/>
      <c r="E47" s="500"/>
      <c r="F47" s="500"/>
      <c r="G47" s="500"/>
      <c r="H47" s="500"/>
      <c r="I47" s="500"/>
      <c r="J47" s="500"/>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zoomScaleNormal="100" workbookViewId="0">
      <selection activeCell="C6" sqref="C6:C19"/>
    </sheetView>
  </sheetViews>
  <sheetFormatPr defaultColWidth="9.109375" defaultRowHeight="12"/>
  <cols>
    <col min="1" max="1" width="11.88671875" style="475" bestFit="1" customWidth="1"/>
    <col min="2" max="2" width="108" style="475" bestFit="1" customWidth="1"/>
    <col min="3" max="3" width="35.5546875" style="475" customWidth="1"/>
    <col min="4" max="4" width="38.44140625" style="498" customWidth="1"/>
    <col min="5" max="16384" width="9.109375" style="475"/>
  </cols>
  <sheetData>
    <row r="1" spans="1:4" ht="13.8">
      <c r="A1" s="474" t="s">
        <v>188</v>
      </c>
      <c r="B1" s="306" t="str">
        <f>Info!C2</f>
        <v>სს "ვითიბი ბანკი ჯორჯია"</v>
      </c>
      <c r="D1" s="475"/>
    </row>
    <row r="2" spans="1:4">
      <c r="A2" s="476" t="s">
        <v>189</v>
      </c>
      <c r="B2" s="478">
        <v>44377</v>
      </c>
      <c r="D2" s="475"/>
    </row>
    <row r="3" spans="1:4">
      <c r="A3" s="477" t="s">
        <v>721</v>
      </c>
      <c r="B3" s="478"/>
      <c r="D3" s="475"/>
    </row>
    <row r="5" spans="1:4" ht="48">
      <c r="A5" s="803" t="s">
        <v>722</v>
      </c>
      <c r="B5" s="803"/>
      <c r="C5" s="505" t="s">
        <v>723</v>
      </c>
      <c r="D5" s="591" t="s">
        <v>724</v>
      </c>
    </row>
    <row r="6" spans="1:4">
      <c r="A6" s="506">
        <v>1</v>
      </c>
      <c r="B6" s="507" t="s">
        <v>725</v>
      </c>
      <c r="C6" s="619">
        <v>113994530.34152375</v>
      </c>
      <c r="D6" s="619">
        <v>671999.99699999182</v>
      </c>
    </row>
    <row r="7" spans="1:4">
      <c r="A7" s="508">
        <v>2</v>
      </c>
      <c r="B7" s="507" t="s">
        <v>726</v>
      </c>
      <c r="C7" s="619">
        <v>14331379.020000033</v>
      </c>
      <c r="D7" s="619">
        <f>SUM(D8:D11)</f>
        <v>0</v>
      </c>
    </row>
    <row r="8" spans="1:4">
      <c r="A8" s="509">
        <v>2.1</v>
      </c>
      <c r="B8" s="510" t="s">
        <v>727</v>
      </c>
      <c r="C8" s="619">
        <v>10378138.500000034</v>
      </c>
      <c r="D8" s="619"/>
    </row>
    <row r="9" spans="1:4">
      <c r="A9" s="509">
        <v>2.2000000000000002</v>
      </c>
      <c r="B9" s="510" t="s">
        <v>728</v>
      </c>
      <c r="C9" s="619">
        <v>3953240.5199999991</v>
      </c>
      <c r="D9" s="619"/>
    </row>
    <row r="10" spans="1:4">
      <c r="A10" s="509">
        <v>2.2999999999999998</v>
      </c>
      <c r="B10" s="510" t="s">
        <v>729</v>
      </c>
      <c r="C10" s="619">
        <v>0</v>
      </c>
      <c r="D10" s="619"/>
    </row>
    <row r="11" spans="1:4">
      <c r="A11" s="509">
        <v>2.4</v>
      </c>
      <c r="B11" s="510" t="s">
        <v>730</v>
      </c>
      <c r="C11" s="619">
        <v>0</v>
      </c>
      <c r="D11" s="619"/>
    </row>
    <row r="12" spans="1:4">
      <c r="A12" s="506">
        <v>3</v>
      </c>
      <c r="B12" s="507" t="s">
        <v>731</v>
      </c>
      <c r="C12" s="619">
        <v>15693268.700694751</v>
      </c>
      <c r="D12" s="619">
        <f>SUM(D13:D18)</f>
        <v>0</v>
      </c>
    </row>
    <row r="13" spans="1:4">
      <c r="A13" s="509">
        <v>3.1</v>
      </c>
      <c r="B13" s="510" t="s">
        <v>732</v>
      </c>
      <c r="C13" s="619">
        <v>1128647.52</v>
      </c>
      <c r="D13" s="619"/>
    </row>
    <row r="14" spans="1:4">
      <c r="A14" s="509">
        <v>3.2</v>
      </c>
      <c r="B14" s="510" t="s">
        <v>733</v>
      </c>
      <c r="C14" s="619">
        <v>8104173.1686467398</v>
      </c>
      <c r="D14" s="619"/>
    </row>
    <row r="15" spans="1:4">
      <c r="A15" s="509">
        <v>3.3</v>
      </c>
      <c r="B15" s="510" t="s">
        <v>734</v>
      </c>
      <c r="C15" s="619">
        <v>1898725.2599999984</v>
      </c>
      <c r="D15" s="619"/>
    </row>
    <row r="16" spans="1:4">
      <c r="A16" s="509">
        <v>3.4</v>
      </c>
      <c r="B16" s="510" t="s">
        <v>735</v>
      </c>
      <c r="C16" s="619">
        <v>899384.76</v>
      </c>
      <c r="D16" s="619"/>
    </row>
    <row r="17" spans="1:4">
      <c r="A17" s="508">
        <v>3.5</v>
      </c>
      <c r="B17" s="510" t="s">
        <v>736</v>
      </c>
      <c r="C17" s="619">
        <v>3443295.9920480149</v>
      </c>
      <c r="D17" s="619"/>
    </row>
    <row r="18" spans="1:4">
      <c r="A18" s="509">
        <v>3.6</v>
      </c>
      <c r="B18" s="510" t="s">
        <v>737</v>
      </c>
      <c r="C18" s="619">
        <v>219042</v>
      </c>
      <c r="D18" s="619"/>
    </row>
    <row r="19" spans="1:4">
      <c r="A19" s="511">
        <v>4</v>
      </c>
      <c r="B19" s="507" t="s">
        <v>738</v>
      </c>
      <c r="C19" s="600">
        <v>112632640.66082904</v>
      </c>
      <c r="D19" s="600">
        <f>D6+D7-D12</f>
        <v>671999.99699999182</v>
      </c>
    </row>
    <row r="20" spans="1:4">
      <c r="C20" s="735"/>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showGridLines="0" topLeftCell="A4" zoomScale="90" zoomScaleNormal="90" workbookViewId="0">
      <selection activeCell="C16" sqref="C16"/>
    </sheetView>
  </sheetViews>
  <sheetFormatPr defaultColWidth="9.109375" defaultRowHeight="12"/>
  <cols>
    <col min="1" max="1" width="11.88671875" style="475" bestFit="1" customWidth="1"/>
    <col min="2" max="2" width="124.6640625" style="475" customWidth="1"/>
    <col min="3" max="3" width="21.5546875" style="475" customWidth="1"/>
    <col min="4" max="4" width="49.109375" style="498" customWidth="1"/>
    <col min="5" max="16384" width="9.109375" style="475"/>
  </cols>
  <sheetData>
    <row r="1" spans="1:4" ht="13.8">
      <c r="A1" s="474" t="s">
        <v>188</v>
      </c>
      <c r="B1" s="306" t="str">
        <f>Info!C2</f>
        <v>სს "ვითიბი ბანკი ჯორჯია"</v>
      </c>
      <c r="D1" s="475"/>
    </row>
    <row r="2" spans="1:4">
      <c r="A2" s="476" t="s">
        <v>189</v>
      </c>
      <c r="B2" s="478">
        <v>44377</v>
      </c>
      <c r="D2" s="475"/>
    </row>
    <row r="3" spans="1:4">
      <c r="A3" s="477" t="s">
        <v>739</v>
      </c>
      <c r="B3" s="478"/>
      <c r="D3" s="475"/>
    </row>
    <row r="4" spans="1:4">
      <c r="A4" s="477"/>
      <c r="D4" s="475"/>
    </row>
    <row r="5" spans="1:4" ht="15" customHeight="1">
      <c r="A5" s="804" t="s">
        <v>740</v>
      </c>
      <c r="B5" s="805"/>
      <c r="C5" s="794" t="s">
        <v>741</v>
      </c>
      <c r="D5" s="808" t="s">
        <v>742</v>
      </c>
    </row>
    <row r="6" spans="1:4">
      <c r="A6" s="806"/>
      <c r="B6" s="807"/>
      <c r="C6" s="797"/>
      <c r="D6" s="808"/>
    </row>
    <row r="7" spans="1:4">
      <c r="A7" s="501">
        <v>1</v>
      </c>
      <c r="B7" s="482" t="s">
        <v>743</v>
      </c>
      <c r="C7" s="619">
        <v>117582279.6786</v>
      </c>
      <c r="D7" s="512"/>
    </row>
    <row r="8" spans="1:4">
      <c r="A8" s="491">
        <v>2</v>
      </c>
      <c r="B8" s="491" t="s">
        <v>744</v>
      </c>
      <c r="C8" s="619">
        <v>8886882.1063000001</v>
      </c>
      <c r="D8" s="512"/>
    </row>
    <row r="9" spans="1:4">
      <c r="A9" s="491">
        <v>3</v>
      </c>
      <c r="B9" s="513" t="s">
        <v>745</v>
      </c>
      <c r="C9" s="619">
        <v>0</v>
      </c>
      <c r="D9" s="512"/>
    </row>
    <row r="10" spans="1:4">
      <c r="A10" s="491">
        <v>4</v>
      </c>
      <c r="B10" s="491" t="s">
        <v>746</v>
      </c>
      <c r="C10" s="619">
        <f>SUM(C11:C18)</f>
        <v>14126762.333599988</v>
      </c>
      <c r="D10" s="512"/>
    </row>
    <row r="11" spans="1:4">
      <c r="A11" s="491">
        <v>5</v>
      </c>
      <c r="B11" s="514" t="s">
        <v>747</v>
      </c>
      <c r="C11" s="619">
        <v>40713.160000000003</v>
      </c>
      <c r="D11" s="512"/>
    </row>
    <row r="12" spans="1:4">
      <c r="A12" s="491">
        <v>6</v>
      </c>
      <c r="B12" s="514" t="s">
        <v>748</v>
      </c>
      <c r="C12" s="619">
        <v>574756.62139999995</v>
      </c>
      <c r="D12" s="512"/>
    </row>
    <row r="13" spans="1:4">
      <c r="A13" s="491">
        <v>7</v>
      </c>
      <c r="B13" s="514" t="s">
        <v>749</v>
      </c>
      <c r="C13" s="619">
        <v>6690546.0546000004</v>
      </c>
      <c r="D13" s="512"/>
    </row>
    <row r="14" spans="1:4">
      <c r="A14" s="491">
        <v>8</v>
      </c>
      <c r="B14" s="514" t="s">
        <v>750</v>
      </c>
      <c r="C14" s="619">
        <v>543971.25829999999</v>
      </c>
      <c r="D14" s="627">
        <v>1493416.55</v>
      </c>
    </row>
    <row r="15" spans="1:4">
      <c r="A15" s="491">
        <v>9</v>
      </c>
      <c r="B15" s="514" t="s">
        <v>751</v>
      </c>
      <c r="C15" s="619">
        <v>0</v>
      </c>
      <c r="D15" s="627"/>
    </row>
    <row r="16" spans="1:4">
      <c r="A16" s="491">
        <v>10</v>
      </c>
      <c r="B16" s="514" t="s">
        <v>752</v>
      </c>
      <c r="C16" s="619">
        <f>'18. Assets by Exposure classes'!H22</f>
        <v>1128647.52</v>
      </c>
      <c r="D16" s="512"/>
    </row>
    <row r="17" spans="1:4">
      <c r="A17" s="491">
        <v>11</v>
      </c>
      <c r="B17" s="514" t="s">
        <v>753</v>
      </c>
      <c r="C17" s="619">
        <v>0</v>
      </c>
      <c r="D17" s="491"/>
    </row>
    <row r="18" spans="1:4">
      <c r="A18" s="491">
        <v>12</v>
      </c>
      <c r="B18" s="514" t="s">
        <v>754</v>
      </c>
      <c r="C18" s="619">
        <v>5148127.7192999898</v>
      </c>
      <c r="D18" s="512"/>
    </row>
    <row r="19" spans="1:4">
      <c r="A19" s="501">
        <v>13</v>
      </c>
      <c r="B19" s="515" t="s">
        <v>755</v>
      </c>
      <c r="C19" s="600">
        <f>C7+C8+C9-C10</f>
        <v>112342399.45130001</v>
      </c>
      <c r="D19" s="516"/>
    </row>
    <row r="20" spans="1:4">
      <c r="C20" s="735"/>
    </row>
    <row r="21" spans="1:4">
      <c r="C21" s="735"/>
    </row>
    <row r="22" spans="1:4">
      <c r="B22" s="474"/>
      <c r="C22" s="735"/>
      <c r="D22" s="734"/>
    </row>
    <row r="23" spans="1:4">
      <c r="B23" s="476"/>
      <c r="C23" s="730"/>
    </row>
    <row r="24" spans="1:4">
      <c r="B24" s="477"/>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abSelected="1" zoomScale="85" zoomScaleNormal="85" workbookViewId="0">
      <selection activeCell="C12" sqref="C12:U14"/>
    </sheetView>
  </sheetViews>
  <sheetFormatPr defaultColWidth="9.109375" defaultRowHeight="12"/>
  <cols>
    <col min="1" max="1" width="11.88671875" style="475" bestFit="1" customWidth="1"/>
    <col min="2" max="2" width="47.44140625" style="475" customWidth="1"/>
    <col min="3" max="3" width="17.44140625" style="475" bestFit="1" customWidth="1"/>
    <col min="4" max="5" width="22.33203125" style="475" customWidth="1"/>
    <col min="6" max="6" width="23.44140625" style="475" customWidth="1"/>
    <col min="7" max="14" width="22.33203125" style="475" customWidth="1"/>
    <col min="15" max="15" width="23.44140625" style="475" bestFit="1" customWidth="1"/>
    <col min="16" max="16" width="21.88671875" style="475" bestFit="1" customWidth="1"/>
    <col min="17" max="19" width="19.109375" style="475" bestFit="1" customWidth="1"/>
    <col min="20" max="20" width="16.109375" style="475" customWidth="1"/>
    <col min="21" max="21" width="12.44140625" style="475" bestFit="1" customWidth="1"/>
    <col min="22" max="22" width="20" style="475" customWidth="1"/>
    <col min="23" max="16384" width="9.109375" style="475"/>
  </cols>
  <sheetData>
    <row r="1" spans="1:22" ht="13.8">
      <c r="A1" s="474" t="s">
        <v>188</v>
      </c>
      <c r="B1" s="306" t="str">
        <f>Info!C2</f>
        <v>სს "ვითიბი ბანკი ჯორჯია"</v>
      </c>
    </row>
    <row r="2" spans="1:22">
      <c r="A2" s="476" t="s">
        <v>189</v>
      </c>
      <c r="B2" s="696">
        <v>44377</v>
      </c>
      <c r="C2" s="486"/>
    </row>
    <row r="3" spans="1:22">
      <c r="A3" s="477" t="s">
        <v>756</v>
      </c>
      <c r="B3" s="478"/>
    </row>
    <row r="4" spans="1:22">
      <c r="C4" s="730">
        <f>C15-'18. Assets by Exposure classes'!D23</f>
        <v>-3713169.3400000036</v>
      </c>
    </row>
    <row r="5" spans="1:22" ht="15" customHeight="1">
      <c r="A5" s="794" t="s">
        <v>757</v>
      </c>
      <c r="B5" s="796"/>
      <c r="C5" s="811" t="s">
        <v>758</v>
      </c>
      <c r="D5" s="812"/>
      <c r="E5" s="812"/>
      <c r="F5" s="812"/>
      <c r="G5" s="812"/>
      <c r="H5" s="812"/>
      <c r="I5" s="812"/>
      <c r="J5" s="812"/>
      <c r="K5" s="812"/>
      <c r="L5" s="812"/>
      <c r="M5" s="812"/>
      <c r="N5" s="812"/>
      <c r="O5" s="812"/>
      <c r="P5" s="812"/>
      <c r="Q5" s="812"/>
      <c r="R5" s="812"/>
      <c r="S5" s="812"/>
      <c r="T5" s="812"/>
      <c r="U5" s="813"/>
      <c r="V5" s="517"/>
    </row>
    <row r="6" spans="1:22">
      <c r="A6" s="809"/>
      <c r="B6" s="810"/>
      <c r="C6" s="814" t="s">
        <v>68</v>
      </c>
      <c r="D6" s="816" t="s">
        <v>759</v>
      </c>
      <c r="E6" s="816"/>
      <c r="F6" s="817"/>
      <c r="G6" s="818" t="s">
        <v>760</v>
      </c>
      <c r="H6" s="819"/>
      <c r="I6" s="819"/>
      <c r="J6" s="819"/>
      <c r="K6" s="820"/>
      <c r="L6" s="518"/>
      <c r="M6" s="821" t="s">
        <v>761</v>
      </c>
      <c r="N6" s="821"/>
      <c r="O6" s="801"/>
      <c r="P6" s="801"/>
      <c r="Q6" s="801"/>
      <c r="R6" s="801"/>
      <c r="S6" s="801"/>
      <c r="T6" s="801"/>
      <c r="U6" s="801"/>
      <c r="V6" s="519"/>
    </row>
    <row r="7" spans="1:22" ht="24">
      <c r="A7" s="797"/>
      <c r="B7" s="799"/>
      <c r="C7" s="815"/>
      <c r="D7" s="520"/>
      <c r="E7" s="488" t="s">
        <v>762</v>
      </c>
      <c r="F7" s="596" t="s">
        <v>763</v>
      </c>
      <c r="G7" s="486"/>
      <c r="H7" s="596" t="s">
        <v>762</v>
      </c>
      <c r="I7" s="488" t="s">
        <v>789</v>
      </c>
      <c r="J7" s="488" t="s">
        <v>764</v>
      </c>
      <c r="K7" s="596" t="s">
        <v>765</v>
      </c>
      <c r="L7" s="521"/>
      <c r="M7" s="538" t="s">
        <v>766</v>
      </c>
      <c r="N7" s="488" t="s">
        <v>764</v>
      </c>
      <c r="O7" s="488" t="s">
        <v>767</v>
      </c>
      <c r="P7" s="488" t="s">
        <v>768</v>
      </c>
      <c r="Q7" s="488" t="s">
        <v>769</v>
      </c>
      <c r="R7" s="488" t="s">
        <v>770</v>
      </c>
      <c r="S7" s="488" t="s">
        <v>771</v>
      </c>
      <c r="T7" s="522" t="s">
        <v>772</v>
      </c>
      <c r="U7" s="488" t="s">
        <v>773</v>
      </c>
      <c r="V7" s="517"/>
    </row>
    <row r="8" spans="1:22">
      <c r="A8" s="523">
        <v>1</v>
      </c>
      <c r="B8" s="482" t="s">
        <v>774</v>
      </c>
      <c r="C8" s="729">
        <f>SUM(C9:C14)</f>
        <v>1497367402.2635016</v>
      </c>
      <c r="D8" s="729">
        <f t="shared" ref="D8:U8" si="0">SUM(D9:D14)</f>
        <v>1255323619.9715042</v>
      </c>
      <c r="E8" s="729">
        <f t="shared" si="0"/>
        <v>19301392.263499983</v>
      </c>
      <c r="F8" s="729">
        <f t="shared" si="0"/>
        <v>832.23</v>
      </c>
      <c r="G8" s="729">
        <f t="shared" si="0"/>
        <v>129701382.42050004</v>
      </c>
      <c r="H8" s="729">
        <f t="shared" si="0"/>
        <v>14013237.809299998</v>
      </c>
      <c r="I8" s="729">
        <f t="shared" si="0"/>
        <v>2019312.4534999996</v>
      </c>
      <c r="J8" s="729">
        <f t="shared" si="0"/>
        <v>924247.09109999996</v>
      </c>
      <c r="K8" s="729">
        <f t="shared" si="0"/>
        <v>41</v>
      </c>
      <c r="L8" s="729">
        <f t="shared" si="0"/>
        <v>112342399.87149999</v>
      </c>
      <c r="M8" s="729">
        <f t="shared" si="0"/>
        <v>5631347.8900999986</v>
      </c>
      <c r="N8" s="729">
        <f t="shared" si="0"/>
        <v>1682655.9687000008</v>
      </c>
      <c r="O8" s="729">
        <f t="shared" si="0"/>
        <v>3781322.8956000004</v>
      </c>
      <c r="P8" s="729">
        <f t="shared" si="0"/>
        <v>8171287.3482999969</v>
      </c>
      <c r="Q8" s="729">
        <f t="shared" si="0"/>
        <v>5778575.1034000022</v>
      </c>
      <c r="R8" s="729">
        <f t="shared" si="0"/>
        <v>17531275.742899965</v>
      </c>
      <c r="S8" s="729">
        <f t="shared" si="0"/>
        <v>0</v>
      </c>
      <c r="T8" s="729">
        <f t="shared" si="0"/>
        <v>16404744.068600001</v>
      </c>
      <c r="U8" s="729">
        <f t="shared" si="0"/>
        <v>32577672.895599995</v>
      </c>
      <c r="V8" s="500"/>
    </row>
    <row r="9" spans="1:22">
      <c r="A9" s="490">
        <v>1.1000000000000001</v>
      </c>
      <c r="B9" s="524" t="s">
        <v>775</v>
      </c>
      <c r="C9" s="524"/>
      <c r="D9" s="490"/>
      <c r="E9" s="490"/>
      <c r="F9" s="490"/>
      <c r="G9" s="490"/>
      <c r="H9" s="490"/>
      <c r="I9" s="490"/>
      <c r="J9" s="490"/>
      <c r="K9" s="490"/>
      <c r="L9" s="490"/>
      <c r="M9" s="490"/>
      <c r="N9" s="490"/>
      <c r="O9" s="490"/>
      <c r="P9" s="490"/>
      <c r="Q9" s="490"/>
      <c r="R9" s="490"/>
      <c r="S9" s="490"/>
      <c r="T9" s="490"/>
      <c r="U9" s="490"/>
      <c r="V9" s="500"/>
    </row>
    <row r="10" spans="1:22">
      <c r="A10" s="490">
        <v>1.2</v>
      </c>
      <c r="B10" s="524" t="s">
        <v>776</v>
      </c>
      <c r="C10" s="524"/>
      <c r="D10" s="490"/>
      <c r="E10" s="490"/>
      <c r="F10" s="490"/>
      <c r="G10" s="490"/>
      <c r="H10" s="490"/>
      <c r="I10" s="490"/>
      <c r="J10" s="490"/>
      <c r="K10" s="490"/>
      <c r="L10" s="490"/>
      <c r="M10" s="490"/>
      <c r="N10" s="490"/>
      <c r="O10" s="490"/>
      <c r="P10" s="490"/>
      <c r="Q10" s="490"/>
      <c r="R10" s="490"/>
      <c r="S10" s="490"/>
      <c r="T10" s="490"/>
      <c r="U10" s="490"/>
      <c r="V10" s="500"/>
    </row>
    <row r="11" spans="1:22">
      <c r="A11" s="490">
        <v>1.3</v>
      </c>
      <c r="B11" s="524" t="s">
        <v>777</v>
      </c>
      <c r="C11" s="524"/>
      <c r="D11" s="490"/>
      <c r="E11" s="490"/>
      <c r="F11" s="490"/>
      <c r="G11" s="490"/>
      <c r="H11" s="490"/>
      <c r="I11" s="490"/>
      <c r="J11" s="490"/>
      <c r="K11" s="490"/>
      <c r="L11" s="490"/>
      <c r="M11" s="490"/>
      <c r="N11" s="490"/>
      <c r="O11" s="490"/>
      <c r="P11" s="490"/>
      <c r="Q11" s="490"/>
      <c r="R11" s="490"/>
      <c r="S11" s="490"/>
      <c r="T11" s="490"/>
      <c r="U11" s="490"/>
      <c r="V11" s="500"/>
    </row>
    <row r="12" spans="1:22">
      <c r="A12" s="490">
        <v>1.4</v>
      </c>
      <c r="B12" s="524" t="s">
        <v>778</v>
      </c>
      <c r="C12" s="620">
        <v>29045826.909899998</v>
      </c>
      <c r="D12" s="619">
        <v>29045826.909899998</v>
      </c>
      <c r="E12" s="619">
        <v>0</v>
      </c>
      <c r="F12" s="619">
        <v>0</v>
      </c>
      <c r="G12" s="619">
        <v>0</v>
      </c>
      <c r="H12" s="619">
        <v>0</v>
      </c>
      <c r="I12" s="619">
        <v>0</v>
      </c>
      <c r="J12" s="619">
        <v>0</v>
      </c>
      <c r="K12" s="619">
        <v>0</v>
      </c>
      <c r="L12" s="619">
        <v>0</v>
      </c>
      <c r="M12" s="619">
        <v>0</v>
      </c>
      <c r="N12" s="619">
        <v>0</v>
      </c>
      <c r="O12" s="619">
        <v>0</v>
      </c>
      <c r="P12" s="619">
        <v>0</v>
      </c>
      <c r="Q12" s="619">
        <v>0</v>
      </c>
      <c r="R12" s="619">
        <v>0</v>
      </c>
      <c r="S12" s="619">
        <v>0</v>
      </c>
      <c r="T12" s="619">
        <v>0</v>
      </c>
      <c r="U12" s="619">
        <v>0</v>
      </c>
      <c r="V12" s="500"/>
    </row>
    <row r="13" spans="1:22">
      <c r="A13" s="490">
        <v>1.5</v>
      </c>
      <c r="B13" s="524" t="s">
        <v>779</v>
      </c>
      <c r="C13" s="620">
        <v>742186978.37710059</v>
      </c>
      <c r="D13" s="619">
        <v>588615628.35430026</v>
      </c>
      <c r="E13" s="619">
        <v>5745878.0307</v>
      </c>
      <c r="F13" s="619">
        <v>0</v>
      </c>
      <c r="G13" s="619">
        <v>90794660.856600001</v>
      </c>
      <c r="H13" s="619">
        <v>9159589.4471000005</v>
      </c>
      <c r="I13" s="619">
        <v>93154.200000000012</v>
      </c>
      <c r="J13" s="619">
        <v>0</v>
      </c>
      <c r="K13" s="619">
        <v>0</v>
      </c>
      <c r="L13" s="619">
        <v>62776689.16619999</v>
      </c>
      <c r="M13" s="619">
        <v>2124136.8158999998</v>
      </c>
      <c r="N13" s="619">
        <v>0</v>
      </c>
      <c r="O13" s="619">
        <v>643392.72</v>
      </c>
      <c r="P13" s="619">
        <v>3438996.5946999998</v>
      </c>
      <c r="Q13" s="619">
        <v>1070846.1341000001</v>
      </c>
      <c r="R13" s="619">
        <v>6112530.017</v>
      </c>
      <c r="S13" s="619">
        <v>0</v>
      </c>
      <c r="T13" s="619">
        <v>16404744.068600001</v>
      </c>
      <c r="U13" s="619">
        <v>10763316.297600001</v>
      </c>
      <c r="V13" s="500"/>
    </row>
    <row r="14" spans="1:22">
      <c r="A14" s="490">
        <v>1.6</v>
      </c>
      <c r="B14" s="524" t="s">
        <v>780</v>
      </c>
      <c r="C14" s="620">
        <v>726134596.97650123</v>
      </c>
      <c r="D14" s="619">
        <v>637662164.707304</v>
      </c>
      <c r="E14" s="619">
        <v>13555514.232799985</v>
      </c>
      <c r="F14" s="619">
        <v>832.23</v>
      </c>
      <c r="G14" s="619">
        <v>38906721.563900046</v>
      </c>
      <c r="H14" s="619">
        <v>4853648.3621999966</v>
      </c>
      <c r="I14" s="619">
        <v>1926158.2534999996</v>
      </c>
      <c r="J14" s="619">
        <v>924247.09109999996</v>
      </c>
      <c r="K14" s="619">
        <v>41</v>
      </c>
      <c r="L14" s="619">
        <v>49565710.705299988</v>
      </c>
      <c r="M14" s="619">
        <v>3507211.0741999988</v>
      </c>
      <c r="N14" s="619">
        <v>1682655.9687000008</v>
      </c>
      <c r="O14" s="619">
        <v>3137930.1756000007</v>
      </c>
      <c r="P14" s="619">
        <v>4732290.7535999967</v>
      </c>
      <c r="Q14" s="619">
        <v>4707728.9693000019</v>
      </c>
      <c r="R14" s="619">
        <v>11418745.725899966</v>
      </c>
      <c r="S14" s="619">
        <v>0</v>
      </c>
      <c r="T14" s="619">
        <v>0</v>
      </c>
      <c r="U14" s="619">
        <v>21814356.597999994</v>
      </c>
      <c r="V14" s="500"/>
    </row>
    <row r="15" spans="1:22">
      <c r="A15" s="523">
        <v>2</v>
      </c>
      <c r="B15" s="501" t="s">
        <v>781</v>
      </c>
      <c r="C15" s="729">
        <f>SUM(C16:C21)</f>
        <v>165379584</v>
      </c>
      <c r="D15" s="729">
        <f t="shared" ref="D15:U15" si="1">SUM(D16:D21)</f>
        <v>165379584</v>
      </c>
      <c r="E15" s="729">
        <f t="shared" si="1"/>
        <v>0</v>
      </c>
      <c r="F15" s="729">
        <f t="shared" si="1"/>
        <v>0</v>
      </c>
      <c r="G15" s="729">
        <f t="shared" si="1"/>
        <v>0</v>
      </c>
      <c r="H15" s="729">
        <f t="shared" si="1"/>
        <v>0</v>
      </c>
      <c r="I15" s="729">
        <f t="shared" si="1"/>
        <v>0</v>
      </c>
      <c r="J15" s="729">
        <f t="shared" si="1"/>
        <v>0</v>
      </c>
      <c r="K15" s="729">
        <f t="shared" si="1"/>
        <v>0</v>
      </c>
      <c r="L15" s="729">
        <f t="shared" si="1"/>
        <v>0</v>
      </c>
      <c r="M15" s="729">
        <f t="shared" si="1"/>
        <v>0</v>
      </c>
      <c r="N15" s="729">
        <f t="shared" si="1"/>
        <v>0</v>
      </c>
      <c r="O15" s="729">
        <f t="shared" si="1"/>
        <v>0</v>
      </c>
      <c r="P15" s="729">
        <f t="shared" si="1"/>
        <v>0</v>
      </c>
      <c r="Q15" s="729">
        <f t="shared" si="1"/>
        <v>0</v>
      </c>
      <c r="R15" s="729">
        <f t="shared" si="1"/>
        <v>0</v>
      </c>
      <c r="S15" s="729">
        <f t="shared" si="1"/>
        <v>0</v>
      </c>
      <c r="T15" s="729">
        <f t="shared" si="1"/>
        <v>0</v>
      </c>
      <c r="U15" s="729">
        <f t="shared" si="1"/>
        <v>0</v>
      </c>
      <c r="V15" s="500"/>
    </row>
    <row r="16" spans="1:22">
      <c r="A16" s="490">
        <v>2.1</v>
      </c>
      <c r="B16" s="524" t="s">
        <v>775</v>
      </c>
      <c r="C16" s="620"/>
      <c r="D16" s="619"/>
      <c r="E16" s="619"/>
      <c r="F16" s="619"/>
      <c r="G16" s="619"/>
      <c r="H16" s="619"/>
      <c r="I16" s="619"/>
      <c r="J16" s="619"/>
      <c r="K16" s="619"/>
      <c r="L16" s="619"/>
      <c r="M16" s="619"/>
      <c r="N16" s="619"/>
      <c r="O16" s="619"/>
      <c r="P16" s="619"/>
      <c r="Q16" s="619"/>
      <c r="R16" s="619"/>
      <c r="S16" s="619"/>
      <c r="T16" s="619"/>
      <c r="U16" s="619"/>
      <c r="V16" s="500"/>
    </row>
    <row r="17" spans="1:22">
      <c r="A17" s="490">
        <v>2.2000000000000002</v>
      </c>
      <c r="B17" s="524" t="s">
        <v>776</v>
      </c>
      <c r="C17" s="620">
        <v>131779584</v>
      </c>
      <c r="D17" s="619">
        <v>131779584</v>
      </c>
      <c r="E17" s="619"/>
      <c r="F17" s="619"/>
      <c r="G17" s="619"/>
      <c r="H17" s="619"/>
      <c r="I17" s="619"/>
      <c r="J17" s="619"/>
      <c r="K17" s="619"/>
      <c r="L17" s="619"/>
      <c r="M17" s="619"/>
      <c r="N17" s="619"/>
      <c r="O17" s="619"/>
      <c r="P17" s="619"/>
      <c r="Q17" s="619"/>
      <c r="R17" s="619"/>
      <c r="S17" s="619"/>
      <c r="T17" s="619"/>
      <c r="U17" s="619"/>
      <c r="V17" s="500"/>
    </row>
    <row r="18" spans="1:22">
      <c r="A18" s="490">
        <v>2.2999999999999998</v>
      </c>
      <c r="B18" s="524" t="s">
        <v>777</v>
      </c>
      <c r="C18" s="620"/>
      <c r="D18" s="619"/>
      <c r="E18" s="619"/>
      <c r="F18" s="619"/>
      <c r="G18" s="619"/>
      <c r="H18" s="619"/>
      <c r="I18" s="619"/>
      <c r="J18" s="619"/>
      <c r="K18" s="619"/>
      <c r="L18" s="619"/>
      <c r="M18" s="619"/>
      <c r="N18" s="619"/>
      <c r="O18" s="619"/>
      <c r="P18" s="619"/>
      <c r="Q18" s="619"/>
      <c r="R18" s="619"/>
      <c r="S18" s="619"/>
      <c r="T18" s="619"/>
      <c r="U18" s="619"/>
      <c r="V18" s="500"/>
    </row>
    <row r="19" spans="1:22">
      <c r="A19" s="490">
        <v>2.4</v>
      </c>
      <c r="B19" s="524" t="s">
        <v>778</v>
      </c>
      <c r="C19" s="620">
        <v>16400000</v>
      </c>
      <c r="D19" s="619">
        <v>16400000</v>
      </c>
      <c r="E19" s="619"/>
      <c r="F19" s="619"/>
      <c r="G19" s="619"/>
      <c r="H19" s="619"/>
      <c r="I19" s="619"/>
      <c r="J19" s="619"/>
      <c r="K19" s="619"/>
      <c r="L19" s="619"/>
      <c r="M19" s="619"/>
      <c r="N19" s="619"/>
      <c r="O19" s="619"/>
      <c r="P19" s="619"/>
      <c r="Q19" s="619"/>
      <c r="R19" s="619"/>
      <c r="S19" s="619"/>
      <c r="T19" s="619"/>
      <c r="U19" s="619"/>
      <c r="V19" s="500"/>
    </row>
    <row r="20" spans="1:22">
      <c r="A20" s="490">
        <v>2.5</v>
      </c>
      <c r="B20" s="524" t="s">
        <v>779</v>
      </c>
      <c r="C20" s="620">
        <v>17200000</v>
      </c>
      <c r="D20" s="619">
        <v>17200000</v>
      </c>
      <c r="E20" s="619"/>
      <c r="F20" s="619"/>
      <c r="G20" s="619"/>
      <c r="H20" s="619"/>
      <c r="I20" s="619"/>
      <c r="J20" s="619"/>
      <c r="K20" s="619"/>
      <c r="L20" s="619"/>
      <c r="M20" s="619"/>
      <c r="N20" s="619"/>
      <c r="O20" s="619"/>
      <c r="P20" s="619"/>
      <c r="Q20" s="619"/>
      <c r="R20" s="619"/>
      <c r="S20" s="619"/>
      <c r="T20" s="619"/>
      <c r="U20" s="619"/>
      <c r="V20" s="500"/>
    </row>
    <row r="21" spans="1:22">
      <c r="A21" s="490">
        <v>2.6</v>
      </c>
      <c r="B21" s="524" t="s">
        <v>780</v>
      </c>
      <c r="C21" s="620"/>
      <c r="D21" s="619"/>
      <c r="E21" s="619"/>
      <c r="F21" s="619"/>
      <c r="G21" s="619"/>
      <c r="H21" s="619"/>
      <c r="I21" s="619"/>
      <c r="J21" s="619"/>
      <c r="K21" s="619"/>
      <c r="L21" s="619"/>
      <c r="M21" s="619"/>
      <c r="N21" s="619"/>
      <c r="O21" s="619"/>
      <c r="P21" s="619"/>
      <c r="Q21" s="619"/>
      <c r="R21" s="619"/>
      <c r="S21" s="619"/>
      <c r="T21" s="619"/>
      <c r="U21" s="619"/>
      <c r="V21" s="500"/>
    </row>
    <row r="22" spans="1:22">
      <c r="A22" s="523">
        <v>3</v>
      </c>
      <c r="B22" s="482" t="s">
        <v>782</v>
      </c>
      <c r="C22" s="729">
        <f>SUM(C23:C28)</f>
        <v>220135804.56279996</v>
      </c>
      <c r="D22" s="729">
        <f t="shared" ref="D22:U22" si="2">SUM(D23:D28)</f>
        <v>81835374.198200002</v>
      </c>
      <c r="E22" s="737">
        <f t="shared" si="2"/>
        <v>0</v>
      </c>
      <c r="F22" s="737">
        <f t="shared" ref="F22" si="3">SUM(F23:F28)</f>
        <v>0</v>
      </c>
      <c r="G22" s="729">
        <f t="shared" si="2"/>
        <v>818462</v>
      </c>
      <c r="H22" s="737">
        <f t="shared" ref="H22:K22" si="4">SUM(H23:H28)</f>
        <v>0</v>
      </c>
      <c r="I22" s="737">
        <f t="shared" si="4"/>
        <v>0</v>
      </c>
      <c r="J22" s="737">
        <f t="shared" si="4"/>
        <v>0</v>
      </c>
      <c r="K22" s="737">
        <f t="shared" si="4"/>
        <v>0</v>
      </c>
      <c r="L22" s="729">
        <f t="shared" si="2"/>
        <v>632060</v>
      </c>
      <c r="M22" s="737">
        <f t="shared" ref="M22:T22" si="5">SUM(M23:M28)</f>
        <v>0</v>
      </c>
      <c r="N22" s="737">
        <f t="shared" si="5"/>
        <v>0</v>
      </c>
      <c r="O22" s="737">
        <f t="shared" si="5"/>
        <v>0</v>
      </c>
      <c r="P22" s="737">
        <f t="shared" si="5"/>
        <v>0</v>
      </c>
      <c r="Q22" s="737">
        <f t="shared" si="5"/>
        <v>0</v>
      </c>
      <c r="R22" s="737">
        <f t="shared" si="5"/>
        <v>0</v>
      </c>
      <c r="S22" s="737">
        <f t="shared" si="5"/>
        <v>0</v>
      </c>
      <c r="T22" s="737">
        <f t="shared" si="5"/>
        <v>0</v>
      </c>
      <c r="U22" s="729">
        <f t="shared" si="2"/>
        <v>0</v>
      </c>
      <c r="V22" s="500"/>
    </row>
    <row r="23" spans="1:22">
      <c r="A23" s="490">
        <v>3.1</v>
      </c>
      <c r="B23" s="524" t="s">
        <v>775</v>
      </c>
      <c r="C23" s="620"/>
      <c r="D23" s="619"/>
      <c r="E23" s="737"/>
      <c r="F23" s="737"/>
      <c r="G23" s="619"/>
      <c r="H23" s="737"/>
      <c r="I23" s="737"/>
      <c r="J23" s="737"/>
      <c r="K23" s="737"/>
      <c r="L23" s="619"/>
      <c r="M23" s="737"/>
      <c r="N23" s="737"/>
      <c r="O23" s="737"/>
      <c r="P23" s="737"/>
      <c r="Q23" s="737"/>
      <c r="R23" s="737"/>
      <c r="S23" s="737"/>
      <c r="T23" s="737"/>
      <c r="U23" s="619"/>
      <c r="V23" s="500"/>
    </row>
    <row r="24" spans="1:22">
      <c r="A24" s="490">
        <v>3.2</v>
      </c>
      <c r="B24" s="524" t="s">
        <v>776</v>
      </c>
      <c r="C24" s="620"/>
      <c r="D24" s="619"/>
      <c r="E24" s="737"/>
      <c r="F24" s="737"/>
      <c r="G24" s="619"/>
      <c r="H24" s="737"/>
      <c r="I24" s="737"/>
      <c r="J24" s="737"/>
      <c r="K24" s="737"/>
      <c r="L24" s="619"/>
      <c r="M24" s="737"/>
      <c r="N24" s="737"/>
      <c r="O24" s="737"/>
      <c r="P24" s="737"/>
      <c r="Q24" s="737"/>
      <c r="R24" s="737"/>
      <c r="S24" s="737"/>
      <c r="T24" s="737"/>
      <c r="U24" s="619"/>
      <c r="V24" s="500"/>
    </row>
    <row r="25" spans="1:22">
      <c r="A25" s="490">
        <v>3.3</v>
      </c>
      <c r="B25" s="524" t="s">
        <v>777</v>
      </c>
      <c r="C25" s="620"/>
      <c r="D25" s="619"/>
      <c r="E25" s="737"/>
      <c r="F25" s="737"/>
      <c r="G25" s="619"/>
      <c r="H25" s="737"/>
      <c r="I25" s="737"/>
      <c r="J25" s="737"/>
      <c r="K25" s="737"/>
      <c r="L25" s="619"/>
      <c r="M25" s="737"/>
      <c r="N25" s="737"/>
      <c r="O25" s="737"/>
      <c r="P25" s="737"/>
      <c r="Q25" s="737"/>
      <c r="R25" s="737"/>
      <c r="S25" s="737"/>
      <c r="T25" s="737"/>
      <c r="U25" s="619"/>
      <c r="V25" s="500"/>
    </row>
    <row r="26" spans="1:22" ht="13.8">
      <c r="A26" s="490">
        <v>3.4</v>
      </c>
      <c r="B26" s="524" t="s">
        <v>778</v>
      </c>
      <c r="C26" s="620">
        <v>8104693.8700000001</v>
      </c>
      <c r="D26" s="732">
        <v>8057758</v>
      </c>
      <c r="E26" s="737"/>
      <c r="F26" s="737"/>
      <c r="G26" s="619">
        <v>0</v>
      </c>
      <c r="H26" s="737"/>
      <c r="I26" s="737"/>
      <c r="J26" s="737"/>
      <c r="K26" s="737"/>
      <c r="L26" s="619">
        <v>0</v>
      </c>
      <c r="M26" s="737"/>
      <c r="N26" s="737"/>
      <c r="O26" s="737"/>
      <c r="P26" s="737"/>
      <c r="Q26" s="737"/>
      <c r="R26" s="737"/>
      <c r="S26" s="737"/>
      <c r="T26" s="737"/>
      <c r="U26" s="619">
        <v>0</v>
      </c>
      <c r="V26" s="500"/>
    </row>
    <row r="27" spans="1:22" ht="13.8">
      <c r="A27" s="490">
        <v>3.5</v>
      </c>
      <c r="B27" s="524" t="s">
        <v>779</v>
      </c>
      <c r="C27" s="620">
        <v>188562063.97600004</v>
      </c>
      <c r="D27" s="732">
        <v>73743959.938199997</v>
      </c>
      <c r="E27" s="737"/>
      <c r="F27" s="737"/>
      <c r="G27" s="619">
        <v>818462</v>
      </c>
      <c r="H27" s="737"/>
      <c r="I27" s="737"/>
      <c r="J27" s="737"/>
      <c r="K27" s="737"/>
      <c r="L27" s="619">
        <v>632060</v>
      </c>
      <c r="M27" s="737"/>
      <c r="N27" s="737"/>
      <c r="O27" s="737"/>
      <c r="P27" s="737"/>
      <c r="Q27" s="737"/>
      <c r="R27" s="737"/>
      <c r="S27" s="737"/>
      <c r="T27" s="737"/>
      <c r="U27" s="619">
        <v>0</v>
      </c>
      <c r="V27" s="500"/>
    </row>
    <row r="28" spans="1:22" ht="13.8">
      <c r="A28" s="490">
        <v>3.6</v>
      </c>
      <c r="B28" s="524" t="s">
        <v>780</v>
      </c>
      <c r="C28" s="620">
        <v>23469046.716799915</v>
      </c>
      <c r="D28" s="732">
        <v>33656.26</v>
      </c>
      <c r="E28" s="737"/>
      <c r="F28" s="737"/>
      <c r="G28" s="619">
        <v>0</v>
      </c>
      <c r="H28" s="737"/>
      <c r="I28" s="737"/>
      <c r="J28" s="737"/>
      <c r="K28" s="737"/>
      <c r="L28" s="619">
        <v>0</v>
      </c>
      <c r="M28" s="737"/>
      <c r="N28" s="737"/>
      <c r="O28" s="737"/>
      <c r="P28" s="737"/>
      <c r="Q28" s="737"/>
      <c r="R28" s="737"/>
      <c r="S28" s="737"/>
      <c r="T28" s="737"/>
      <c r="U28" s="619">
        <v>0</v>
      </c>
      <c r="V28" s="500"/>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80" zoomScaleNormal="80" workbookViewId="0">
      <selection activeCell="B21" sqref="B21"/>
    </sheetView>
  </sheetViews>
  <sheetFormatPr defaultColWidth="9.109375" defaultRowHeight="12"/>
  <cols>
    <col min="1" max="1" width="11.88671875" style="475" bestFit="1" customWidth="1"/>
    <col min="2" max="2" width="90.33203125" style="475" bestFit="1" customWidth="1"/>
    <col min="3" max="3" width="20.109375" style="475" customWidth="1"/>
    <col min="4" max="4" width="22.33203125" style="475" customWidth="1"/>
    <col min="5" max="5" width="17.109375" style="475" customWidth="1"/>
    <col min="6" max="7" width="22.33203125" style="475" customWidth="1"/>
    <col min="8" max="8" width="17.109375" style="475" customWidth="1"/>
    <col min="9" max="14" width="22.33203125" style="475" customWidth="1"/>
    <col min="15" max="15" width="23.33203125" style="475" bestFit="1" customWidth="1"/>
    <col min="16" max="16" width="21.6640625" style="475" bestFit="1" customWidth="1"/>
    <col min="17" max="19" width="19" style="475" bestFit="1" customWidth="1"/>
    <col min="20" max="20" width="15.44140625" style="475" customWidth="1"/>
    <col min="21" max="21" width="20" style="475" customWidth="1"/>
    <col min="22" max="16384" width="9.109375" style="475"/>
  </cols>
  <sheetData>
    <row r="1" spans="1:21" ht="13.8">
      <c r="A1" s="474" t="s">
        <v>188</v>
      </c>
      <c r="B1" s="306" t="str">
        <f>Info!C2</f>
        <v>სს "ვითიბი ბანკი ჯორჯია"</v>
      </c>
    </row>
    <row r="2" spans="1:21">
      <c r="A2" s="476" t="s">
        <v>189</v>
      </c>
      <c r="B2" s="478">
        <v>44377</v>
      </c>
    </row>
    <row r="3" spans="1:21">
      <c r="A3" s="477" t="s">
        <v>783</v>
      </c>
      <c r="B3" s="478"/>
      <c r="C3" s="478"/>
    </row>
    <row r="4" spans="1:21">
      <c r="A4" s="477"/>
      <c r="B4" s="478"/>
      <c r="C4" s="478"/>
    </row>
    <row r="5" spans="1:21" s="498" customFormat="1" ht="13.5" customHeight="1">
      <c r="A5" s="822" t="s">
        <v>784</v>
      </c>
      <c r="B5" s="823"/>
      <c r="C5" s="828" t="s">
        <v>785</v>
      </c>
      <c r="D5" s="829"/>
      <c r="E5" s="829"/>
      <c r="F5" s="829"/>
      <c r="G5" s="829"/>
      <c r="H5" s="829"/>
      <c r="I5" s="829"/>
      <c r="J5" s="829"/>
      <c r="K5" s="829"/>
      <c r="L5" s="829"/>
      <c r="M5" s="829"/>
      <c r="N5" s="829"/>
      <c r="O5" s="829"/>
      <c r="P5" s="829"/>
      <c r="Q5" s="829"/>
      <c r="R5" s="829"/>
      <c r="S5" s="829"/>
      <c r="T5" s="830"/>
      <c r="U5" s="597"/>
    </row>
    <row r="6" spans="1:21" s="498" customFormat="1">
      <c r="A6" s="824"/>
      <c r="B6" s="825"/>
      <c r="C6" s="808" t="s">
        <v>68</v>
      </c>
      <c r="D6" s="828" t="s">
        <v>786</v>
      </c>
      <c r="E6" s="829"/>
      <c r="F6" s="830"/>
      <c r="G6" s="828" t="s">
        <v>787</v>
      </c>
      <c r="H6" s="829"/>
      <c r="I6" s="829"/>
      <c r="J6" s="829"/>
      <c r="K6" s="830"/>
      <c r="L6" s="831" t="s">
        <v>788</v>
      </c>
      <c r="M6" s="832"/>
      <c r="N6" s="832"/>
      <c r="O6" s="832"/>
      <c r="P6" s="832"/>
      <c r="Q6" s="832"/>
      <c r="R6" s="832"/>
      <c r="S6" s="832"/>
      <c r="T6" s="833"/>
      <c r="U6" s="592"/>
    </row>
    <row r="7" spans="1:21" s="498" customFormat="1" ht="24">
      <c r="A7" s="826"/>
      <c r="B7" s="827"/>
      <c r="C7" s="808"/>
      <c r="E7" s="538" t="s">
        <v>762</v>
      </c>
      <c r="F7" s="596" t="s">
        <v>763</v>
      </c>
      <c r="H7" s="538" t="s">
        <v>762</v>
      </c>
      <c r="I7" s="596" t="s">
        <v>789</v>
      </c>
      <c r="J7" s="596" t="s">
        <v>764</v>
      </c>
      <c r="K7" s="596" t="s">
        <v>765</v>
      </c>
      <c r="L7" s="598"/>
      <c r="M7" s="538" t="s">
        <v>766</v>
      </c>
      <c r="N7" s="596" t="s">
        <v>764</v>
      </c>
      <c r="O7" s="596" t="s">
        <v>767</v>
      </c>
      <c r="P7" s="596" t="s">
        <v>768</v>
      </c>
      <c r="Q7" s="596" t="s">
        <v>769</v>
      </c>
      <c r="R7" s="596" t="s">
        <v>770</v>
      </c>
      <c r="S7" s="596" t="s">
        <v>771</v>
      </c>
      <c r="T7" s="599" t="s">
        <v>772</v>
      </c>
      <c r="U7" s="597"/>
    </row>
    <row r="8" spans="1:21">
      <c r="A8" s="525">
        <v>1</v>
      </c>
      <c r="B8" s="515" t="s">
        <v>774</v>
      </c>
      <c r="C8" s="621">
        <v>1497367402.2635047</v>
      </c>
      <c r="D8" s="619">
        <v>1255323619.9715047</v>
      </c>
      <c r="E8" s="619">
        <v>19301392.263500009</v>
      </c>
      <c r="F8" s="619">
        <v>832.23</v>
      </c>
      <c r="G8" s="619">
        <v>129701382.42049997</v>
      </c>
      <c r="H8" s="619">
        <v>14013237.809300018</v>
      </c>
      <c r="I8" s="619">
        <v>2019312.4534999991</v>
      </c>
      <c r="J8" s="619">
        <v>924247.09109999996</v>
      </c>
      <c r="K8" s="619">
        <v>41</v>
      </c>
      <c r="L8" s="619">
        <v>112342399.87150005</v>
      </c>
      <c r="M8" s="619">
        <v>5631347.8901000014</v>
      </c>
      <c r="N8" s="619">
        <v>1682655.9687000008</v>
      </c>
      <c r="O8" s="619">
        <v>3781322.8955999981</v>
      </c>
      <c r="P8" s="619">
        <v>8171287.3483000025</v>
      </c>
      <c r="Q8" s="619">
        <v>5778575.1034000013</v>
      </c>
      <c r="R8" s="619">
        <v>17531275.742899977</v>
      </c>
      <c r="S8" s="619">
        <v>0</v>
      </c>
      <c r="T8" s="619">
        <v>16404744.068600001</v>
      </c>
      <c r="U8" s="500"/>
    </row>
    <row r="9" spans="1:21">
      <c r="A9" s="524">
        <v>1.1000000000000001</v>
      </c>
      <c r="B9" s="524" t="s">
        <v>790</v>
      </c>
      <c r="C9" s="620">
        <v>1200826875.470401</v>
      </c>
      <c r="D9" s="619">
        <v>997365950.380301</v>
      </c>
      <c r="E9" s="619">
        <v>13482409.246500004</v>
      </c>
      <c r="F9" s="619">
        <v>0</v>
      </c>
      <c r="G9" s="619">
        <v>119896336.25160001</v>
      </c>
      <c r="H9" s="619">
        <v>12447107.08050001</v>
      </c>
      <c r="I9" s="619">
        <v>1287557.0259</v>
      </c>
      <c r="J9" s="619">
        <v>924247.09109999996</v>
      </c>
      <c r="K9" s="619">
        <v>0</v>
      </c>
      <c r="L9" s="619">
        <v>83564588.838499978</v>
      </c>
      <c r="M9" s="619">
        <v>4294825.9301000005</v>
      </c>
      <c r="N9" s="619">
        <v>946419.15240000025</v>
      </c>
      <c r="O9" s="619">
        <v>2279520.3822999997</v>
      </c>
      <c r="P9" s="619">
        <v>4894889.4479</v>
      </c>
      <c r="Q9" s="619">
        <v>1131840.9143000001</v>
      </c>
      <c r="R9" s="619">
        <v>6389238.6789999995</v>
      </c>
      <c r="S9" s="619">
        <v>0</v>
      </c>
      <c r="T9" s="619">
        <v>16404744.068600001</v>
      </c>
      <c r="U9" s="500"/>
    </row>
    <row r="10" spans="1:21">
      <c r="A10" s="526" t="s">
        <v>252</v>
      </c>
      <c r="B10" s="526" t="s">
        <v>791</v>
      </c>
      <c r="C10" s="622">
        <v>1121512669.9183004</v>
      </c>
      <c r="D10" s="619">
        <v>925935047.78370035</v>
      </c>
      <c r="E10" s="619">
        <v>9774471.3841999993</v>
      </c>
      <c r="F10" s="619">
        <v>0</v>
      </c>
      <c r="G10" s="619">
        <v>117490306.40880008</v>
      </c>
      <c r="H10" s="619">
        <v>11735806.291800002</v>
      </c>
      <c r="I10" s="619">
        <v>963041.82589999994</v>
      </c>
      <c r="J10" s="619">
        <v>924247.09109999996</v>
      </c>
      <c r="K10" s="619">
        <v>0</v>
      </c>
      <c r="L10" s="619">
        <v>78087315.725799993</v>
      </c>
      <c r="M10" s="619">
        <v>3885310.9801000012</v>
      </c>
      <c r="N10" s="619">
        <v>772953.7524</v>
      </c>
      <c r="O10" s="619">
        <v>1885127.9222999997</v>
      </c>
      <c r="P10" s="619">
        <v>4229649.3854999999</v>
      </c>
      <c r="Q10" s="619">
        <v>769647.32429999998</v>
      </c>
      <c r="R10" s="619">
        <v>6359445.6089999992</v>
      </c>
      <c r="S10" s="619">
        <v>0</v>
      </c>
      <c r="T10" s="619">
        <v>16404744.068600001</v>
      </c>
      <c r="U10" s="500"/>
    </row>
    <row r="11" spans="1:21">
      <c r="A11" s="527" t="s">
        <v>792</v>
      </c>
      <c r="B11" s="528" t="s">
        <v>793</v>
      </c>
      <c r="C11" s="623">
        <v>727920908.0013001</v>
      </c>
      <c r="D11" s="619">
        <v>587713333.81529999</v>
      </c>
      <c r="E11" s="619">
        <v>6212023.7648999989</v>
      </c>
      <c r="F11" s="619">
        <v>0</v>
      </c>
      <c r="G11" s="619">
        <v>87668061.687300056</v>
      </c>
      <c r="H11" s="619">
        <v>10947687.731800003</v>
      </c>
      <c r="I11" s="619">
        <v>814823.37589999998</v>
      </c>
      <c r="J11" s="619">
        <v>924247.09109999996</v>
      </c>
      <c r="K11" s="619">
        <v>0</v>
      </c>
      <c r="L11" s="619">
        <v>52539512.498699985</v>
      </c>
      <c r="M11" s="619">
        <v>3482818.0901000011</v>
      </c>
      <c r="N11" s="619">
        <v>643982.70239999995</v>
      </c>
      <c r="O11" s="619">
        <v>1778703.9622999998</v>
      </c>
      <c r="P11" s="619">
        <v>1306238.7421000001</v>
      </c>
      <c r="Q11" s="619">
        <v>769647.32429999998</v>
      </c>
      <c r="R11" s="619">
        <v>6016470.8596000001</v>
      </c>
      <c r="S11" s="619">
        <v>0</v>
      </c>
      <c r="T11" s="619">
        <v>0</v>
      </c>
      <c r="U11" s="500"/>
    </row>
    <row r="12" spans="1:21">
      <c r="A12" s="527" t="s">
        <v>794</v>
      </c>
      <c r="B12" s="528" t="s">
        <v>795</v>
      </c>
      <c r="C12" s="623">
        <v>129979321.66670001</v>
      </c>
      <c r="D12" s="619">
        <v>117406655.37890001</v>
      </c>
      <c r="E12" s="619">
        <v>2521931.9727000003</v>
      </c>
      <c r="F12" s="619">
        <v>0</v>
      </c>
      <c r="G12" s="619">
        <v>10185552.0649</v>
      </c>
      <c r="H12" s="619">
        <v>689052.63</v>
      </c>
      <c r="I12" s="619">
        <v>24618.45</v>
      </c>
      <c r="J12" s="619">
        <v>0</v>
      </c>
      <c r="K12" s="619">
        <v>0</v>
      </c>
      <c r="L12" s="619">
        <v>2387114.2228999999</v>
      </c>
      <c r="M12" s="619">
        <v>402492.89</v>
      </c>
      <c r="N12" s="619">
        <v>0</v>
      </c>
      <c r="O12" s="619">
        <v>0</v>
      </c>
      <c r="P12" s="619">
        <v>0</v>
      </c>
      <c r="Q12" s="619">
        <v>0</v>
      </c>
      <c r="R12" s="619">
        <v>342974.74939999997</v>
      </c>
      <c r="S12" s="619">
        <v>0</v>
      </c>
      <c r="T12" s="619">
        <v>0</v>
      </c>
      <c r="U12" s="500"/>
    </row>
    <row r="13" spans="1:21">
      <c r="A13" s="527" t="s">
        <v>796</v>
      </c>
      <c r="B13" s="528" t="s">
        <v>797</v>
      </c>
      <c r="C13" s="623">
        <v>65459500.371399984</v>
      </c>
      <c r="D13" s="619">
        <v>58276434.029599987</v>
      </c>
      <c r="E13" s="619">
        <v>849842.53660000011</v>
      </c>
      <c r="F13" s="619">
        <v>0</v>
      </c>
      <c r="G13" s="619">
        <v>2081836.54</v>
      </c>
      <c r="H13" s="619">
        <v>99065.93</v>
      </c>
      <c r="I13" s="619">
        <v>123600</v>
      </c>
      <c r="J13" s="619">
        <v>0</v>
      </c>
      <c r="K13" s="619">
        <v>0</v>
      </c>
      <c r="L13" s="619">
        <v>5101229.8017999995</v>
      </c>
      <c r="M13" s="619">
        <v>0</v>
      </c>
      <c r="N13" s="619">
        <v>128971.05</v>
      </c>
      <c r="O13" s="619">
        <v>106423.96</v>
      </c>
      <c r="P13" s="619">
        <v>2923410.6433999999</v>
      </c>
      <c r="Q13" s="619">
        <v>0</v>
      </c>
      <c r="R13" s="619">
        <v>0</v>
      </c>
      <c r="S13" s="619">
        <v>0</v>
      </c>
      <c r="T13" s="619">
        <v>1804249.1484000001</v>
      </c>
      <c r="U13" s="500"/>
    </row>
    <row r="14" spans="1:21">
      <c r="A14" s="527" t="s">
        <v>798</v>
      </c>
      <c r="B14" s="528" t="s">
        <v>799</v>
      </c>
      <c r="C14" s="623">
        <v>198152939.87889999</v>
      </c>
      <c r="D14" s="619">
        <v>162538624.55989999</v>
      </c>
      <c r="E14" s="619">
        <v>190673.11</v>
      </c>
      <c r="F14" s="619">
        <v>0</v>
      </c>
      <c r="G14" s="619">
        <v>17554856.116599999</v>
      </c>
      <c r="H14" s="619">
        <v>0</v>
      </c>
      <c r="I14" s="619">
        <v>0</v>
      </c>
      <c r="J14" s="619">
        <v>0</v>
      </c>
      <c r="K14" s="619">
        <v>0</v>
      </c>
      <c r="L14" s="619">
        <v>18059459.202399999</v>
      </c>
      <c r="M14" s="619">
        <v>0</v>
      </c>
      <c r="N14" s="619">
        <v>0</v>
      </c>
      <c r="O14" s="619">
        <v>0</v>
      </c>
      <c r="P14" s="619">
        <v>0</v>
      </c>
      <c r="Q14" s="619">
        <v>0</v>
      </c>
      <c r="R14" s="619">
        <v>0</v>
      </c>
      <c r="S14" s="619">
        <v>0</v>
      </c>
      <c r="T14" s="619">
        <v>14600494.920200001</v>
      </c>
      <c r="U14" s="500"/>
    </row>
    <row r="15" spans="1:21">
      <c r="A15" s="529">
        <v>1.2</v>
      </c>
      <c r="B15" s="530" t="s">
        <v>800</v>
      </c>
      <c r="C15" s="624">
        <v>67096459.474351309</v>
      </c>
      <c r="D15" s="619">
        <v>19414218.547999311</v>
      </c>
      <c r="E15" s="619">
        <v>259521.13139999946</v>
      </c>
      <c r="F15" s="619">
        <v>0</v>
      </c>
      <c r="G15" s="619">
        <v>11980932.694900002</v>
      </c>
      <c r="H15" s="619">
        <v>1242076.5684999996</v>
      </c>
      <c r="I15" s="619">
        <v>128755.7349</v>
      </c>
      <c r="J15" s="619">
        <v>92424.700599999996</v>
      </c>
      <c r="K15" s="619">
        <v>0</v>
      </c>
      <c r="L15" s="619">
        <v>35701308.231451996</v>
      </c>
      <c r="M15" s="619">
        <v>1416498.7083999997</v>
      </c>
      <c r="N15" s="619">
        <v>308514.25660000002</v>
      </c>
      <c r="O15" s="619">
        <v>1066410.8788999999</v>
      </c>
      <c r="P15" s="619">
        <v>3188710.6800819999</v>
      </c>
      <c r="Q15" s="619">
        <v>721011.80610000005</v>
      </c>
      <c r="R15" s="619">
        <v>3604637.7881</v>
      </c>
      <c r="S15" s="619">
        <v>0</v>
      </c>
      <c r="T15" s="619">
        <v>11071265.037700001</v>
      </c>
      <c r="U15" s="500"/>
    </row>
    <row r="16" spans="1:21">
      <c r="A16" s="531">
        <v>1.3</v>
      </c>
      <c r="B16" s="530" t="s">
        <v>801</v>
      </c>
      <c r="C16" s="625">
        <v>0</v>
      </c>
      <c r="D16" s="625"/>
      <c r="E16" s="625"/>
      <c r="F16" s="625"/>
      <c r="G16" s="625"/>
      <c r="H16" s="625"/>
      <c r="I16" s="625"/>
      <c r="J16" s="625"/>
      <c r="K16" s="625"/>
      <c r="L16" s="625"/>
      <c r="M16" s="625"/>
      <c r="N16" s="625"/>
      <c r="O16" s="625"/>
      <c r="P16" s="625"/>
      <c r="Q16" s="625"/>
      <c r="R16" s="625"/>
      <c r="S16" s="625"/>
      <c r="T16" s="625"/>
      <c r="U16" s="500"/>
    </row>
    <row r="17" spans="1:21" s="498" customFormat="1" ht="24">
      <c r="A17" s="532" t="s">
        <v>802</v>
      </c>
      <c r="B17" s="533" t="s">
        <v>803</v>
      </c>
      <c r="C17" s="626">
        <v>1179672068.0033002</v>
      </c>
      <c r="D17" s="627">
        <v>982869267.27690005</v>
      </c>
      <c r="E17" s="627">
        <v>13396734.451000009</v>
      </c>
      <c r="F17" s="627">
        <v>0</v>
      </c>
      <c r="G17" s="627">
        <v>119594117.29060005</v>
      </c>
      <c r="H17" s="627">
        <v>12444351.100800009</v>
      </c>
      <c r="I17" s="627">
        <v>1284582.8973000003</v>
      </c>
      <c r="J17" s="627">
        <v>924247.09109999996</v>
      </c>
      <c r="K17" s="627">
        <v>0</v>
      </c>
      <c r="L17" s="627">
        <v>77208683.435799986</v>
      </c>
      <c r="M17" s="627">
        <v>4294750.3272000002</v>
      </c>
      <c r="N17" s="627">
        <v>946340.06370000029</v>
      </c>
      <c r="O17" s="627">
        <v>2278526.1443999996</v>
      </c>
      <c r="P17" s="627">
        <v>4894889.4479</v>
      </c>
      <c r="Q17" s="627">
        <v>1131840.9143000001</v>
      </c>
      <c r="R17" s="627">
        <v>6389238.6789999995</v>
      </c>
      <c r="S17" s="627">
        <v>0</v>
      </c>
      <c r="T17" s="627">
        <v>11804241.0646</v>
      </c>
      <c r="U17" s="504"/>
    </row>
    <row r="18" spans="1:21" s="498" customFormat="1" ht="24">
      <c r="A18" s="534" t="s">
        <v>804</v>
      </c>
      <c r="B18" s="534" t="s">
        <v>805</v>
      </c>
      <c r="C18" s="628">
        <v>1072288944.2662003</v>
      </c>
      <c r="D18" s="627">
        <v>891313831.66280019</v>
      </c>
      <c r="E18" s="627">
        <v>9772101.589399999</v>
      </c>
      <c r="F18" s="627">
        <v>0</v>
      </c>
      <c r="G18" s="627">
        <v>107540343.8930001</v>
      </c>
      <c r="H18" s="627">
        <v>11735806.291800002</v>
      </c>
      <c r="I18" s="627">
        <v>963041.82589999994</v>
      </c>
      <c r="J18" s="627">
        <v>924247.09109999996</v>
      </c>
      <c r="K18" s="627">
        <v>0</v>
      </c>
      <c r="L18" s="627">
        <v>73434768.710399985</v>
      </c>
      <c r="M18" s="627">
        <v>3885310.9801000012</v>
      </c>
      <c r="N18" s="627">
        <v>772953.7524</v>
      </c>
      <c r="O18" s="627">
        <v>1885127.9222999997</v>
      </c>
      <c r="P18" s="627">
        <v>4229649.3854999999</v>
      </c>
      <c r="Q18" s="627">
        <v>769647.32429999998</v>
      </c>
      <c r="R18" s="627">
        <v>6359445.6089999992</v>
      </c>
      <c r="S18" s="627">
        <v>0</v>
      </c>
      <c r="T18" s="627">
        <v>11804241.0646</v>
      </c>
      <c r="U18" s="504"/>
    </row>
    <row r="19" spans="1:21" s="498" customFormat="1">
      <c r="A19" s="532" t="s">
        <v>806</v>
      </c>
      <c r="B19" s="535" t="s">
        <v>807</v>
      </c>
      <c r="C19" s="629">
        <v>4290690646.6432862</v>
      </c>
      <c r="D19" s="627">
        <v>3838341747.8269868</v>
      </c>
      <c r="E19" s="627">
        <v>9901034.9628000259</v>
      </c>
      <c r="F19" s="627">
        <v>0</v>
      </c>
      <c r="G19" s="627">
        <v>270791554.69979972</v>
      </c>
      <c r="H19" s="627">
        <v>11117695.568900013</v>
      </c>
      <c r="I19" s="627">
        <v>2104474.1996000004</v>
      </c>
      <c r="J19" s="627">
        <v>655555.99809999752</v>
      </c>
      <c r="K19" s="627">
        <v>0</v>
      </c>
      <c r="L19" s="627">
        <v>181557344.11649987</v>
      </c>
      <c r="M19" s="627">
        <v>14734235.610800002</v>
      </c>
      <c r="N19" s="627">
        <v>1116872.2890000001</v>
      </c>
      <c r="O19" s="627">
        <v>3495675.7963999989</v>
      </c>
      <c r="P19" s="627">
        <v>3836386.4352000114</v>
      </c>
      <c r="Q19" s="627">
        <v>1708027.9608000002</v>
      </c>
      <c r="R19" s="627">
        <v>28195312.702900004</v>
      </c>
      <c r="S19" s="627">
        <v>0</v>
      </c>
      <c r="T19" s="627">
        <v>296291.65110000013</v>
      </c>
      <c r="U19" s="504"/>
    </row>
    <row r="20" spans="1:21" s="498" customFormat="1">
      <c r="A20" s="534" t="s">
        <v>808</v>
      </c>
      <c r="B20" s="534" t="s">
        <v>809</v>
      </c>
      <c r="C20" s="628">
        <v>2175745029.5289989</v>
      </c>
      <c r="D20" s="627">
        <v>1783581305.5089989</v>
      </c>
      <c r="E20" s="627">
        <v>7734231.2437999984</v>
      </c>
      <c r="F20" s="627">
        <v>0</v>
      </c>
      <c r="G20" s="627">
        <v>259916728.96269992</v>
      </c>
      <c r="H20" s="627">
        <v>10676831.663500002</v>
      </c>
      <c r="I20" s="627">
        <v>1870013.0222000005</v>
      </c>
      <c r="J20" s="627">
        <v>655555.99809999997</v>
      </c>
      <c r="K20" s="627">
        <v>0</v>
      </c>
      <c r="L20" s="627">
        <v>132246995.05730002</v>
      </c>
      <c r="M20" s="627">
        <v>14384636.758700002</v>
      </c>
      <c r="N20" s="627">
        <v>908634.00659999996</v>
      </c>
      <c r="O20" s="627">
        <v>3138935.0914000003</v>
      </c>
      <c r="P20" s="627">
        <v>3325798.628</v>
      </c>
      <c r="Q20" s="627">
        <v>1441834.5507999999</v>
      </c>
      <c r="R20" s="627">
        <v>10866854.6361</v>
      </c>
      <c r="S20" s="627">
        <v>0</v>
      </c>
      <c r="T20" s="627">
        <v>296291.65110000013</v>
      </c>
      <c r="U20" s="504"/>
    </row>
    <row r="21" spans="1:21" s="498" customFormat="1">
      <c r="A21" s="536">
        <v>1.4</v>
      </c>
      <c r="B21" s="578" t="s">
        <v>942</v>
      </c>
      <c r="C21" s="630">
        <v>7949625.2592000011</v>
      </c>
      <c r="D21" s="627">
        <v>7770193.8960000006</v>
      </c>
      <c r="E21" s="627">
        <v>1481183.9728000001</v>
      </c>
      <c r="F21" s="627">
        <v>0</v>
      </c>
      <c r="G21" s="627">
        <v>134103.79519999999</v>
      </c>
      <c r="H21" s="627">
        <v>56469.878400000001</v>
      </c>
      <c r="I21" s="627">
        <v>0</v>
      </c>
      <c r="J21" s="627">
        <v>0</v>
      </c>
      <c r="K21" s="627">
        <v>0</v>
      </c>
      <c r="L21" s="627">
        <v>45327.567999999999</v>
      </c>
      <c r="M21" s="627">
        <v>24692.2</v>
      </c>
      <c r="N21" s="627">
        <v>20635.367999999999</v>
      </c>
      <c r="O21" s="627">
        <v>0</v>
      </c>
      <c r="P21" s="627">
        <v>0</v>
      </c>
      <c r="Q21" s="627">
        <v>0</v>
      </c>
      <c r="R21" s="627">
        <v>0</v>
      </c>
      <c r="S21" s="627">
        <v>0</v>
      </c>
      <c r="T21" s="627">
        <v>0</v>
      </c>
      <c r="U21" s="504"/>
    </row>
    <row r="22" spans="1:21" s="498" customFormat="1">
      <c r="A22" s="536">
        <v>1.5</v>
      </c>
      <c r="B22" s="578" t="s">
        <v>943</v>
      </c>
      <c r="C22" s="630">
        <v>0</v>
      </c>
      <c r="D22" s="627">
        <v>0</v>
      </c>
      <c r="E22" s="627">
        <v>0</v>
      </c>
      <c r="F22" s="627">
        <v>0</v>
      </c>
      <c r="G22" s="627">
        <v>0</v>
      </c>
      <c r="H22" s="627">
        <v>0</v>
      </c>
      <c r="I22" s="627">
        <v>0</v>
      </c>
      <c r="J22" s="627">
        <v>0</v>
      </c>
      <c r="K22" s="627">
        <v>0</v>
      </c>
      <c r="L22" s="627">
        <v>0</v>
      </c>
      <c r="M22" s="627">
        <v>0</v>
      </c>
      <c r="N22" s="627">
        <v>0</v>
      </c>
      <c r="O22" s="627">
        <v>0</v>
      </c>
      <c r="P22" s="627">
        <v>0</v>
      </c>
      <c r="Q22" s="627">
        <v>0</v>
      </c>
      <c r="R22" s="627">
        <v>0</v>
      </c>
      <c r="S22" s="627">
        <v>0</v>
      </c>
      <c r="T22" s="627">
        <v>0</v>
      </c>
      <c r="U22" s="504"/>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zoomScale="70" zoomScaleNormal="70" workbookViewId="0">
      <selection activeCell="B1" sqref="B1"/>
    </sheetView>
  </sheetViews>
  <sheetFormatPr defaultColWidth="9.109375" defaultRowHeight="12"/>
  <cols>
    <col min="1" max="1" width="11.88671875" style="475" bestFit="1" customWidth="1"/>
    <col min="2" max="2" width="93.44140625" style="475" customWidth="1"/>
    <col min="3" max="3" width="14.5546875" style="475" customWidth="1"/>
    <col min="4" max="4" width="15.44140625" style="475" bestFit="1" customWidth="1"/>
    <col min="5" max="5" width="14.6640625" style="475" bestFit="1" customWidth="1"/>
    <col min="6" max="6" width="18" style="541" bestFit="1" customWidth="1"/>
    <col min="7" max="7" width="13.6640625" style="541" bestFit="1" customWidth="1"/>
    <col min="8" max="8" width="14.6640625" style="475" bestFit="1" customWidth="1"/>
    <col min="9" max="9" width="13.88671875" style="475" customWidth="1"/>
    <col min="10" max="10" width="14.88671875" style="541" bestFit="1" customWidth="1"/>
    <col min="11" max="11" width="13.88671875" style="541" bestFit="1" customWidth="1"/>
    <col min="12" max="12" width="18" style="541" bestFit="1" customWidth="1"/>
    <col min="13" max="13" width="13.44140625" style="541" bestFit="1" customWidth="1"/>
    <col min="14" max="14" width="14.6640625" style="541" bestFit="1" customWidth="1"/>
    <col min="15" max="15" width="18.88671875" style="475" bestFit="1" customWidth="1"/>
    <col min="16" max="16384" width="9.109375" style="475"/>
  </cols>
  <sheetData>
    <row r="1" spans="1:15" ht="13.8">
      <c r="A1" s="474" t="s">
        <v>188</v>
      </c>
      <c r="B1" s="306" t="str">
        <f>Info!C2</f>
        <v>სს "ვითიბი ბანკი ჯორჯია"</v>
      </c>
      <c r="F1" s="475"/>
      <c r="G1" s="475"/>
      <c r="J1" s="475"/>
      <c r="K1" s="475"/>
      <c r="L1" s="475"/>
      <c r="M1" s="475"/>
      <c r="N1" s="475"/>
    </row>
    <row r="2" spans="1:15">
      <c r="A2" s="476" t="s">
        <v>189</v>
      </c>
      <c r="B2" s="478">
        <v>44377</v>
      </c>
      <c r="F2" s="475"/>
      <c r="G2" s="475"/>
      <c r="J2" s="475"/>
      <c r="K2" s="475"/>
      <c r="L2" s="475"/>
      <c r="M2" s="475"/>
      <c r="N2" s="475"/>
    </row>
    <row r="3" spans="1:15">
      <c r="A3" s="477" t="s">
        <v>812</v>
      </c>
      <c r="B3" s="478"/>
      <c r="F3" s="475"/>
      <c r="G3" s="475"/>
      <c r="J3" s="475"/>
      <c r="K3" s="475"/>
      <c r="L3" s="475"/>
      <c r="M3" s="475"/>
      <c r="N3" s="475"/>
    </row>
    <row r="4" spans="1:15">
      <c r="F4" s="475"/>
      <c r="G4" s="475"/>
      <c r="J4" s="475"/>
      <c r="K4" s="475"/>
      <c r="L4" s="475"/>
      <c r="M4" s="475"/>
      <c r="N4" s="475"/>
    </row>
    <row r="5" spans="1:15" ht="37.5" customHeight="1">
      <c r="A5" s="788" t="s">
        <v>813</v>
      </c>
      <c r="B5" s="789"/>
      <c r="C5" s="834" t="s">
        <v>814</v>
      </c>
      <c r="D5" s="835"/>
      <c r="E5" s="835"/>
      <c r="F5" s="835"/>
      <c r="G5" s="835"/>
      <c r="H5" s="836"/>
      <c r="I5" s="837" t="s">
        <v>815</v>
      </c>
      <c r="J5" s="838"/>
      <c r="K5" s="838"/>
      <c r="L5" s="838"/>
      <c r="M5" s="838"/>
      <c r="N5" s="839"/>
      <c r="O5" s="840" t="s">
        <v>685</v>
      </c>
    </row>
    <row r="6" spans="1:15" ht="39.6" customHeight="1">
      <c r="A6" s="792"/>
      <c r="B6" s="793"/>
      <c r="C6" s="537"/>
      <c r="D6" s="538" t="s">
        <v>816</v>
      </c>
      <c r="E6" s="538" t="s">
        <v>817</v>
      </c>
      <c r="F6" s="538" t="s">
        <v>818</v>
      </c>
      <c r="G6" s="538" t="s">
        <v>819</v>
      </c>
      <c r="H6" s="538" t="s">
        <v>820</v>
      </c>
      <c r="I6" s="539"/>
      <c r="J6" s="538" t="s">
        <v>816</v>
      </c>
      <c r="K6" s="538" t="s">
        <v>817</v>
      </c>
      <c r="L6" s="538" t="s">
        <v>818</v>
      </c>
      <c r="M6" s="538" t="s">
        <v>819</v>
      </c>
      <c r="N6" s="538" t="s">
        <v>820</v>
      </c>
      <c r="O6" s="841"/>
    </row>
    <row r="7" spans="1:15">
      <c r="A7" s="490">
        <v>1</v>
      </c>
      <c r="B7" s="499" t="s">
        <v>695</v>
      </c>
      <c r="C7" s="631">
        <v>4327968.0243000006</v>
      </c>
      <c r="D7" s="619">
        <v>3958471.4341999996</v>
      </c>
      <c r="E7" s="619">
        <v>158562.86010000002</v>
      </c>
      <c r="F7" s="632">
        <v>159714.92000000001</v>
      </c>
      <c r="G7" s="632">
        <v>25338.33</v>
      </c>
      <c r="H7" s="619">
        <v>25880.480000000003</v>
      </c>
      <c r="I7" s="619">
        <v>181489.98650000003</v>
      </c>
      <c r="J7" s="632">
        <v>79169.524400000009</v>
      </c>
      <c r="K7" s="632">
        <v>15856.332099999998</v>
      </c>
      <c r="L7" s="632">
        <v>47914.47</v>
      </c>
      <c r="M7" s="632">
        <v>12669.18</v>
      </c>
      <c r="N7" s="632">
        <v>25880.480000000003</v>
      </c>
      <c r="O7" s="619"/>
    </row>
    <row r="8" spans="1:15">
      <c r="A8" s="490">
        <v>2</v>
      </c>
      <c r="B8" s="499" t="s">
        <v>696</v>
      </c>
      <c r="C8" s="631">
        <v>47798173.164599992</v>
      </c>
      <c r="D8" s="619">
        <v>46378416.936299995</v>
      </c>
      <c r="E8" s="619">
        <v>749617.63459999987</v>
      </c>
      <c r="F8" s="632">
        <v>605315.65369999991</v>
      </c>
      <c r="G8" s="632">
        <v>10014.869999999999</v>
      </c>
      <c r="H8" s="619">
        <v>54808.07</v>
      </c>
      <c r="I8" s="619">
        <v>1230513.7462000004</v>
      </c>
      <c r="J8" s="632">
        <v>914643.50020000036</v>
      </c>
      <c r="K8" s="632">
        <v>74460.008699999991</v>
      </c>
      <c r="L8" s="632">
        <v>181594.72730000006</v>
      </c>
      <c r="M8" s="632">
        <v>5007.4400000000005</v>
      </c>
      <c r="N8" s="632">
        <v>54808.07</v>
      </c>
      <c r="O8" s="619"/>
    </row>
    <row r="9" spans="1:15">
      <c r="A9" s="490">
        <v>3</v>
      </c>
      <c r="B9" s="499" t="s">
        <v>697</v>
      </c>
      <c r="C9" s="631">
        <v>0</v>
      </c>
      <c r="D9" s="619">
        <v>0</v>
      </c>
      <c r="E9" s="619">
        <v>0</v>
      </c>
      <c r="F9" s="632">
        <v>0</v>
      </c>
      <c r="G9" s="632">
        <v>0</v>
      </c>
      <c r="H9" s="619">
        <v>0</v>
      </c>
      <c r="I9" s="619">
        <v>0</v>
      </c>
      <c r="J9" s="632">
        <v>0</v>
      </c>
      <c r="K9" s="632">
        <v>0</v>
      </c>
      <c r="L9" s="632">
        <v>0</v>
      </c>
      <c r="M9" s="632">
        <v>0</v>
      </c>
      <c r="N9" s="632">
        <v>0</v>
      </c>
      <c r="O9" s="619"/>
    </row>
    <row r="10" spans="1:15">
      <c r="A10" s="490">
        <v>4</v>
      </c>
      <c r="B10" s="499" t="s">
        <v>698</v>
      </c>
      <c r="C10" s="631">
        <v>29541536.929000005</v>
      </c>
      <c r="D10" s="619">
        <v>12549151.656300001</v>
      </c>
      <c r="E10" s="619">
        <v>0</v>
      </c>
      <c r="F10" s="632">
        <v>586898.74410000001</v>
      </c>
      <c r="G10" s="632">
        <v>6842509.8084000004</v>
      </c>
      <c r="H10" s="619">
        <v>9562976.7202000003</v>
      </c>
      <c r="I10" s="619">
        <v>11498688.934700001</v>
      </c>
      <c r="J10" s="632">
        <v>250983.03109999999</v>
      </c>
      <c r="K10" s="632">
        <v>0</v>
      </c>
      <c r="L10" s="632">
        <v>176069.63589999999</v>
      </c>
      <c r="M10" s="632">
        <v>3421254.9042000002</v>
      </c>
      <c r="N10" s="632">
        <v>7650381.3635</v>
      </c>
      <c r="O10" s="619"/>
    </row>
    <row r="11" spans="1:15">
      <c r="A11" s="490">
        <v>5</v>
      </c>
      <c r="B11" s="499" t="s">
        <v>699</v>
      </c>
      <c r="C11" s="631">
        <v>83998310.920400009</v>
      </c>
      <c r="D11" s="619">
        <v>64315661.891600005</v>
      </c>
      <c r="E11" s="619">
        <v>19421404.7075</v>
      </c>
      <c r="F11" s="632">
        <v>85772.39</v>
      </c>
      <c r="G11" s="632">
        <v>1409.02</v>
      </c>
      <c r="H11" s="619">
        <v>174062.91129999998</v>
      </c>
      <c r="I11" s="619">
        <v>3333827.8400000003</v>
      </c>
      <c r="J11" s="632">
        <v>1191188.2131000001</v>
      </c>
      <c r="K11" s="632">
        <v>1942140.4556</v>
      </c>
      <c r="L11" s="632">
        <v>25731.739999999998</v>
      </c>
      <c r="M11" s="632">
        <v>704.52</v>
      </c>
      <c r="N11" s="632">
        <v>174062.91129999998</v>
      </c>
      <c r="O11" s="619"/>
    </row>
    <row r="12" spans="1:15">
      <c r="A12" s="490">
        <v>6</v>
      </c>
      <c r="B12" s="499" t="s">
        <v>700</v>
      </c>
      <c r="C12" s="631">
        <v>61546039.338400006</v>
      </c>
      <c r="D12" s="619">
        <v>33804224.127700001</v>
      </c>
      <c r="E12" s="619">
        <v>27410120.5308</v>
      </c>
      <c r="F12" s="632">
        <v>202167.24999999997</v>
      </c>
      <c r="G12" s="632">
        <v>97198.339899999992</v>
      </c>
      <c r="H12" s="619">
        <v>32329.09</v>
      </c>
      <c r="I12" s="619">
        <v>3551188.5776</v>
      </c>
      <c r="J12" s="632">
        <v>668598.02650000004</v>
      </c>
      <c r="K12" s="632">
        <v>2741012.0904000001</v>
      </c>
      <c r="L12" s="632">
        <v>60650.169999999991</v>
      </c>
      <c r="M12" s="632">
        <v>48599.200700000001</v>
      </c>
      <c r="N12" s="632">
        <v>32329.09</v>
      </c>
      <c r="O12" s="619"/>
    </row>
    <row r="13" spans="1:15">
      <c r="A13" s="490">
        <v>7</v>
      </c>
      <c r="B13" s="499" t="s">
        <v>701</v>
      </c>
      <c r="C13" s="631">
        <v>33496478.424000006</v>
      </c>
      <c r="D13" s="619">
        <v>33442579.994000006</v>
      </c>
      <c r="E13" s="619">
        <v>13398.45</v>
      </c>
      <c r="F13" s="632">
        <v>7301.82</v>
      </c>
      <c r="G13" s="632">
        <v>1287.29</v>
      </c>
      <c r="H13" s="619">
        <v>31910.87</v>
      </c>
      <c r="I13" s="619">
        <v>702703.90520000015</v>
      </c>
      <c r="J13" s="632">
        <v>666618.98520000011</v>
      </c>
      <c r="K13" s="632">
        <v>1339.85</v>
      </c>
      <c r="L13" s="632">
        <v>2190.5499999999997</v>
      </c>
      <c r="M13" s="632">
        <v>643.65</v>
      </c>
      <c r="N13" s="632">
        <v>31910.87</v>
      </c>
      <c r="O13" s="619"/>
    </row>
    <row r="14" spans="1:15">
      <c r="A14" s="490">
        <v>8</v>
      </c>
      <c r="B14" s="499" t="s">
        <v>702</v>
      </c>
      <c r="C14" s="631">
        <v>135456860.71360004</v>
      </c>
      <c r="D14" s="619">
        <v>128015739.19940004</v>
      </c>
      <c r="E14" s="619">
        <v>4972652.7447000006</v>
      </c>
      <c r="F14" s="632">
        <v>1916759.0815999999</v>
      </c>
      <c r="G14" s="632">
        <v>517054.6654</v>
      </c>
      <c r="H14" s="619">
        <v>34655.022499999999</v>
      </c>
      <c r="I14" s="619">
        <v>3915841.6419820003</v>
      </c>
      <c r="J14" s="632">
        <v>2550366.1795000006</v>
      </c>
      <c r="K14" s="632">
        <v>497265.30989999988</v>
      </c>
      <c r="L14" s="632">
        <v>575027.73659999995</v>
      </c>
      <c r="M14" s="632">
        <v>258527.39348199998</v>
      </c>
      <c r="N14" s="632">
        <v>34655.022499999999</v>
      </c>
      <c r="O14" s="619"/>
    </row>
    <row r="15" spans="1:15">
      <c r="A15" s="490">
        <v>9</v>
      </c>
      <c r="B15" s="499" t="s">
        <v>703</v>
      </c>
      <c r="C15" s="631">
        <v>62775701.2487</v>
      </c>
      <c r="D15" s="619">
        <v>26711243.079899997</v>
      </c>
      <c r="E15" s="619">
        <v>30539427.9551</v>
      </c>
      <c r="F15" s="632">
        <v>26079.010000000002</v>
      </c>
      <c r="G15" s="632">
        <v>5484393.1836999999</v>
      </c>
      <c r="H15" s="619">
        <v>14558.019999999997</v>
      </c>
      <c r="I15" s="619">
        <v>6236658.8104999997</v>
      </c>
      <c r="J15" s="632">
        <v>418137.66849999997</v>
      </c>
      <c r="K15" s="632">
        <v>3053942.8044000003</v>
      </c>
      <c r="L15" s="632">
        <v>7823.7</v>
      </c>
      <c r="M15" s="632">
        <v>2742196.6176</v>
      </c>
      <c r="N15" s="632">
        <v>14558.019999999997</v>
      </c>
      <c r="O15" s="619"/>
    </row>
    <row r="16" spans="1:15">
      <c r="A16" s="490">
        <v>10</v>
      </c>
      <c r="B16" s="499" t="s">
        <v>704</v>
      </c>
      <c r="C16" s="631">
        <v>3112950.6749999998</v>
      </c>
      <c r="D16" s="619">
        <v>3045497.1736999997</v>
      </c>
      <c r="E16" s="619">
        <v>9199.5400000000009</v>
      </c>
      <c r="F16" s="632">
        <v>45533.741299999994</v>
      </c>
      <c r="G16" s="632">
        <v>0</v>
      </c>
      <c r="H16" s="619">
        <v>12720.220000000001</v>
      </c>
      <c r="I16" s="619">
        <v>88210.281400000007</v>
      </c>
      <c r="J16" s="632">
        <v>60909.977800000001</v>
      </c>
      <c r="K16" s="632">
        <v>919.96000000000015</v>
      </c>
      <c r="L16" s="632">
        <v>13660.123599999999</v>
      </c>
      <c r="M16" s="632">
        <v>0</v>
      </c>
      <c r="N16" s="632">
        <v>12720.220000000001</v>
      </c>
      <c r="O16" s="619"/>
    </row>
    <row r="17" spans="1:15">
      <c r="A17" s="490">
        <v>11</v>
      </c>
      <c r="B17" s="499" t="s">
        <v>705</v>
      </c>
      <c r="C17" s="631">
        <v>828385.83370000008</v>
      </c>
      <c r="D17" s="619">
        <v>725314.78650000016</v>
      </c>
      <c r="E17" s="619">
        <v>1090.75</v>
      </c>
      <c r="F17" s="632">
        <v>11254.57</v>
      </c>
      <c r="G17" s="632">
        <v>90725.727199999994</v>
      </c>
      <c r="H17" s="619">
        <v>0</v>
      </c>
      <c r="I17" s="619">
        <v>63354.556700000001</v>
      </c>
      <c r="J17" s="632">
        <v>14506.2343</v>
      </c>
      <c r="K17" s="632">
        <v>109.07000000000001</v>
      </c>
      <c r="L17" s="632">
        <v>3376.37</v>
      </c>
      <c r="M17" s="632">
        <v>45362.882400000002</v>
      </c>
      <c r="N17" s="632">
        <v>0</v>
      </c>
      <c r="O17" s="619"/>
    </row>
    <row r="18" spans="1:15">
      <c r="A18" s="490">
        <v>12</v>
      </c>
      <c r="B18" s="499" t="s">
        <v>706</v>
      </c>
      <c r="C18" s="631">
        <v>63337870.116500005</v>
      </c>
      <c r="D18" s="619">
        <v>62269138.605299994</v>
      </c>
      <c r="E18" s="619">
        <v>421187.44119999994</v>
      </c>
      <c r="F18" s="632">
        <v>558504.38</v>
      </c>
      <c r="G18" s="632">
        <v>29335.63</v>
      </c>
      <c r="H18" s="619">
        <v>59704.060000000005</v>
      </c>
      <c r="I18" s="619">
        <v>1495619.7401000008</v>
      </c>
      <c r="J18" s="632">
        <v>1211577.7560000005</v>
      </c>
      <c r="K18" s="632">
        <v>42118.764100000008</v>
      </c>
      <c r="L18" s="632">
        <v>167551.32999999999</v>
      </c>
      <c r="M18" s="632">
        <v>14667.83</v>
      </c>
      <c r="N18" s="632">
        <v>59704.060000000005</v>
      </c>
      <c r="O18" s="619"/>
    </row>
    <row r="19" spans="1:15">
      <c r="A19" s="490">
        <v>13</v>
      </c>
      <c r="B19" s="499" t="s">
        <v>707</v>
      </c>
      <c r="C19" s="631">
        <v>7535017.3094000006</v>
      </c>
      <c r="D19" s="619">
        <v>7532803.8994000005</v>
      </c>
      <c r="E19" s="619">
        <v>0</v>
      </c>
      <c r="F19" s="632">
        <v>0</v>
      </c>
      <c r="G19" s="632">
        <v>1682.48</v>
      </c>
      <c r="H19" s="619">
        <v>530.92999999999995</v>
      </c>
      <c r="I19" s="619">
        <v>152028.26879999996</v>
      </c>
      <c r="J19" s="632">
        <v>150656.09879999998</v>
      </c>
      <c r="K19" s="632">
        <v>0</v>
      </c>
      <c r="L19" s="632">
        <v>0</v>
      </c>
      <c r="M19" s="632">
        <v>841.24</v>
      </c>
      <c r="N19" s="632">
        <v>530.92999999999995</v>
      </c>
      <c r="O19" s="619"/>
    </row>
    <row r="20" spans="1:15">
      <c r="A20" s="490">
        <v>14</v>
      </c>
      <c r="B20" s="499" t="s">
        <v>708</v>
      </c>
      <c r="C20" s="631">
        <v>52475027.981199995</v>
      </c>
      <c r="D20" s="619">
        <v>28353884.2667</v>
      </c>
      <c r="E20" s="619">
        <v>9344330.0170999989</v>
      </c>
      <c r="F20" s="632">
        <v>14776798.337400001</v>
      </c>
      <c r="G20" s="632">
        <v>0</v>
      </c>
      <c r="H20" s="619">
        <v>15.36</v>
      </c>
      <c r="I20" s="619">
        <v>5934565.5249000005</v>
      </c>
      <c r="J20" s="632">
        <v>567077.68329999992</v>
      </c>
      <c r="K20" s="632">
        <v>934433.00040000014</v>
      </c>
      <c r="L20" s="632">
        <v>4433039.4812000003</v>
      </c>
      <c r="M20" s="632">
        <v>0</v>
      </c>
      <c r="N20" s="632">
        <v>15.36</v>
      </c>
      <c r="O20" s="619"/>
    </row>
    <row r="21" spans="1:15">
      <c r="A21" s="490">
        <v>15</v>
      </c>
      <c r="B21" s="499" t="s">
        <v>709</v>
      </c>
      <c r="C21" s="631">
        <v>10860555.112899998</v>
      </c>
      <c r="D21" s="619">
        <v>9769022.8760999981</v>
      </c>
      <c r="E21" s="619">
        <v>454828.56110000005</v>
      </c>
      <c r="F21" s="632">
        <v>461833.609</v>
      </c>
      <c r="G21" s="632">
        <v>2459.35</v>
      </c>
      <c r="H21" s="619">
        <v>172410.71669999999</v>
      </c>
      <c r="I21" s="619">
        <v>552943.25099999993</v>
      </c>
      <c r="J21" s="632">
        <v>195269.86900000004</v>
      </c>
      <c r="K21" s="632">
        <v>45482.898399999991</v>
      </c>
      <c r="L21" s="632">
        <v>138550.08690000002</v>
      </c>
      <c r="M21" s="632">
        <v>1229.68</v>
      </c>
      <c r="N21" s="632">
        <v>172410.71669999999</v>
      </c>
      <c r="O21" s="619"/>
    </row>
    <row r="22" spans="1:15">
      <c r="A22" s="490">
        <v>16</v>
      </c>
      <c r="B22" s="499" t="s">
        <v>710</v>
      </c>
      <c r="C22" s="631">
        <v>26840953.358999997</v>
      </c>
      <c r="D22" s="619">
        <v>26430834.251399998</v>
      </c>
      <c r="E22" s="619">
        <v>211687.05759999994</v>
      </c>
      <c r="F22" s="632">
        <v>173725.32</v>
      </c>
      <c r="G22" s="632">
        <v>4705.38</v>
      </c>
      <c r="H22" s="619">
        <v>20001.349999999999</v>
      </c>
      <c r="I22" s="619">
        <v>617294.72879999992</v>
      </c>
      <c r="J22" s="632">
        <v>528616.6272000001</v>
      </c>
      <c r="K22" s="632">
        <v>21168.741600000001</v>
      </c>
      <c r="L22" s="632">
        <v>45155.319999999985</v>
      </c>
      <c r="M22" s="632">
        <v>2352.69</v>
      </c>
      <c r="N22" s="632">
        <v>20001.349999999999</v>
      </c>
      <c r="O22" s="619"/>
    </row>
    <row r="23" spans="1:15">
      <c r="A23" s="490">
        <v>17</v>
      </c>
      <c r="B23" s="499" t="s">
        <v>711</v>
      </c>
      <c r="C23" s="631">
        <v>29613861.142500002</v>
      </c>
      <c r="D23" s="619">
        <v>26202768.649100002</v>
      </c>
      <c r="E23" s="619">
        <v>0</v>
      </c>
      <c r="F23" s="632">
        <v>0</v>
      </c>
      <c r="G23" s="632">
        <v>2923410.6433999999</v>
      </c>
      <c r="H23" s="619">
        <v>487681.85000000003</v>
      </c>
      <c r="I23" s="619">
        <v>2473442.5663999999</v>
      </c>
      <c r="J23" s="632">
        <v>524055.37890000001</v>
      </c>
      <c r="K23" s="632">
        <v>0</v>
      </c>
      <c r="L23" s="632">
        <v>0</v>
      </c>
      <c r="M23" s="632">
        <v>1461705.3374999999</v>
      </c>
      <c r="N23" s="632">
        <v>487681.85000000003</v>
      </c>
      <c r="O23" s="619"/>
    </row>
    <row r="24" spans="1:15">
      <c r="A24" s="490">
        <v>18</v>
      </c>
      <c r="B24" s="499" t="s">
        <v>712</v>
      </c>
      <c r="C24" s="631">
        <v>47356868.917600006</v>
      </c>
      <c r="D24" s="619">
        <v>46634450.022400007</v>
      </c>
      <c r="E24" s="619">
        <v>582703.26900000009</v>
      </c>
      <c r="F24" s="632">
        <v>106999.64000000001</v>
      </c>
      <c r="G24" s="632">
        <v>21540.86</v>
      </c>
      <c r="H24" s="619">
        <v>11175.126199999999</v>
      </c>
      <c r="I24" s="619">
        <v>1043463.8640000003</v>
      </c>
      <c r="J24" s="632">
        <v>932616.0467000003</v>
      </c>
      <c r="K24" s="632">
        <v>56802.351100000014</v>
      </c>
      <c r="L24" s="632">
        <v>32099.89</v>
      </c>
      <c r="M24" s="632">
        <v>10770.449999999999</v>
      </c>
      <c r="N24" s="632">
        <v>11175.126199999999</v>
      </c>
      <c r="O24" s="619"/>
    </row>
    <row r="25" spans="1:15">
      <c r="A25" s="490">
        <v>19</v>
      </c>
      <c r="B25" s="499" t="s">
        <v>713</v>
      </c>
      <c r="C25" s="631">
        <v>11416393.2905</v>
      </c>
      <c r="D25" s="619">
        <v>8268739.2516999999</v>
      </c>
      <c r="E25" s="619">
        <v>226932.48379999999</v>
      </c>
      <c r="F25" s="632">
        <v>2920721.5549999997</v>
      </c>
      <c r="G25" s="632">
        <v>0</v>
      </c>
      <c r="H25" s="619">
        <v>0</v>
      </c>
      <c r="I25" s="619">
        <v>1062609.8310700001</v>
      </c>
      <c r="J25" s="632">
        <v>163700.11110000001</v>
      </c>
      <c r="K25" s="632">
        <v>22693.260999999999</v>
      </c>
      <c r="L25" s="632">
        <v>876216.45897000004</v>
      </c>
      <c r="M25" s="632">
        <v>0</v>
      </c>
      <c r="N25" s="632">
        <v>0</v>
      </c>
      <c r="O25" s="619"/>
    </row>
    <row r="26" spans="1:15">
      <c r="A26" s="490">
        <v>20</v>
      </c>
      <c r="B26" s="499" t="s">
        <v>714</v>
      </c>
      <c r="C26" s="631">
        <v>71342318.563900009</v>
      </c>
      <c r="D26" s="619">
        <v>70827283.008300021</v>
      </c>
      <c r="E26" s="619">
        <v>304450.29560000007</v>
      </c>
      <c r="F26" s="632">
        <v>178796.57</v>
      </c>
      <c r="G26" s="632">
        <v>8207.3499999999985</v>
      </c>
      <c r="H26" s="619">
        <v>23581.34</v>
      </c>
      <c r="I26" s="619">
        <v>1515670.3414</v>
      </c>
      <c r="J26" s="632">
        <v>1403901.2607</v>
      </c>
      <c r="K26" s="632">
        <v>30445.070699999997</v>
      </c>
      <c r="L26" s="632">
        <v>53638.98000000001</v>
      </c>
      <c r="M26" s="632">
        <v>4103.6899999999996</v>
      </c>
      <c r="N26" s="632">
        <v>23581.34</v>
      </c>
      <c r="O26" s="619"/>
    </row>
    <row r="27" spans="1:15">
      <c r="A27" s="490">
        <v>21</v>
      </c>
      <c r="B27" s="499" t="s">
        <v>715</v>
      </c>
      <c r="C27" s="631">
        <v>3980752.5887999996</v>
      </c>
      <c r="D27" s="619">
        <v>3979598.5187999997</v>
      </c>
      <c r="E27" s="619">
        <v>1154.07</v>
      </c>
      <c r="F27" s="632">
        <v>0</v>
      </c>
      <c r="G27" s="632">
        <v>0</v>
      </c>
      <c r="H27" s="619">
        <v>0</v>
      </c>
      <c r="I27" s="619">
        <v>79707.399600000004</v>
      </c>
      <c r="J27" s="632">
        <v>79591.989600000001</v>
      </c>
      <c r="K27" s="632">
        <v>115.41</v>
      </c>
      <c r="L27" s="632">
        <v>0</v>
      </c>
      <c r="M27" s="632">
        <v>0</v>
      </c>
      <c r="N27" s="632">
        <v>0</v>
      </c>
      <c r="O27" s="619"/>
    </row>
    <row r="28" spans="1:15">
      <c r="A28" s="490">
        <v>22</v>
      </c>
      <c r="B28" s="499" t="s">
        <v>716</v>
      </c>
      <c r="C28" s="631">
        <v>2253393.5570999999</v>
      </c>
      <c r="D28" s="619">
        <v>2100991.9676999999</v>
      </c>
      <c r="E28" s="619">
        <v>125233.45940000001</v>
      </c>
      <c r="F28" s="632">
        <v>27168.13</v>
      </c>
      <c r="G28" s="632">
        <v>0</v>
      </c>
      <c r="H28" s="619">
        <v>0</v>
      </c>
      <c r="I28" s="619">
        <v>49139.1446</v>
      </c>
      <c r="J28" s="632">
        <v>28465.309599999997</v>
      </c>
      <c r="K28" s="632">
        <v>12523.395</v>
      </c>
      <c r="L28" s="632">
        <v>8150.4400000000005</v>
      </c>
      <c r="M28" s="632">
        <v>0</v>
      </c>
      <c r="N28" s="632">
        <v>0</v>
      </c>
      <c r="O28" s="619"/>
    </row>
    <row r="29" spans="1:15">
      <c r="A29" s="490">
        <v>23</v>
      </c>
      <c r="B29" s="499" t="s">
        <v>717</v>
      </c>
      <c r="C29" s="631">
        <v>97224244.835100099</v>
      </c>
      <c r="D29" s="619">
        <v>76388260.102800101</v>
      </c>
      <c r="E29" s="619">
        <v>4433883.5458000004</v>
      </c>
      <c r="F29" s="632">
        <v>15789754.005099997</v>
      </c>
      <c r="G29" s="632">
        <v>101673.59440000003</v>
      </c>
      <c r="H29" s="619">
        <v>510673.58699999994</v>
      </c>
      <c r="I29" s="619">
        <v>7263838.5810999973</v>
      </c>
      <c r="J29" s="632">
        <v>1522413.1526999981</v>
      </c>
      <c r="K29" s="632">
        <v>442988.73200000002</v>
      </c>
      <c r="L29" s="632">
        <v>4736926.2571999989</v>
      </c>
      <c r="M29" s="632">
        <v>50836.852200000008</v>
      </c>
      <c r="N29" s="632">
        <v>510673.58699999994</v>
      </c>
      <c r="O29" s="619"/>
    </row>
    <row r="30" spans="1:15">
      <c r="A30" s="490">
        <v>24</v>
      </c>
      <c r="B30" s="499" t="s">
        <v>718</v>
      </c>
      <c r="C30" s="631">
        <v>109401752.19450001</v>
      </c>
      <c r="D30" s="619">
        <v>102877586.45350002</v>
      </c>
      <c r="E30" s="619">
        <v>3310214.3688999992</v>
      </c>
      <c r="F30" s="632">
        <v>1927995.6000999999</v>
      </c>
      <c r="G30" s="632">
        <v>463865.22200000001</v>
      </c>
      <c r="H30" s="619">
        <v>822090.55000000016</v>
      </c>
      <c r="I30" s="619">
        <v>3948858.6846999982</v>
      </c>
      <c r="J30" s="632">
        <v>1985415.3726999976</v>
      </c>
      <c r="K30" s="632">
        <v>331021.43320000009</v>
      </c>
      <c r="L30" s="632">
        <v>578398.7178000001</v>
      </c>
      <c r="M30" s="632">
        <v>231932.611</v>
      </c>
      <c r="N30" s="632">
        <v>822090.55000000016</v>
      </c>
      <c r="O30" s="619"/>
    </row>
    <row r="31" spans="1:15">
      <c r="A31" s="490">
        <v>25</v>
      </c>
      <c r="B31" s="499" t="s">
        <v>719</v>
      </c>
      <c r="C31" s="631">
        <v>1843581.6384999999</v>
      </c>
      <c r="D31" s="619">
        <v>1811523.6884999999</v>
      </c>
      <c r="E31" s="619">
        <v>32057.95</v>
      </c>
      <c r="F31" s="632">
        <v>0</v>
      </c>
      <c r="G31" s="632">
        <v>0</v>
      </c>
      <c r="H31" s="619">
        <v>0</v>
      </c>
      <c r="I31" s="619">
        <v>25904.420599999998</v>
      </c>
      <c r="J31" s="632">
        <v>22698.620599999998</v>
      </c>
      <c r="K31" s="632">
        <v>3205.8</v>
      </c>
      <c r="L31" s="632">
        <v>0</v>
      </c>
      <c r="M31" s="632">
        <v>0</v>
      </c>
      <c r="N31" s="632">
        <v>0</v>
      </c>
      <c r="O31" s="619"/>
    </row>
    <row r="32" spans="1:15">
      <c r="A32" s="490">
        <v>26</v>
      </c>
      <c r="B32" s="499" t="s">
        <v>821</v>
      </c>
      <c r="C32" s="631">
        <v>499002406.384305</v>
      </c>
      <c r="D32" s="619">
        <v>428930434.13020498</v>
      </c>
      <c r="E32" s="619">
        <v>26977244.728200071</v>
      </c>
      <c r="F32" s="632">
        <v>19224317.976200003</v>
      </c>
      <c r="G32" s="632">
        <v>3344502.9279999994</v>
      </c>
      <c r="H32" s="619">
        <v>20525906.621699963</v>
      </c>
      <c r="I32" s="619">
        <v>39088232.032973558</v>
      </c>
      <c r="J32" s="632">
        <v>8442199.5564735867</v>
      </c>
      <c r="K32" s="632">
        <v>2691394.1664999947</v>
      </c>
      <c r="L32" s="632">
        <v>5759619.8038000111</v>
      </c>
      <c r="M32" s="632">
        <v>1669111.8845000018</v>
      </c>
      <c r="N32" s="632">
        <v>20525906.621699963</v>
      </c>
      <c r="O32" s="619"/>
    </row>
    <row r="33" spans="1:15">
      <c r="A33" s="490">
        <v>27</v>
      </c>
      <c r="B33" s="540" t="s">
        <v>68</v>
      </c>
      <c r="C33" s="633">
        <v>1497367402.2635052</v>
      </c>
      <c r="D33" s="619">
        <v>1255323619.9715054</v>
      </c>
      <c r="E33" s="619">
        <v>129701382.42050007</v>
      </c>
      <c r="F33" s="632">
        <v>59793412.303500012</v>
      </c>
      <c r="G33" s="632">
        <v>19971314.672399998</v>
      </c>
      <c r="H33" s="619">
        <v>32577672.895599961</v>
      </c>
      <c r="I33" s="627">
        <v>96105796.660825551</v>
      </c>
      <c r="J33" s="632">
        <v>24573376.173973586</v>
      </c>
      <c r="K33" s="632">
        <v>12961438.905099994</v>
      </c>
      <c r="L33" s="632">
        <v>17923385.989270013</v>
      </c>
      <c r="M33" s="632">
        <v>9982518.0535820033</v>
      </c>
      <c r="N33" s="632">
        <v>30665077.538899958</v>
      </c>
      <c r="O33" s="619">
        <v>16526844</v>
      </c>
    </row>
    <row r="34" spans="1:15">
      <c r="A34" s="500"/>
      <c r="B34" s="500"/>
      <c r="C34" s="500"/>
      <c r="D34" s="500"/>
      <c r="E34" s="500"/>
      <c r="H34" s="500"/>
      <c r="I34" s="500"/>
      <c r="O34" s="500"/>
    </row>
    <row r="35" spans="1:15">
      <c r="A35" s="500"/>
      <c r="B35" s="502"/>
      <c r="C35" s="502"/>
      <c r="D35" s="500"/>
      <c r="E35" s="500"/>
      <c r="H35" s="500"/>
      <c r="I35" s="500"/>
      <c r="O35" s="500"/>
    </row>
    <row r="36" spans="1:15">
      <c r="A36" s="500"/>
      <c r="B36" s="500"/>
      <c r="C36" s="500"/>
      <c r="D36" s="500"/>
      <c r="E36" s="500"/>
      <c r="H36" s="500"/>
      <c r="I36" s="500"/>
      <c r="O36" s="500"/>
    </row>
    <row r="37" spans="1:15">
      <c r="A37" s="500"/>
      <c r="B37" s="500"/>
      <c r="C37" s="500"/>
      <c r="D37" s="500"/>
      <c r="E37" s="500"/>
      <c r="H37" s="500"/>
      <c r="I37" s="500"/>
      <c r="O37" s="500"/>
    </row>
    <row r="38" spans="1:15">
      <c r="A38" s="500"/>
      <c r="B38" s="500"/>
      <c r="C38" s="500"/>
      <c r="D38" s="500"/>
      <c r="E38" s="500"/>
      <c r="H38" s="500"/>
      <c r="I38" s="500"/>
      <c r="O38" s="500"/>
    </row>
    <row r="39" spans="1:15">
      <c r="A39" s="500"/>
      <c r="B39" s="500"/>
      <c r="C39" s="500"/>
      <c r="D39" s="500"/>
      <c r="E39" s="500"/>
      <c r="H39" s="500"/>
      <c r="I39" s="500"/>
      <c r="O39" s="500"/>
    </row>
    <row r="40" spans="1:15">
      <c r="A40" s="500"/>
      <c r="B40" s="500"/>
      <c r="C40" s="500"/>
      <c r="D40" s="500"/>
      <c r="E40" s="500"/>
      <c r="H40" s="500"/>
      <c r="I40" s="500"/>
      <c r="O40" s="500"/>
    </row>
    <row r="41" spans="1:15">
      <c r="A41" s="503"/>
      <c r="B41" s="503"/>
      <c r="C41" s="503"/>
      <c r="D41" s="500"/>
      <c r="E41" s="500"/>
      <c r="H41" s="500"/>
      <c r="I41" s="500"/>
      <c r="O41" s="500"/>
    </row>
    <row r="42" spans="1:15">
      <c r="A42" s="503"/>
      <c r="B42" s="503"/>
      <c r="C42" s="503"/>
      <c r="D42" s="500"/>
      <c r="E42" s="500"/>
      <c r="H42" s="500"/>
      <c r="I42" s="500"/>
      <c r="O42" s="500"/>
    </row>
    <row r="43" spans="1:15">
      <c r="A43" s="500"/>
      <c r="B43" s="504"/>
      <c r="C43" s="504"/>
      <c r="D43" s="500"/>
      <c r="E43" s="500"/>
      <c r="H43" s="500"/>
      <c r="I43" s="500"/>
      <c r="O43" s="500"/>
    </row>
    <row r="44" spans="1:15">
      <c r="A44" s="500"/>
      <c r="B44" s="504"/>
      <c r="C44" s="504"/>
      <c r="D44" s="500"/>
      <c r="E44" s="500"/>
      <c r="H44" s="500"/>
      <c r="I44" s="500"/>
      <c r="O44" s="500"/>
    </row>
    <row r="45" spans="1:15">
      <c r="A45" s="500"/>
      <c r="B45" s="504"/>
      <c r="C45" s="504"/>
      <c r="D45" s="500"/>
      <c r="E45" s="500"/>
      <c r="H45" s="500"/>
      <c r="I45" s="500"/>
      <c r="O45" s="500"/>
    </row>
    <row r="46" spans="1:15">
      <c r="A46" s="500"/>
      <c r="B46" s="500"/>
      <c r="C46" s="500"/>
      <c r="D46" s="500"/>
      <c r="E46" s="500"/>
      <c r="H46" s="500"/>
      <c r="I46" s="500"/>
      <c r="O46" s="500"/>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85" zoomScaleNormal="85" workbookViewId="0">
      <selection activeCell="D6" sqref="D6"/>
    </sheetView>
  </sheetViews>
  <sheetFormatPr defaultColWidth="8.6640625" defaultRowHeight="12"/>
  <cols>
    <col min="1" max="1" width="11.88671875" style="542" bestFit="1" customWidth="1"/>
    <col min="2" max="2" width="80.109375" style="542" customWidth="1"/>
    <col min="3" max="11" width="28.33203125" style="542" customWidth="1"/>
    <col min="12" max="16384" width="8.6640625" style="542"/>
  </cols>
  <sheetData>
    <row r="1" spans="1:11" s="475" customFormat="1" ht="13.8">
      <c r="A1" s="474" t="s">
        <v>188</v>
      </c>
      <c r="B1" s="306" t="str">
        <f>Info!C2</f>
        <v>სს "ვითიბი ბანკი ჯორჯია"</v>
      </c>
    </row>
    <row r="2" spans="1:11" s="475" customFormat="1">
      <c r="A2" s="476" t="s">
        <v>189</v>
      </c>
      <c r="B2" s="478">
        <v>44377</v>
      </c>
    </row>
    <row r="3" spans="1:11" s="475" customFormat="1">
      <c r="A3" s="477" t="s">
        <v>822</v>
      </c>
      <c r="B3" s="478"/>
    </row>
    <row r="4" spans="1:11">
      <c r="C4" s="543" t="s">
        <v>672</v>
      </c>
      <c r="D4" s="543" t="s">
        <v>673</v>
      </c>
      <c r="E4" s="543" t="s">
        <v>674</v>
      </c>
      <c r="F4" s="543" t="s">
        <v>675</v>
      </c>
      <c r="G4" s="543" t="s">
        <v>676</v>
      </c>
      <c r="H4" s="543" t="s">
        <v>677</v>
      </c>
      <c r="I4" s="543" t="s">
        <v>678</v>
      </c>
      <c r="J4" s="543" t="s">
        <v>679</v>
      </c>
      <c r="K4" s="543" t="s">
        <v>680</v>
      </c>
    </row>
    <row r="5" spans="1:11" ht="104.1" customHeight="1">
      <c r="A5" s="842" t="s">
        <v>823</v>
      </c>
      <c r="B5" s="843"/>
      <c r="C5" s="479" t="s">
        <v>824</v>
      </c>
      <c r="D5" s="479" t="s">
        <v>810</v>
      </c>
      <c r="E5" s="479" t="s">
        <v>811</v>
      </c>
      <c r="F5" s="479" t="s">
        <v>825</v>
      </c>
      <c r="G5" s="479" t="s">
        <v>826</v>
      </c>
      <c r="H5" s="479" t="s">
        <v>827</v>
      </c>
      <c r="I5" s="479" t="s">
        <v>828</v>
      </c>
      <c r="J5" s="479" t="s">
        <v>829</v>
      </c>
      <c r="K5" s="479" t="s">
        <v>830</v>
      </c>
    </row>
    <row r="6" spans="1:11">
      <c r="A6" s="490">
        <v>1</v>
      </c>
      <c r="B6" s="490" t="s">
        <v>831</v>
      </c>
      <c r="C6" s="619">
        <v>36288735.288000025</v>
      </c>
      <c r="D6" s="619">
        <v>7949625.2592000002</v>
      </c>
      <c r="E6" s="619">
        <v>0</v>
      </c>
      <c r="F6" s="619">
        <v>24744428.347499985</v>
      </c>
      <c r="G6" s="619">
        <v>1057866431.5834993</v>
      </c>
      <c r="H6" s="619">
        <v>8867135.9968999997</v>
      </c>
      <c r="I6" s="619">
        <v>51905336.7874</v>
      </c>
      <c r="J6" s="619">
        <v>87927090.210500032</v>
      </c>
      <c r="K6" s="619">
        <f>229768244.049705-7949625.2592</f>
        <v>221818618.79050499</v>
      </c>
    </row>
    <row r="7" spans="1:11">
      <c r="A7" s="490">
        <v>2</v>
      </c>
      <c r="B7" s="491" t="s">
        <v>832</v>
      </c>
      <c r="C7" s="619"/>
      <c r="D7" s="619"/>
      <c r="E7" s="619"/>
      <c r="F7" s="619"/>
      <c r="G7" s="619"/>
      <c r="H7" s="619"/>
      <c r="I7" s="619"/>
      <c r="J7" s="619"/>
      <c r="K7" s="733">
        <f>SUM('22. Quality'!C19:C20)</f>
        <v>33600000</v>
      </c>
    </row>
    <row r="8" spans="1:11">
      <c r="A8" s="490">
        <v>3</v>
      </c>
      <c r="B8" s="491" t="s">
        <v>782</v>
      </c>
      <c r="C8" s="619">
        <v>18340806.382600002</v>
      </c>
      <c r="D8" s="619">
        <v>0</v>
      </c>
      <c r="E8" s="619">
        <v>0</v>
      </c>
      <c r="F8" s="619">
        <v>0</v>
      </c>
      <c r="G8" s="619">
        <v>113993860.2085</v>
      </c>
      <c r="H8" s="619">
        <v>42159.999100000015</v>
      </c>
      <c r="I8" s="619">
        <v>7252961.3169000102</v>
      </c>
      <c r="J8" s="619">
        <v>4221069.2124999892</v>
      </c>
      <c r="K8" s="619">
        <v>76284947.443200022</v>
      </c>
    </row>
    <row r="9" spans="1:11">
      <c r="A9" s="490">
        <v>4</v>
      </c>
      <c r="B9" s="524" t="s">
        <v>833</v>
      </c>
      <c r="C9" s="619">
        <v>136472.234</v>
      </c>
      <c r="D9" s="619">
        <v>0</v>
      </c>
      <c r="E9" s="619">
        <v>0</v>
      </c>
      <c r="F9" s="619">
        <v>96038.676600000006</v>
      </c>
      <c r="G9" s="619">
        <v>73298296.476399943</v>
      </c>
      <c r="H9" s="619">
        <v>0</v>
      </c>
      <c r="I9" s="619">
        <v>3677876.0487999972</v>
      </c>
      <c r="J9" s="619">
        <v>2875368.2673000004</v>
      </c>
      <c r="K9" s="619">
        <v>32258348.168399978</v>
      </c>
    </row>
    <row r="10" spans="1:11">
      <c r="A10" s="490">
        <v>5</v>
      </c>
      <c r="B10" s="544" t="s">
        <v>834</v>
      </c>
      <c r="C10" s="619"/>
      <c r="D10" s="619"/>
      <c r="E10" s="619"/>
      <c r="F10" s="619"/>
      <c r="G10" s="619"/>
      <c r="H10" s="619"/>
      <c r="I10" s="619"/>
      <c r="J10" s="619"/>
      <c r="K10" s="619"/>
    </row>
    <row r="11" spans="1:11">
      <c r="A11" s="490">
        <v>6</v>
      </c>
      <c r="B11" s="544" t="s">
        <v>835</v>
      </c>
      <c r="C11" s="619">
        <v>0</v>
      </c>
      <c r="D11" s="619">
        <v>0</v>
      </c>
      <c r="E11" s="619">
        <v>0</v>
      </c>
      <c r="F11" s="619">
        <v>0</v>
      </c>
      <c r="G11" s="619">
        <v>632060</v>
      </c>
      <c r="H11" s="619">
        <v>0</v>
      </c>
      <c r="I11" s="619">
        <v>0</v>
      </c>
      <c r="J11" s="619">
        <v>0</v>
      </c>
      <c r="K11" s="619">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15"/>
  <sheetViews>
    <sheetView topLeftCell="A202" zoomScale="130" zoomScaleNormal="130" workbookViewId="0">
      <selection activeCell="A178" sqref="A178"/>
    </sheetView>
  </sheetViews>
  <sheetFormatPr defaultColWidth="43.5546875" defaultRowHeight="12"/>
  <cols>
    <col min="1" max="1" width="5.33203125" style="221" customWidth="1"/>
    <col min="2" max="2" width="66.109375" style="222" customWidth="1"/>
    <col min="3" max="3" width="131.44140625" style="223" customWidth="1"/>
    <col min="4" max="5" width="10.33203125" style="214" customWidth="1"/>
    <col min="6" max="16384" width="43.5546875" style="214"/>
  </cols>
  <sheetData>
    <row r="1" spans="1:3" ht="13.2" thickTop="1" thickBot="1">
      <c r="A1" s="850" t="s">
        <v>326</v>
      </c>
      <c r="B1" s="851"/>
      <c r="C1" s="852"/>
    </row>
    <row r="2" spans="1:3" ht="26.25" customHeight="1">
      <c r="A2" s="545"/>
      <c r="B2" s="853" t="s">
        <v>327</v>
      </c>
      <c r="C2" s="853"/>
    </row>
    <row r="3" spans="1:3" s="219" customFormat="1" ht="11.25" customHeight="1">
      <c r="A3" s="218"/>
      <c r="B3" s="853" t="s">
        <v>419</v>
      </c>
      <c r="C3" s="853"/>
    </row>
    <row r="4" spans="1:3" ht="12" customHeight="1" thickBot="1">
      <c r="A4" s="854" t="s">
        <v>423</v>
      </c>
      <c r="B4" s="855"/>
      <c r="C4" s="856"/>
    </row>
    <row r="5" spans="1:3" ht="12.6" thickTop="1">
      <c r="A5" s="215"/>
      <c r="B5" s="857" t="s">
        <v>328</v>
      </c>
      <c r="C5" s="858"/>
    </row>
    <row r="6" spans="1:3">
      <c r="A6" s="545"/>
      <c r="B6" s="844" t="s">
        <v>420</v>
      </c>
      <c r="C6" s="845"/>
    </row>
    <row r="7" spans="1:3">
      <c r="A7" s="545"/>
      <c r="B7" s="844" t="s">
        <v>329</v>
      </c>
      <c r="C7" s="845"/>
    </row>
    <row r="8" spans="1:3">
      <c r="A8" s="545"/>
      <c r="B8" s="844" t="s">
        <v>421</v>
      </c>
      <c r="C8" s="845"/>
    </row>
    <row r="9" spans="1:3">
      <c r="A9" s="545"/>
      <c r="B9" s="846" t="s">
        <v>422</v>
      </c>
      <c r="C9" s="847"/>
    </row>
    <row r="10" spans="1:3">
      <c r="A10" s="545"/>
      <c r="B10" s="848" t="s">
        <v>330</v>
      </c>
      <c r="C10" s="849" t="s">
        <v>330</v>
      </c>
    </row>
    <row r="11" spans="1:3">
      <c r="A11" s="545"/>
      <c r="B11" s="848" t="s">
        <v>331</v>
      </c>
      <c r="C11" s="849" t="s">
        <v>331</v>
      </c>
    </row>
    <row r="12" spans="1:3">
      <c r="A12" s="545"/>
      <c r="B12" s="848" t="s">
        <v>332</v>
      </c>
      <c r="C12" s="849" t="s">
        <v>332</v>
      </c>
    </row>
    <row r="13" spans="1:3">
      <c r="A13" s="545"/>
      <c r="B13" s="848" t="s">
        <v>333</v>
      </c>
      <c r="C13" s="849" t="s">
        <v>333</v>
      </c>
    </row>
    <row r="14" spans="1:3">
      <c r="A14" s="545"/>
      <c r="B14" s="848" t="s">
        <v>334</v>
      </c>
      <c r="C14" s="849" t="s">
        <v>334</v>
      </c>
    </row>
    <row r="15" spans="1:3" ht="21.75" customHeight="1">
      <c r="A15" s="545"/>
      <c r="B15" s="848" t="s">
        <v>335</v>
      </c>
      <c r="C15" s="849" t="s">
        <v>335</v>
      </c>
    </row>
    <row r="16" spans="1:3">
      <c r="A16" s="545"/>
      <c r="B16" s="848" t="s">
        <v>336</v>
      </c>
      <c r="C16" s="849" t="s">
        <v>337</v>
      </c>
    </row>
    <row r="17" spans="1:3">
      <c r="A17" s="545"/>
      <c r="B17" s="848" t="s">
        <v>338</v>
      </c>
      <c r="C17" s="849" t="s">
        <v>339</v>
      </c>
    </row>
    <row r="18" spans="1:3">
      <c r="A18" s="545"/>
      <c r="B18" s="848" t="s">
        <v>340</v>
      </c>
      <c r="C18" s="849" t="s">
        <v>341</v>
      </c>
    </row>
    <row r="19" spans="1:3">
      <c r="A19" s="545"/>
      <c r="B19" s="848" t="s">
        <v>342</v>
      </c>
      <c r="C19" s="849" t="s">
        <v>342</v>
      </c>
    </row>
    <row r="20" spans="1:3">
      <c r="A20" s="545"/>
      <c r="B20" s="848" t="s">
        <v>343</v>
      </c>
      <c r="C20" s="849" t="s">
        <v>343</v>
      </c>
    </row>
    <row r="21" spans="1:3">
      <c r="A21" s="545"/>
      <c r="B21" s="848" t="s">
        <v>344</v>
      </c>
      <c r="C21" s="849" t="s">
        <v>344</v>
      </c>
    </row>
    <row r="22" spans="1:3" ht="23.25" customHeight="1">
      <c r="A22" s="545"/>
      <c r="B22" s="848" t="s">
        <v>345</v>
      </c>
      <c r="C22" s="849" t="s">
        <v>346</v>
      </c>
    </row>
    <row r="23" spans="1:3">
      <c r="A23" s="545"/>
      <c r="B23" s="848" t="s">
        <v>347</v>
      </c>
      <c r="C23" s="849" t="s">
        <v>347</v>
      </c>
    </row>
    <row r="24" spans="1:3">
      <c r="A24" s="545"/>
      <c r="B24" s="848" t="s">
        <v>348</v>
      </c>
      <c r="C24" s="849" t="s">
        <v>349</v>
      </c>
    </row>
    <row r="25" spans="1:3" ht="12.6" thickBot="1">
      <c r="A25" s="216"/>
      <c r="B25" s="861" t="s">
        <v>350</v>
      </c>
      <c r="C25" s="862"/>
    </row>
    <row r="26" spans="1:3" ht="13.2" thickTop="1" thickBot="1">
      <c r="A26" s="854" t="s">
        <v>433</v>
      </c>
      <c r="B26" s="855"/>
      <c r="C26" s="856"/>
    </row>
    <row r="27" spans="1:3" ht="13.2" thickTop="1" thickBot="1">
      <c r="A27" s="217"/>
      <c r="B27" s="863" t="s">
        <v>351</v>
      </c>
      <c r="C27" s="864"/>
    </row>
    <row r="28" spans="1:3" ht="13.2" thickTop="1" thickBot="1">
      <c r="A28" s="854" t="s">
        <v>424</v>
      </c>
      <c r="B28" s="855"/>
      <c r="C28" s="856"/>
    </row>
    <row r="29" spans="1:3" ht="12.6" thickTop="1">
      <c r="A29" s="215"/>
      <c r="B29" s="865" t="s">
        <v>352</v>
      </c>
      <c r="C29" s="866" t="s">
        <v>353</v>
      </c>
    </row>
    <row r="30" spans="1:3">
      <c r="A30" s="545"/>
      <c r="B30" s="859" t="s">
        <v>354</v>
      </c>
      <c r="C30" s="860" t="s">
        <v>355</v>
      </c>
    </row>
    <row r="31" spans="1:3">
      <c r="A31" s="545"/>
      <c r="B31" s="859" t="s">
        <v>356</v>
      </c>
      <c r="C31" s="860" t="s">
        <v>357</v>
      </c>
    </row>
    <row r="32" spans="1:3">
      <c r="A32" s="545"/>
      <c r="B32" s="859" t="s">
        <v>358</v>
      </c>
      <c r="C32" s="860" t="s">
        <v>359</v>
      </c>
    </row>
    <row r="33" spans="1:3">
      <c r="A33" s="545"/>
      <c r="B33" s="859" t="s">
        <v>360</v>
      </c>
      <c r="C33" s="860" t="s">
        <v>361</v>
      </c>
    </row>
    <row r="34" spans="1:3">
      <c r="A34" s="545"/>
      <c r="B34" s="859" t="s">
        <v>362</v>
      </c>
      <c r="C34" s="860" t="s">
        <v>363</v>
      </c>
    </row>
    <row r="35" spans="1:3" ht="23.25" customHeight="1">
      <c r="A35" s="545"/>
      <c r="B35" s="859" t="s">
        <v>364</v>
      </c>
      <c r="C35" s="860" t="s">
        <v>365</v>
      </c>
    </row>
    <row r="36" spans="1:3" ht="24" customHeight="1">
      <c r="A36" s="545"/>
      <c r="B36" s="859" t="s">
        <v>366</v>
      </c>
      <c r="C36" s="860" t="s">
        <v>367</v>
      </c>
    </row>
    <row r="37" spans="1:3" ht="24.75" customHeight="1">
      <c r="A37" s="545"/>
      <c r="B37" s="859" t="s">
        <v>368</v>
      </c>
      <c r="C37" s="860" t="s">
        <v>369</v>
      </c>
    </row>
    <row r="38" spans="1:3" ht="23.25" customHeight="1">
      <c r="A38" s="545"/>
      <c r="B38" s="859" t="s">
        <v>425</v>
      </c>
      <c r="C38" s="860" t="s">
        <v>370</v>
      </c>
    </row>
    <row r="39" spans="1:3" ht="39.75" customHeight="1">
      <c r="A39" s="545"/>
      <c r="B39" s="848" t="s">
        <v>440</v>
      </c>
      <c r="C39" s="849" t="s">
        <v>371</v>
      </c>
    </row>
    <row r="40" spans="1:3" ht="12" customHeight="1">
      <c r="A40" s="545"/>
      <c r="B40" s="859" t="s">
        <v>372</v>
      </c>
      <c r="C40" s="860" t="s">
        <v>373</v>
      </c>
    </row>
    <row r="41" spans="1:3" ht="27" customHeight="1" thickBot="1">
      <c r="A41" s="216"/>
      <c r="B41" s="869" t="s">
        <v>374</v>
      </c>
      <c r="C41" s="870" t="s">
        <v>375</v>
      </c>
    </row>
    <row r="42" spans="1:3" ht="13.2" thickTop="1" thickBot="1">
      <c r="A42" s="854" t="s">
        <v>426</v>
      </c>
      <c r="B42" s="855"/>
      <c r="C42" s="856"/>
    </row>
    <row r="43" spans="1:3" ht="12.6" thickTop="1">
      <c r="A43" s="215"/>
      <c r="B43" s="857" t="s">
        <v>462</v>
      </c>
      <c r="C43" s="858" t="s">
        <v>376</v>
      </c>
    </row>
    <row r="44" spans="1:3">
      <c r="A44" s="545"/>
      <c r="B44" s="844" t="s">
        <v>461</v>
      </c>
      <c r="C44" s="845"/>
    </row>
    <row r="45" spans="1:3" ht="23.25" customHeight="1" thickBot="1">
      <c r="A45" s="216"/>
      <c r="B45" s="867" t="s">
        <v>377</v>
      </c>
      <c r="C45" s="868" t="s">
        <v>378</v>
      </c>
    </row>
    <row r="46" spans="1:3" ht="11.25" customHeight="1" thickTop="1" thickBot="1">
      <c r="A46" s="854" t="s">
        <v>427</v>
      </c>
      <c r="B46" s="855"/>
      <c r="C46" s="856"/>
    </row>
    <row r="47" spans="1:3" ht="26.25" customHeight="1" thickTop="1">
      <c r="A47" s="545"/>
      <c r="B47" s="844" t="s">
        <v>428</v>
      </c>
      <c r="C47" s="845"/>
    </row>
    <row r="48" spans="1:3" ht="12.6" thickBot="1">
      <c r="A48" s="854" t="s">
        <v>429</v>
      </c>
      <c r="B48" s="855"/>
      <c r="C48" s="856"/>
    </row>
    <row r="49" spans="1:3" ht="12.6" thickTop="1">
      <c r="A49" s="215"/>
      <c r="B49" s="857" t="s">
        <v>379</v>
      </c>
      <c r="C49" s="858" t="s">
        <v>379</v>
      </c>
    </row>
    <row r="50" spans="1:3" ht="11.25" customHeight="1">
      <c r="A50" s="545"/>
      <c r="B50" s="844" t="s">
        <v>380</v>
      </c>
      <c r="C50" s="845" t="s">
        <v>380</v>
      </c>
    </row>
    <row r="51" spans="1:3">
      <c r="A51" s="545"/>
      <c r="B51" s="844" t="s">
        <v>381</v>
      </c>
      <c r="C51" s="845" t="s">
        <v>381</v>
      </c>
    </row>
    <row r="52" spans="1:3" ht="11.25" customHeight="1">
      <c r="A52" s="545"/>
      <c r="B52" s="844" t="s">
        <v>489</v>
      </c>
      <c r="C52" s="845" t="s">
        <v>382</v>
      </c>
    </row>
    <row r="53" spans="1:3" ht="33.6" customHeight="1">
      <c r="A53" s="545"/>
      <c r="B53" s="844" t="s">
        <v>383</v>
      </c>
      <c r="C53" s="845" t="s">
        <v>383</v>
      </c>
    </row>
    <row r="54" spans="1:3" ht="11.25" customHeight="1">
      <c r="A54" s="545"/>
      <c r="B54" s="844" t="s">
        <v>482</v>
      </c>
      <c r="C54" s="845" t="s">
        <v>384</v>
      </c>
    </row>
    <row r="55" spans="1:3" ht="11.25" customHeight="1" thickBot="1">
      <c r="A55" s="854" t="s">
        <v>430</v>
      </c>
      <c r="B55" s="855"/>
      <c r="C55" s="856"/>
    </row>
    <row r="56" spans="1:3" ht="12.6" thickTop="1">
      <c r="A56" s="215"/>
      <c r="B56" s="857" t="s">
        <v>379</v>
      </c>
      <c r="C56" s="858" t="s">
        <v>379</v>
      </c>
    </row>
    <row r="57" spans="1:3">
      <c r="A57" s="545"/>
      <c r="B57" s="844" t="s">
        <v>385</v>
      </c>
      <c r="C57" s="845" t="s">
        <v>385</v>
      </c>
    </row>
    <row r="58" spans="1:3">
      <c r="A58" s="545"/>
      <c r="B58" s="844" t="s">
        <v>436</v>
      </c>
      <c r="C58" s="845" t="s">
        <v>386</v>
      </c>
    </row>
    <row r="59" spans="1:3">
      <c r="A59" s="545"/>
      <c r="B59" s="844" t="s">
        <v>387</v>
      </c>
      <c r="C59" s="845" t="s">
        <v>387</v>
      </c>
    </row>
    <row r="60" spans="1:3">
      <c r="A60" s="545"/>
      <c r="B60" s="844" t="s">
        <v>388</v>
      </c>
      <c r="C60" s="845" t="s">
        <v>388</v>
      </c>
    </row>
    <row r="61" spans="1:3">
      <c r="A61" s="545"/>
      <c r="B61" s="844" t="s">
        <v>389</v>
      </c>
      <c r="C61" s="845" t="s">
        <v>389</v>
      </c>
    </row>
    <row r="62" spans="1:3">
      <c r="A62" s="545"/>
      <c r="B62" s="844" t="s">
        <v>437</v>
      </c>
      <c r="C62" s="845" t="s">
        <v>390</v>
      </c>
    </row>
    <row r="63" spans="1:3">
      <c r="A63" s="545"/>
      <c r="B63" s="844" t="s">
        <v>391</v>
      </c>
      <c r="C63" s="845" t="s">
        <v>391</v>
      </c>
    </row>
    <row r="64" spans="1:3" ht="12.6" thickBot="1">
      <c r="A64" s="216"/>
      <c r="B64" s="867" t="s">
        <v>392</v>
      </c>
      <c r="C64" s="868" t="s">
        <v>392</v>
      </c>
    </row>
    <row r="65" spans="1:3" ht="11.25" customHeight="1" thickTop="1">
      <c r="A65" s="873" t="s">
        <v>431</v>
      </c>
      <c r="B65" s="874"/>
      <c r="C65" s="875"/>
    </row>
    <row r="66" spans="1:3" ht="12.6" thickBot="1">
      <c r="A66" s="216"/>
      <c r="B66" s="867" t="s">
        <v>393</v>
      </c>
      <c r="C66" s="868" t="s">
        <v>393</v>
      </c>
    </row>
    <row r="67" spans="1:3" ht="11.25" customHeight="1" thickTop="1" thickBot="1">
      <c r="A67" s="854" t="s">
        <v>432</v>
      </c>
      <c r="B67" s="855"/>
      <c r="C67" s="856"/>
    </row>
    <row r="68" spans="1:3" ht="12.6" thickTop="1">
      <c r="A68" s="215"/>
      <c r="B68" s="857" t="s">
        <v>394</v>
      </c>
      <c r="C68" s="858" t="s">
        <v>394</v>
      </c>
    </row>
    <row r="69" spans="1:3">
      <c r="A69" s="545"/>
      <c r="B69" s="844" t="s">
        <v>395</v>
      </c>
      <c r="C69" s="845" t="s">
        <v>395</v>
      </c>
    </row>
    <row r="70" spans="1:3">
      <c r="A70" s="545"/>
      <c r="B70" s="844" t="s">
        <v>396</v>
      </c>
      <c r="C70" s="845" t="s">
        <v>396</v>
      </c>
    </row>
    <row r="71" spans="1:3" ht="38.25" customHeight="1">
      <c r="A71" s="545"/>
      <c r="B71" s="871" t="s">
        <v>439</v>
      </c>
      <c r="C71" s="872" t="s">
        <v>397</v>
      </c>
    </row>
    <row r="72" spans="1:3" ht="33.75" customHeight="1">
      <c r="A72" s="545"/>
      <c r="B72" s="871" t="s">
        <v>441</v>
      </c>
      <c r="C72" s="872" t="s">
        <v>398</v>
      </c>
    </row>
    <row r="73" spans="1:3" ht="15.75" customHeight="1">
      <c r="A73" s="545"/>
      <c r="B73" s="871" t="s">
        <v>438</v>
      </c>
      <c r="C73" s="872" t="s">
        <v>399</v>
      </c>
    </row>
    <row r="74" spans="1:3">
      <c r="A74" s="545"/>
      <c r="B74" s="844" t="s">
        <v>400</v>
      </c>
      <c r="C74" s="845" t="s">
        <v>400</v>
      </c>
    </row>
    <row r="75" spans="1:3" ht="12.6" thickBot="1">
      <c r="A75" s="216"/>
      <c r="B75" s="867" t="s">
        <v>401</v>
      </c>
      <c r="C75" s="868" t="s">
        <v>401</v>
      </c>
    </row>
    <row r="76" spans="1:3" ht="12.6" thickTop="1">
      <c r="A76" s="873" t="s">
        <v>465</v>
      </c>
      <c r="B76" s="874"/>
      <c r="C76" s="875"/>
    </row>
    <row r="77" spans="1:3">
      <c r="A77" s="545"/>
      <c r="B77" s="844" t="s">
        <v>393</v>
      </c>
      <c r="C77" s="845"/>
    </row>
    <row r="78" spans="1:3">
      <c r="A78" s="545"/>
      <c r="B78" s="844" t="s">
        <v>463</v>
      </c>
      <c r="C78" s="845"/>
    </row>
    <row r="79" spans="1:3">
      <c r="A79" s="545"/>
      <c r="B79" s="844" t="s">
        <v>464</v>
      </c>
      <c r="C79" s="845"/>
    </row>
    <row r="80" spans="1:3">
      <c r="A80" s="873" t="s">
        <v>466</v>
      </c>
      <c r="B80" s="874"/>
      <c r="C80" s="875"/>
    </row>
    <row r="81" spans="1:3">
      <c r="A81" s="545"/>
      <c r="B81" s="844" t="s">
        <v>393</v>
      </c>
      <c r="C81" s="845"/>
    </row>
    <row r="82" spans="1:3">
      <c r="A82" s="545"/>
      <c r="B82" s="844" t="s">
        <v>467</v>
      </c>
      <c r="C82" s="845"/>
    </row>
    <row r="83" spans="1:3" ht="76.5" customHeight="1">
      <c r="A83" s="545"/>
      <c r="B83" s="844" t="s">
        <v>481</v>
      </c>
      <c r="C83" s="845"/>
    </row>
    <row r="84" spans="1:3" ht="53.25" customHeight="1">
      <c r="A84" s="545"/>
      <c r="B84" s="844" t="s">
        <v>480</v>
      </c>
      <c r="C84" s="845"/>
    </row>
    <row r="85" spans="1:3">
      <c r="A85" s="545"/>
      <c r="B85" s="844" t="s">
        <v>468</v>
      </c>
      <c r="C85" s="845"/>
    </row>
    <row r="86" spans="1:3">
      <c r="A86" s="545"/>
      <c r="B86" s="844" t="s">
        <v>469</v>
      </c>
      <c r="C86" s="845"/>
    </row>
    <row r="87" spans="1:3">
      <c r="A87" s="545"/>
      <c r="B87" s="844" t="s">
        <v>470</v>
      </c>
      <c r="C87" s="845"/>
    </row>
    <row r="88" spans="1:3">
      <c r="A88" s="873" t="s">
        <v>471</v>
      </c>
      <c r="B88" s="874"/>
      <c r="C88" s="875"/>
    </row>
    <row r="89" spans="1:3">
      <c r="A89" s="545"/>
      <c r="B89" s="844" t="s">
        <v>393</v>
      </c>
      <c r="C89" s="845"/>
    </row>
    <row r="90" spans="1:3">
      <c r="A90" s="545"/>
      <c r="B90" s="844" t="s">
        <v>473</v>
      </c>
      <c r="C90" s="845"/>
    </row>
    <row r="91" spans="1:3" ht="12" customHeight="1">
      <c r="A91" s="545"/>
      <c r="B91" s="844" t="s">
        <v>474</v>
      </c>
      <c r="C91" s="845"/>
    </row>
    <row r="92" spans="1:3">
      <c r="A92" s="545"/>
      <c r="B92" s="844" t="s">
        <v>475</v>
      </c>
      <c r="C92" s="845"/>
    </row>
    <row r="93" spans="1:3" ht="24.75" customHeight="1">
      <c r="A93" s="545"/>
      <c r="B93" s="876" t="s">
        <v>517</v>
      </c>
      <c r="C93" s="877"/>
    </row>
    <row r="94" spans="1:3" ht="24" customHeight="1">
      <c r="A94" s="545"/>
      <c r="B94" s="876" t="s">
        <v>518</v>
      </c>
      <c r="C94" s="877"/>
    </row>
    <row r="95" spans="1:3" ht="13.5" customHeight="1">
      <c r="A95" s="545"/>
      <c r="B95" s="859" t="s">
        <v>476</v>
      </c>
      <c r="C95" s="860"/>
    </row>
    <row r="96" spans="1:3" ht="11.25" customHeight="1" thickBot="1">
      <c r="A96" s="878" t="s">
        <v>513</v>
      </c>
      <c r="B96" s="879"/>
      <c r="C96" s="880"/>
    </row>
    <row r="97" spans="1:3" ht="13.2" thickTop="1" thickBot="1">
      <c r="A97" s="887" t="s">
        <v>402</v>
      </c>
      <c r="B97" s="887"/>
      <c r="C97" s="887"/>
    </row>
    <row r="98" spans="1:3">
      <c r="A98" s="309">
        <v>2</v>
      </c>
      <c r="B98" s="471" t="s">
        <v>493</v>
      </c>
      <c r="C98" s="471" t="s">
        <v>514</v>
      </c>
    </row>
    <row r="99" spans="1:3">
      <c r="A99" s="220">
        <v>3</v>
      </c>
      <c r="B99" s="472" t="s">
        <v>494</v>
      </c>
      <c r="C99" s="473" t="s">
        <v>515</v>
      </c>
    </row>
    <row r="100" spans="1:3">
      <c r="A100" s="220">
        <v>4</v>
      </c>
      <c r="B100" s="472" t="s">
        <v>495</v>
      </c>
      <c r="C100" s="473" t="s">
        <v>519</v>
      </c>
    </row>
    <row r="101" spans="1:3" ht="11.25" customHeight="1">
      <c r="A101" s="220">
        <v>5</v>
      </c>
      <c r="B101" s="472" t="s">
        <v>496</v>
      </c>
      <c r="C101" s="473" t="s">
        <v>516</v>
      </c>
    </row>
    <row r="102" spans="1:3" ht="12" customHeight="1">
      <c r="A102" s="220">
        <v>6</v>
      </c>
      <c r="B102" s="472" t="s">
        <v>511</v>
      </c>
      <c r="C102" s="473" t="s">
        <v>497</v>
      </c>
    </row>
    <row r="103" spans="1:3" ht="12" customHeight="1">
      <c r="A103" s="220">
        <v>7</v>
      </c>
      <c r="B103" s="472" t="s">
        <v>498</v>
      </c>
      <c r="C103" s="473" t="s">
        <v>512</v>
      </c>
    </row>
    <row r="104" spans="1:3">
      <c r="A104" s="220">
        <v>8</v>
      </c>
      <c r="B104" s="472" t="s">
        <v>503</v>
      </c>
      <c r="C104" s="473" t="s">
        <v>523</v>
      </c>
    </row>
    <row r="105" spans="1:3" ht="11.25" customHeight="1">
      <c r="A105" s="873" t="s">
        <v>477</v>
      </c>
      <c r="B105" s="874"/>
      <c r="C105" s="875"/>
    </row>
    <row r="106" spans="1:3" ht="12" customHeight="1">
      <c r="A106" s="545"/>
      <c r="B106" s="844" t="s">
        <v>393</v>
      </c>
      <c r="C106" s="845"/>
    </row>
    <row r="107" spans="1:3">
      <c r="A107" s="873" t="s">
        <v>659</v>
      </c>
      <c r="B107" s="874"/>
      <c r="C107" s="875"/>
    </row>
    <row r="108" spans="1:3" ht="12" customHeight="1">
      <c r="A108" s="545"/>
      <c r="B108" s="844" t="s">
        <v>661</v>
      </c>
      <c r="C108" s="845"/>
    </row>
    <row r="109" spans="1:3">
      <c r="A109" s="545"/>
      <c r="B109" s="844" t="s">
        <v>662</v>
      </c>
      <c r="C109" s="845"/>
    </row>
    <row r="110" spans="1:3">
      <c r="A110" s="545"/>
      <c r="B110" s="844" t="s">
        <v>660</v>
      </c>
      <c r="C110" s="845"/>
    </row>
    <row r="111" spans="1:3">
      <c r="A111" s="881" t="s">
        <v>950</v>
      </c>
      <c r="B111" s="881"/>
      <c r="C111" s="881"/>
    </row>
    <row r="112" spans="1:3">
      <c r="A112" s="882" t="s">
        <v>326</v>
      </c>
      <c r="B112" s="882"/>
      <c r="C112" s="882"/>
    </row>
    <row r="113" spans="1:3">
      <c r="A113" s="546">
        <v>1</v>
      </c>
      <c r="B113" s="883" t="s">
        <v>836</v>
      </c>
      <c r="C113" s="884"/>
    </row>
    <row r="114" spans="1:3">
      <c r="A114" s="546">
        <v>2</v>
      </c>
      <c r="B114" s="885" t="s">
        <v>837</v>
      </c>
      <c r="C114" s="886"/>
    </row>
    <row r="115" spans="1:3">
      <c r="A115" s="546">
        <v>3</v>
      </c>
      <c r="B115" s="883" t="s">
        <v>838</v>
      </c>
      <c r="C115" s="884"/>
    </row>
    <row r="116" spans="1:3">
      <c r="A116" s="546">
        <v>4</v>
      </c>
      <c r="B116" s="883" t="s">
        <v>839</v>
      </c>
      <c r="C116" s="884"/>
    </row>
    <row r="117" spans="1:3">
      <c r="A117" s="546">
        <v>5</v>
      </c>
      <c r="B117" s="883" t="s">
        <v>840</v>
      </c>
      <c r="C117" s="884"/>
    </row>
    <row r="118" spans="1:3" ht="55.5" customHeight="1">
      <c r="A118" s="546">
        <v>6</v>
      </c>
      <c r="B118" s="883" t="s">
        <v>951</v>
      </c>
      <c r="C118" s="884"/>
    </row>
    <row r="119" spans="1:3" ht="24">
      <c r="A119" s="546">
        <v>6.01</v>
      </c>
      <c r="B119" s="547" t="s">
        <v>695</v>
      </c>
      <c r="C119" s="590" t="s">
        <v>952</v>
      </c>
    </row>
    <row r="120" spans="1:3" ht="36">
      <c r="A120" s="546">
        <v>6.02</v>
      </c>
      <c r="B120" s="547" t="s">
        <v>696</v>
      </c>
      <c r="C120" s="588" t="s">
        <v>956</v>
      </c>
    </row>
    <row r="121" spans="1:3">
      <c r="A121" s="546">
        <v>6.03</v>
      </c>
      <c r="B121" s="553" t="s">
        <v>697</v>
      </c>
      <c r="C121" s="553" t="s">
        <v>841</v>
      </c>
    </row>
    <row r="122" spans="1:3">
      <c r="A122" s="546">
        <v>6.04</v>
      </c>
      <c r="B122" s="547" t="s">
        <v>698</v>
      </c>
      <c r="C122" s="549" t="s">
        <v>842</v>
      </c>
    </row>
    <row r="123" spans="1:3">
      <c r="A123" s="546">
        <v>6.05</v>
      </c>
      <c r="B123" s="547" t="s">
        <v>699</v>
      </c>
      <c r="C123" s="549" t="s">
        <v>843</v>
      </c>
    </row>
    <row r="124" spans="1:3" ht="24">
      <c r="A124" s="546">
        <v>6.06</v>
      </c>
      <c r="B124" s="547" t="s">
        <v>700</v>
      </c>
      <c r="C124" s="549" t="s">
        <v>844</v>
      </c>
    </row>
    <row r="125" spans="1:3">
      <c r="A125" s="546">
        <v>6.07</v>
      </c>
      <c r="B125" s="550" t="s">
        <v>701</v>
      </c>
      <c r="C125" s="549" t="s">
        <v>845</v>
      </c>
    </row>
    <row r="126" spans="1:3" ht="24">
      <c r="A126" s="546">
        <v>6.08</v>
      </c>
      <c r="B126" s="547" t="s">
        <v>702</v>
      </c>
      <c r="C126" s="549" t="s">
        <v>846</v>
      </c>
    </row>
    <row r="127" spans="1:3" ht="24">
      <c r="A127" s="546">
        <v>6.09</v>
      </c>
      <c r="B127" s="551" t="s">
        <v>703</v>
      </c>
      <c r="C127" s="549" t="s">
        <v>847</v>
      </c>
    </row>
    <row r="128" spans="1:3">
      <c r="A128" s="552">
        <v>6.1</v>
      </c>
      <c r="B128" s="551" t="s">
        <v>704</v>
      </c>
      <c r="C128" s="549" t="s">
        <v>848</v>
      </c>
    </row>
    <row r="129" spans="1:3">
      <c r="A129" s="546">
        <v>6.11</v>
      </c>
      <c r="B129" s="551" t="s">
        <v>705</v>
      </c>
      <c r="C129" s="549" t="s">
        <v>849</v>
      </c>
    </row>
    <row r="130" spans="1:3">
      <c r="A130" s="546">
        <v>6.12</v>
      </c>
      <c r="B130" s="551" t="s">
        <v>706</v>
      </c>
      <c r="C130" s="549" t="s">
        <v>850</v>
      </c>
    </row>
    <row r="131" spans="1:3">
      <c r="A131" s="546">
        <v>6.13</v>
      </c>
      <c r="B131" s="551" t="s">
        <v>707</v>
      </c>
      <c r="C131" s="553" t="s">
        <v>851</v>
      </c>
    </row>
    <row r="132" spans="1:3">
      <c r="A132" s="546">
        <v>6.14</v>
      </c>
      <c r="B132" s="551" t="s">
        <v>708</v>
      </c>
      <c r="C132" s="553" t="s">
        <v>852</v>
      </c>
    </row>
    <row r="133" spans="1:3">
      <c r="A133" s="546">
        <v>6.15</v>
      </c>
      <c r="B133" s="551" t="s">
        <v>709</v>
      </c>
      <c r="C133" s="553" t="s">
        <v>853</v>
      </c>
    </row>
    <row r="134" spans="1:3">
      <c r="A134" s="546">
        <v>6.16</v>
      </c>
      <c r="B134" s="551" t="s">
        <v>710</v>
      </c>
      <c r="C134" s="553" t="s">
        <v>854</v>
      </c>
    </row>
    <row r="135" spans="1:3">
      <c r="A135" s="546">
        <v>6.17</v>
      </c>
      <c r="B135" s="553" t="s">
        <v>711</v>
      </c>
      <c r="C135" s="553" t="s">
        <v>855</v>
      </c>
    </row>
    <row r="136" spans="1:3" ht="24">
      <c r="A136" s="546">
        <v>6.18</v>
      </c>
      <c r="B136" s="551" t="s">
        <v>712</v>
      </c>
      <c r="C136" s="553" t="s">
        <v>856</v>
      </c>
    </row>
    <row r="137" spans="1:3">
      <c r="A137" s="546">
        <v>6.19</v>
      </c>
      <c r="B137" s="551" t="s">
        <v>713</v>
      </c>
      <c r="C137" s="553" t="s">
        <v>857</v>
      </c>
    </row>
    <row r="138" spans="1:3">
      <c r="A138" s="552">
        <v>6.2</v>
      </c>
      <c r="B138" s="551" t="s">
        <v>714</v>
      </c>
      <c r="C138" s="553" t="s">
        <v>858</v>
      </c>
    </row>
    <row r="139" spans="1:3">
      <c r="A139" s="546">
        <v>6.21</v>
      </c>
      <c r="B139" s="551" t="s">
        <v>715</v>
      </c>
      <c r="C139" s="553" t="s">
        <v>859</v>
      </c>
    </row>
    <row r="140" spans="1:3">
      <c r="A140" s="546">
        <v>6.22</v>
      </c>
      <c r="B140" s="551" t="s">
        <v>716</v>
      </c>
      <c r="C140" s="553" t="s">
        <v>860</v>
      </c>
    </row>
    <row r="141" spans="1:3" ht="24">
      <c r="A141" s="546">
        <v>6.23</v>
      </c>
      <c r="B141" s="551" t="s">
        <v>717</v>
      </c>
      <c r="C141" s="553" t="s">
        <v>861</v>
      </c>
    </row>
    <row r="142" spans="1:3" ht="24">
      <c r="A142" s="546">
        <v>6.24</v>
      </c>
      <c r="B142" s="547" t="s">
        <v>718</v>
      </c>
      <c r="C142" s="553" t="s">
        <v>862</v>
      </c>
    </row>
    <row r="143" spans="1:3">
      <c r="A143" s="546">
        <v>6.2500000000000098</v>
      </c>
      <c r="B143" s="547" t="s">
        <v>719</v>
      </c>
      <c r="C143" s="553" t="s">
        <v>863</v>
      </c>
    </row>
    <row r="144" spans="1:3" ht="24">
      <c r="A144" s="546">
        <v>6.2600000000000202</v>
      </c>
      <c r="B144" s="547" t="s">
        <v>864</v>
      </c>
      <c r="C144" s="593" t="s">
        <v>865</v>
      </c>
    </row>
    <row r="145" spans="1:3" ht="24">
      <c r="A145" s="546">
        <v>6.2700000000000298</v>
      </c>
      <c r="B145" s="547" t="s">
        <v>165</v>
      </c>
      <c r="C145" s="593" t="s">
        <v>954</v>
      </c>
    </row>
    <row r="146" spans="1:3">
      <c r="A146" s="546"/>
      <c r="B146" s="892" t="s">
        <v>866</v>
      </c>
      <c r="C146" s="893"/>
    </row>
    <row r="147" spans="1:3" s="555" customFormat="1">
      <c r="A147" s="554">
        <v>7.1</v>
      </c>
      <c r="B147" s="547" t="s">
        <v>867</v>
      </c>
      <c r="C147" s="896" t="s">
        <v>868</v>
      </c>
    </row>
    <row r="148" spans="1:3" s="555" customFormat="1">
      <c r="A148" s="554">
        <v>7.2</v>
      </c>
      <c r="B148" s="547" t="s">
        <v>869</v>
      </c>
      <c r="C148" s="897"/>
    </row>
    <row r="149" spans="1:3" s="555" customFormat="1">
      <c r="A149" s="554">
        <v>7.3</v>
      </c>
      <c r="B149" s="547" t="s">
        <v>870</v>
      </c>
      <c r="C149" s="897"/>
    </row>
    <row r="150" spans="1:3" s="555" customFormat="1">
      <c r="A150" s="554">
        <v>7.4</v>
      </c>
      <c r="B150" s="547" t="s">
        <v>871</v>
      </c>
      <c r="C150" s="897"/>
    </row>
    <row r="151" spans="1:3" s="555" customFormat="1">
      <c r="A151" s="554">
        <v>7.5</v>
      </c>
      <c r="B151" s="547" t="s">
        <v>872</v>
      </c>
      <c r="C151" s="897"/>
    </row>
    <row r="152" spans="1:3" s="555" customFormat="1">
      <c r="A152" s="554">
        <v>7.6</v>
      </c>
      <c r="B152" s="547" t="s">
        <v>945</v>
      </c>
      <c r="C152" s="898"/>
    </row>
    <row r="153" spans="1:3" s="555" customFormat="1" ht="24">
      <c r="A153" s="554">
        <v>7.7</v>
      </c>
      <c r="B153" s="547" t="s">
        <v>873</v>
      </c>
      <c r="C153" s="556" t="s">
        <v>874</v>
      </c>
    </row>
    <row r="154" spans="1:3" s="555" customFormat="1" ht="24">
      <c r="A154" s="554">
        <v>7.8</v>
      </c>
      <c r="B154" s="547" t="s">
        <v>875</v>
      </c>
      <c r="C154" s="556" t="s">
        <v>876</v>
      </c>
    </row>
    <row r="155" spans="1:3">
      <c r="A155" s="545"/>
      <c r="B155" s="892" t="s">
        <v>877</v>
      </c>
      <c r="C155" s="893"/>
    </row>
    <row r="156" spans="1:3">
      <c r="A156" s="554">
        <v>1</v>
      </c>
      <c r="B156" s="888" t="s">
        <v>959</v>
      </c>
      <c r="C156" s="889"/>
    </row>
    <row r="157" spans="1:3" ht="24.9" customHeight="1">
      <c r="A157" s="554">
        <v>2</v>
      </c>
      <c r="B157" s="890" t="s">
        <v>955</v>
      </c>
      <c r="C157" s="891"/>
    </row>
    <row r="158" spans="1:3">
      <c r="A158" s="554">
        <v>3</v>
      </c>
      <c r="B158" s="890" t="s">
        <v>944</v>
      </c>
      <c r="C158" s="891"/>
    </row>
    <row r="159" spans="1:3">
      <c r="A159" s="545"/>
      <c r="B159" s="892" t="s">
        <v>878</v>
      </c>
      <c r="C159" s="893"/>
    </row>
    <row r="160" spans="1:3" ht="39" customHeight="1">
      <c r="A160" s="554">
        <v>1</v>
      </c>
      <c r="B160" s="894" t="s">
        <v>961</v>
      </c>
      <c r="C160" s="895"/>
    </row>
    <row r="161" spans="1:3">
      <c r="A161" s="554">
        <v>3</v>
      </c>
      <c r="B161" s="547" t="s">
        <v>683</v>
      </c>
      <c r="C161" s="556" t="s">
        <v>879</v>
      </c>
    </row>
    <row r="162" spans="1:3">
      <c r="A162" s="554">
        <v>4</v>
      </c>
      <c r="B162" s="547" t="s">
        <v>684</v>
      </c>
      <c r="C162" s="556" t="s">
        <v>880</v>
      </c>
    </row>
    <row r="163" spans="1:3" ht="24">
      <c r="A163" s="554">
        <v>5</v>
      </c>
      <c r="B163" s="547" t="s">
        <v>685</v>
      </c>
      <c r="C163" s="556" t="s">
        <v>881</v>
      </c>
    </row>
    <row r="164" spans="1:3">
      <c r="A164" s="554">
        <v>6</v>
      </c>
      <c r="B164" s="547" t="s">
        <v>686</v>
      </c>
      <c r="C164" s="547" t="s">
        <v>882</v>
      </c>
    </row>
    <row r="165" spans="1:3">
      <c r="A165" s="545"/>
      <c r="B165" s="892" t="s">
        <v>883</v>
      </c>
      <c r="C165" s="893"/>
    </row>
    <row r="166" spans="1:3" ht="24">
      <c r="A166" s="554"/>
      <c r="B166" s="547" t="s">
        <v>884</v>
      </c>
      <c r="C166" s="557" t="s">
        <v>885</v>
      </c>
    </row>
    <row r="167" spans="1:3">
      <c r="A167" s="554"/>
      <c r="B167" s="547" t="s">
        <v>685</v>
      </c>
      <c r="C167" s="556" t="s">
        <v>886</v>
      </c>
    </row>
    <row r="168" spans="1:3">
      <c r="A168" s="545"/>
      <c r="B168" s="892" t="s">
        <v>887</v>
      </c>
      <c r="C168" s="893"/>
    </row>
    <row r="169" spans="1:3">
      <c r="A169" s="545"/>
      <c r="B169" s="844" t="s">
        <v>948</v>
      </c>
      <c r="C169" s="845"/>
    </row>
    <row r="170" spans="1:3">
      <c r="A170" s="545" t="s">
        <v>888</v>
      </c>
      <c r="B170" s="558" t="s">
        <v>743</v>
      </c>
      <c r="C170" s="559" t="s">
        <v>889</v>
      </c>
    </row>
    <row r="171" spans="1:3">
      <c r="A171" s="545" t="s">
        <v>538</v>
      </c>
      <c r="B171" s="560" t="s">
        <v>744</v>
      </c>
      <c r="C171" s="556" t="s">
        <v>890</v>
      </c>
    </row>
    <row r="172" spans="1:3" ht="24">
      <c r="A172" s="545" t="s">
        <v>545</v>
      </c>
      <c r="B172" s="559" t="s">
        <v>745</v>
      </c>
      <c r="C172" s="556" t="s">
        <v>891</v>
      </c>
    </row>
    <row r="173" spans="1:3">
      <c r="A173" s="545" t="s">
        <v>892</v>
      </c>
      <c r="B173" s="560" t="s">
        <v>746</v>
      </c>
      <c r="C173" s="560" t="s">
        <v>893</v>
      </c>
    </row>
    <row r="174" spans="1:3" ht="24">
      <c r="A174" s="545" t="s">
        <v>894</v>
      </c>
      <c r="B174" s="561" t="s">
        <v>747</v>
      </c>
      <c r="C174" s="561" t="s">
        <v>895</v>
      </c>
    </row>
    <row r="175" spans="1:3" ht="24">
      <c r="A175" s="545" t="s">
        <v>546</v>
      </c>
      <c r="B175" s="561" t="s">
        <v>748</v>
      </c>
      <c r="C175" s="561" t="s">
        <v>896</v>
      </c>
    </row>
    <row r="176" spans="1:3" ht="24">
      <c r="A176" s="545" t="s">
        <v>897</v>
      </c>
      <c r="B176" s="561" t="s">
        <v>749</v>
      </c>
      <c r="C176" s="561" t="s">
        <v>898</v>
      </c>
    </row>
    <row r="177" spans="1:3" ht="24">
      <c r="A177" s="545" t="s">
        <v>899</v>
      </c>
      <c r="B177" s="561" t="s">
        <v>750</v>
      </c>
      <c r="C177" s="561" t="s">
        <v>901</v>
      </c>
    </row>
    <row r="178" spans="1:3" ht="24">
      <c r="A178" s="545" t="s">
        <v>900</v>
      </c>
      <c r="B178" s="561" t="s">
        <v>751</v>
      </c>
      <c r="C178" s="561" t="s">
        <v>903</v>
      </c>
    </row>
    <row r="179" spans="1:3" ht="24">
      <c r="A179" s="545" t="s">
        <v>902</v>
      </c>
      <c r="B179" s="561" t="s">
        <v>752</v>
      </c>
      <c r="C179" s="562" t="s">
        <v>905</v>
      </c>
    </row>
    <row r="180" spans="1:3" ht="24">
      <c r="A180" s="545" t="s">
        <v>904</v>
      </c>
      <c r="B180" s="579" t="s">
        <v>753</v>
      </c>
      <c r="C180" s="562" t="s">
        <v>907</v>
      </c>
    </row>
    <row r="181" spans="1:3" ht="24">
      <c r="A181" s="545" t="s">
        <v>906</v>
      </c>
      <c r="B181" s="561" t="s">
        <v>754</v>
      </c>
      <c r="C181" s="563" t="s">
        <v>909</v>
      </c>
    </row>
    <row r="182" spans="1:3">
      <c r="A182" s="589" t="s">
        <v>908</v>
      </c>
      <c r="B182" s="564" t="s">
        <v>755</v>
      </c>
      <c r="C182" s="559" t="s">
        <v>910</v>
      </c>
    </row>
    <row r="183" spans="1:3" ht="24">
      <c r="A183" s="545"/>
      <c r="B183" s="565" t="s">
        <v>911</v>
      </c>
      <c r="C183" s="549" t="s">
        <v>912</v>
      </c>
    </row>
    <row r="184" spans="1:3" ht="24">
      <c r="A184" s="545"/>
      <c r="B184" s="565" t="s">
        <v>913</v>
      </c>
      <c r="C184" s="549" t="s">
        <v>914</v>
      </c>
    </row>
    <row r="185" spans="1:3" ht="24">
      <c r="A185" s="545"/>
      <c r="B185" s="565" t="s">
        <v>915</v>
      </c>
      <c r="C185" s="549" t="s">
        <v>916</v>
      </c>
    </row>
    <row r="186" spans="1:3">
      <c r="A186" s="545"/>
      <c r="B186" s="892" t="s">
        <v>917</v>
      </c>
      <c r="C186" s="893"/>
    </row>
    <row r="187" spans="1:3" ht="50.1" customHeight="1">
      <c r="A187" s="545"/>
      <c r="B187" s="888" t="s">
        <v>960</v>
      </c>
      <c r="C187" s="889"/>
    </row>
    <row r="188" spans="1:3">
      <c r="A188" s="554">
        <v>1</v>
      </c>
      <c r="B188" s="553" t="s">
        <v>775</v>
      </c>
      <c r="C188" s="553" t="s">
        <v>775</v>
      </c>
    </row>
    <row r="189" spans="1:3" ht="24">
      <c r="A189" s="554">
        <v>2</v>
      </c>
      <c r="B189" s="553" t="s">
        <v>918</v>
      </c>
      <c r="C189" s="553" t="s">
        <v>919</v>
      </c>
    </row>
    <row r="190" spans="1:3">
      <c r="A190" s="554">
        <v>3</v>
      </c>
      <c r="B190" s="553" t="s">
        <v>777</v>
      </c>
      <c r="C190" s="553" t="s">
        <v>920</v>
      </c>
    </row>
    <row r="191" spans="1:3" ht="24">
      <c r="A191" s="554">
        <v>4</v>
      </c>
      <c r="B191" s="553" t="s">
        <v>778</v>
      </c>
      <c r="C191" s="553" t="s">
        <v>921</v>
      </c>
    </row>
    <row r="192" spans="1:3" ht="24">
      <c r="A192" s="554">
        <v>5</v>
      </c>
      <c r="B192" s="553" t="s">
        <v>779</v>
      </c>
      <c r="C192" s="548" t="s">
        <v>962</v>
      </c>
    </row>
    <row r="193" spans="1:4" ht="48">
      <c r="A193" s="554">
        <v>6</v>
      </c>
      <c r="B193" s="553" t="s">
        <v>780</v>
      </c>
      <c r="C193" s="553" t="s">
        <v>922</v>
      </c>
    </row>
    <row r="194" spans="1:4">
      <c r="A194" s="545"/>
      <c r="B194" s="892" t="s">
        <v>923</v>
      </c>
      <c r="C194" s="893"/>
    </row>
    <row r="195" spans="1:4" ht="26.1" customHeight="1">
      <c r="A195" s="545"/>
      <c r="B195" s="899" t="s">
        <v>946</v>
      </c>
      <c r="C195" s="901"/>
    </row>
    <row r="196" spans="1:4" ht="24">
      <c r="A196" s="545">
        <v>1.1000000000000001</v>
      </c>
      <c r="B196" s="566" t="s">
        <v>790</v>
      </c>
      <c r="C196" s="580" t="s">
        <v>924</v>
      </c>
      <c r="D196" s="581"/>
    </row>
    <row r="197" spans="1:4" ht="12.6">
      <c r="A197" s="545" t="s">
        <v>252</v>
      </c>
      <c r="B197" s="567" t="s">
        <v>791</v>
      </c>
      <c r="C197" s="580" t="s">
        <v>925</v>
      </c>
      <c r="D197" s="582"/>
    </row>
    <row r="198" spans="1:4" ht="12.6">
      <c r="A198" s="545" t="s">
        <v>792</v>
      </c>
      <c r="B198" s="568" t="s">
        <v>793</v>
      </c>
      <c r="C198" s="853" t="s">
        <v>947</v>
      </c>
      <c r="D198" s="583"/>
    </row>
    <row r="199" spans="1:4" ht="12.6">
      <c r="A199" s="545" t="s">
        <v>794</v>
      </c>
      <c r="B199" s="568" t="s">
        <v>795</v>
      </c>
      <c r="C199" s="853"/>
      <c r="D199" s="583"/>
    </row>
    <row r="200" spans="1:4" ht="12.6">
      <c r="A200" s="545" t="s">
        <v>796</v>
      </c>
      <c r="B200" s="568" t="s">
        <v>797</v>
      </c>
      <c r="C200" s="853"/>
      <c r="D200" s="583"/>
    </row>
    <row r="201" spans="1:4" ht="12.6">
      <c r="A201" s="545" t="s">
        <v>798</v>
      </c>
      <c r="B201" s="568" t="s">
        <v>799</v>
      </c>
      <c r="C201" s="853"/>
      <c r="D201" s="583"/>
    </row>
    <row r="202" spans="1:4" ht="24">
      <c r="A202" s="545">
        <v>1.2</v>
      </c>
      <c r="B202" s="569" t="s">
        <v>800</v>
      </c>
      <c r="C202" s="570" t="s">
        <v>926</v>
      </c>
      <c r="D202" s="584"/>
    </row>
    <row r="203" spans="1:4" ht="24">
      <c r="A203" s="545" t="s">
        <v>802</v>
      </c>
      <c r="B203" s="571" t="s">
        <v>803</v>
      </c>
      <c r="C203" s="572" t="s">
        <v>927</v>
      </c>
      <c r="D203" s="585"/>
    </row>
    <row r="204" spans="1:4" ht="24">
      <c r="A204" s="545" t="s">
        <v>804</v>
      </c>
      <c r="B204" s="573" t="s">
        <v>805</v>
      </c>
      <c r="C204" s="572" t="s">
        <v>928</v>
      </c>
      <c r="D204" s="586"/>
    </row>
    <row r="205" spans="1:4" ht="12.6">
      <c r="A205" s="545" t="s">
        <v>806</v>
      </c>
      <c r="B205" s="574" t="s">
        <v>807</v>
      </c>
      <c r="C205" s="570" t="s">
        <v>929</v>
      </c>
      <c r="D205" s="585"/>
    </row>
    <row r="206" spans="1:4" ht="18" customHeight="1">
      <c r="A206" s="545" t="s">
        <v>808</v>
      </c>
      <c r="B206" s="577" t="s">
        <v>809</v>
      </c>
      <c r="C206" s="570" t="s">
        <v>930</v>
      </c>
      <c r="D206" s="586"/>
    </row>
    <row r="207" spans="1:4" ht="12.6">
      <c r="A207" s="545">
        <v>1.4</v>
      </c>
      <c r="B207" s="571" t="s">
        <v>942</v>
      </c>
      <c r="C207" s="575" t="s">
        <v>931</v>
      </c>
      <c r="D207" s="587"/>
    </row>
    <row r="208" spans="1:4" ht="12.6">
      <c r="A208" s="545">
        <v>1.5</v>
      </c>
      <c r="B208" s="571" t="s">
        <v>943</v>
      </c>
      <c r="C208" s="575" t="s">
        <v>931</v>
      </c>
      <c r="D208" s="587"/>
    </row>
    <row r="209" spans="1:3">
      <c r="A209" s="545"/>
      <c r="B209" s="881" t="s">
        <v>932</v>
      </c>
      <c r="C209" s="881"/>
    </row>
    <row r="210" spans="1:3" ht="24.6" customHeight="1">
      <c r="A210" s="545"/>
      <c r="B210" s="899" t="s">
        <v>933</v>
      </c>
      <c r="C210" s="899"/>
    </row>
    <row r="211" spans="1:3">
      <c r="A211" s="554"/>
      <c r="B211" s="547" t="s">
        <v>683</v>
      </c>
      <c r="C211" s="556" t="s">
        <v>879</v>
      </c>
    </row>
    <row r="212" spans="1:3">
      <c r="A212" s="554"/>
      <c r="B212" s="547" t="s">
        <v>684</v>
      </c>
      <c r="C212" s="556" t="s">
        <v>880</v>
      </c>
    </row>
    <row r="213" spans="1:3" ht="24">
      <c r="A213" s="545"/>
      <c r="B213" s="547" t="s">
        <v>685</v>
      </c>
      <c r="C213" s="556" t="s">
        <v>934</v>
      </c>
    </row>
    <row r="214" spans="1:3">
      <c r="A214" s="545"/>
      <c r="B214" s="881" t="s">
        <v>935</v>
      </c>
      <c r="C214" s="881"/>
    </row>
    <row r="215" spans="1:3" ht="36" customHeight="1">
      <c r="A215" s="554"/>
      <c r="B215" s="900" t="s">
        <v>949</v>
      </c>
      <c r="C215" s="900"/>
    </row>
  </sheetData>
  <mergeCells count="131">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activeCell="B215" sqref="B215:C215"/>
      <selection pane="topRight" activeCell="B215" sqref="B215:C215"/>
      <selection pane="bottomLeft" activeCell="B215" sqref="B215:C215"/>
      <selection pane="bottomRight" activeCell="B215" sqref="B215:C215"/>
    </sheetView>
  </sheetViews>
  <sheetFormatPr defaultRowHeight="14.4"/>
  <cols>
    <col min="1" max="1" width="9.5546875" style="2" bestFit="1" customWidth="1"/>
    <col min="2" max="2" width="55.109375" style="2" bestFit="1" customWidth="1"/>
    <col min="3" max="3" width="11.6640625" style="2" customWidth="1"/>
    <col min="4" max="4" width="13.33203125" style="2" customWidth="1"/>
    <col min="5" max="5" width="14.5546875" style="2" customWidth="1"/>
    <col min="6" max="6" width="11.6640625" style="2" customWidth="1"/>
    <col min="7" max="7" width="13.6640625" style="2" customWidth="1"/>
    <col min="8" max="8" width="14.5546875" style="2" customWidth="1"/>
  </cols>
  <sheetData>
    <row r="1" spans="1:8">
      <c r="A1" s="18" t="s">
        <v>188</v>
      </c>
      <c r="B1" s="306" t="str">
        <f>Info!C2</f>
        <v>სს "ვითიბი ბანკი ჯორჯია"</v>
      </c>
    </row>
    <row r="2" spans="1:8">
      <c r="A2" s="18" t="s">
        <v>189</v>
      </c>
      <c r="B2" s="431">
        <v>44377</v>
      </c>
    </row>
    <row r="3" spans="1:8">
      <c r="A3" s="18"/>
    </row>
    <row r="4" spans="1:8" ht="15" thickBot="1">
      <c r="A4" s="32" t="s">
        <v>406</v>
      </c>
      <c r="B4" s="70" t="s">
        <v>244</v>
      </c>
      <c r="C4" s="32"/>
      <c r="D4" s="33"/>
      <c r="E4" s="33"/>
      <c r="F4" s="34"/>
      <c r="G4" s="34"/>
      <c r="H4" s="35" t="s">
        <v>93</v>
      </c>
    </row>
    <row r="5" spans="1:8">
      <c r="A5" s="36"/>
      <c r="B5" s="37"/>
      <c r="C5" s="740" t="s">
        <v>194</v>
      </c>
      <c r="D5" s="741"/>
      <c r="E5" s="742"/>
      <c r="F5" s="740" t="s">
        <v>195</v>
      </c>
      <c r="G5" s="741"/>
      <c r="H5" s="743"/>
    </row>
    <row r="6" spans="1:8">
      <c r="A6" s="38" t="s">
        <v>26</v>
      </c>
      <c r="B6" s="39" t="s">
        <v>153</v>
      </c>
      <c r="C6" s="40" t="s">
        <v>27</v>
      </c>
      <c r="D6" s="40" t="s">
        <v>94</v>
      </c>
      <c r="E6" s="40" t="s">
        <v>68</v>
      </c>
      <c r="F6" s="40" t="s">
        <v>27</v>
      </c>
      <c r="G6" s="40" t="s">
        <v>94</v>
      </c>
      <c r="H6" s="41" t="s">
        <v>68</v>
      </c>
    </row>
    <row r="7" spans="1:8">
      <c r="A7" s="38">
        <v>1</v>
      </c>
      <c r="B7" s="42" t="s">
        <v>154</v>
      </c>
      <c r="C7" s="664">
        <v>32703154</v>
      </c>
      <c r="D7" s="664">
        <v>28131860</v>
      </c>
      <c r="E7" s="665">
        <v>60835014</v>
      </c>
      <c r="F7" s="666">
        <v>30496950</v>
      </c>
      <c r="G7" s="667">
        <v>33188898</v>
      </c>
      <c r="H7" s="668">
        <v>63685848</v>
      </c>
    </row>
    <row r="8" spans="1:8">
      <c r="A8" s="38">
        <v>2</v>
      </c>
      <c r="B8" s="42" t="s">
        <v>155</v>
      </c>
      <c r="C8" s="664">
        <v>24034376</v>
      </c>
      <c r="D8" s="664">
        <v>218349133</v>
      </c>
      <c r="E8" s="665">
        <v>242383509</v>
      </c>
      <c r="F8" s="666">
        <v>50041557</v>
      </c>
      <c r="G8" s="667">
        <v>215063368</v>
      </c>
      <c r="H8" s="668">
        <v>265104925</v>
      </c>
    </row>
    <row r="9" spans="1:8">
      <c r="A9" s="38">
        <v>3</v>
      </c>
      <c r="B9" s="42" t="s">
        <v>156</v>
      </c>
      <c r="C9" s="664">
        <v>96012</v>
      </c>
      <c r="D9" s="664">
        <v>52080913</v>
      </c>
      <c r="E9" s="665">
        <v>52176925</v>
      </c>
      <c r="F9" s="666">
        <v>85398</v>
      </c>
      <c r="G9" s="667">
        <v>28160935</v>
      </c>
      <c r="H9" s="668">
        <v>28246333</v>
      </c>
    </row>
    <row r="10" spans="1:8">
      <c r="A10" s="38">
        <v>4</v>
      </c>
      <c r="B10" s="42" t="s">
        <v>185</v>
      </c>
      <c r="C10" s="664">
        <v>0</v>
      </c>
      <c r="D10" s="664">
        <v>0</v>
      </c>
      <c r="E10" s="665">
        <v>0</v>
      </c>
      <c r="F10" s="666">
        <v>0</v>
      </c>
      <c r="G10" s="667">
        <v>0</v>
      </c>
      <c r="H10" s="668">
        <v>0</v>
      </c>
    </row>
    <row r="11" spans="1:8">
      <c r="A11" s="38">
        <v>5</v>
      </c>
      <c r="B11" s="42" t="s">
        <v>157</v>
      </c>
      <c r="C11" s="664">
        <v>164707584</v>
      </c>
      <c r="D11" s="664">
        <v>0</v>
      </c>
      <c r="E11" s="665">
        <v>164707584</v>
      </c>
      <c r="F11" s="666">
        <v>176054670</v>
      </c>
      <c r="G11" s="667">
        <v>0</v>
      </c>
      <c r="H11" s="668">
        <v>176054670</v>
      </c>
    </row>
    <row r="12" spans="1:8">
      <c r="A12" s="38">
        <v>6.1</v>
      </c>
      <c r="B12" s="43" t="s">
        <v>158</v>
      </c>
      <c r="C12" s="664">
        <v>878882253.92000103</v>
      </c>
      <c r="D12" s="664">
        <v>618485148.34350407</v>
      </c>
      <c r="E12" s="665">
        <v>1497367402.263505</v>
      </c>
      <c r="F12" s="666">
        <v>629469297.02000237</v>
      </c>
      <c r="G12" s="667">
        <v>593481180.71273947</v>
      </c>
      <c r="H12" s="668">
        <v>1222950477.7327418</v>
      </c>
    </row>
    <row r="13" spans="1:8">
      <c r="A13" s="38">
        <v>6.2</v>
      </c>
      <c r="B13" s="43" t="s">
        <v>159</v>
      </c>
      <c r="C13" s="664">
        <v>-60383646.337150939</v>
      </c>
      <c r="D13" s="664">
        <v>-52248994.323678948</v>
      </c>
      <c r="E13" s="665">
        <v>-112632640.66082989</v>
      </c>
      <c r="F13" s="666">
        <v>-50930608.719528861</v>
      </c>
      <c r="G13" s="667">
        <v>-61538900.063700162</v>
      </c>
      <c r="H13" s="668">
        <v>-112469508.78322902</v>
      </c>
    </row>
    <row r="14" spans="1:8">
      <c r="A14" s="38">
        <v>6</v>
      </c>
      <c r="B14" s="42" t="s">
        <v>160</v>
      </c>
      <c r="C14" s="665">
        <v>818498607.5828501</v>
      </c>
      <c r="D14" s="665">
        <v>566236154.0198251</v>
      </c>
      <c r="E14" s="665">
        <v>1384734761.6026752</v>
      </c>
      <c r="F14" s="665">
        <v>578538688.30047345</v>
      </c>
      <c r="G14" s="665">
        <v>531942280.64903933</v>
      </c>
      <c r="H14" s="668">
        <v>1110480968.9495127</v>
      </c>
    </row>
    <row r="15" spans="1:8">
      <c r="A15" s="38">
        <v>7</v>
      </c>
      <c r="B15" s="42" t="s">
        <v>161</v>
      </c>
      <c r="C15" s="664">
        <v>18708292.199999999</v>
      </c>
      <c r="D15" s="664">
        <v>6109960</v>
      </c>
      <c r="E15" s="665">
        <v>24818252.199999999</v>
      </c>
      <c r="F15" s="666">
        <v>20720060</v>
      </c>
      <c r="G15" s="667">
        <v>7215531</v>
      </c>
      <c r="H15" s="668">
        <v>27935591</v>
      </c>
    </row>
    <row r="16" spans="1:8">
      <c r="A16" s="38">
        <v>8</v>
      </c>
      <c r="B16" s="42" t="s">
        <v>162</v>
      </c>
      <c r="C16" s="664">
        <v>19439189.690000001</v>
      </c>
      <c r="D16" s="664" t="s">
        <v>967</v>
      </c>
      <c r="E16" s="665">
        <v>19439189.690000001</v>
      </c>
      <c r="F16" s="666">
        <v>9570308.6099999994</v>
      </c>
      <c r="G16" s="667" t="s">
        <v>967</v>
      </c>
      <c r="H16" s="668">
        <v>9570308.6099999994</v>
      </c>
    </row>
    <row r="17" spans="1:8">
      <c r="A17" s="38">
        <v>9</v>
      </c>
      <c r="B17" s="42" t="s">
        <v>163</v>
      </c>
      <c r="C17" s="664">
        <v>54000</v>
      </c>
      <c r="D17" s="664">
        <v>0</v>
      </c>
      <c r="E17" s="665">
        <v>54000</v>
      </c>
      <c r="F17" s="666">
        <v>54000</v>
      </c>
      <c r="G17" s="667">
        <v>0</v>
      </c>
      <c r="H17" s="668">
        <v>54000</v>
      </c>
    </row>
    <row r="18" spans="1:8">
      <c r="A18" s="38">
        <v>10</v>
      </c>
      <c r="B18" s="42" t="s">
        <v>164</v>
      </c>
      <c r="C18" s="664">
        <v>66461150</v>
      </c>
      <c r="D18" s="664" t="s">
        <v>967</v>
      </c>
      <c r="E18" s="665">
        <v>66461150</v>
      </c>
      <c r="F18" s="666">
        <v>61130760</v>
      </c>
      <c r="G18" s="667" t="s">
        <v>967</v>
      </c>
      <c r="H18" s="668">
        <v>61130760</v>
      </c>
    </row>
    <row r="19" spans="1:8">
      <c r="A19" s="38">
        <v>11</v>
      </c>
      <c r="B19" s="42" t="s">
        <v>165</v>
      </c>
      <c r="C19" s="664">
        <v>37152963.355599999</v>
      </c>
      <c r="D19" s="664">
        <v>6964565</v>
      </c>
      <c r="E19" s="665">
        <v>44117528.355599999</v>
      </c>
      <c r="F19" s="666">
        <v>34538732.456799999</v>
      </c>
      <c r="G19" s="667">
        <v>3105268</v>
      </c>
      <c r="H19" s="668">
        <v>37644000.456799999</v>
      </c>
    </row>
    <row r="20" spans="1:8">
      <c r="A20" s="38">
        <v>12</v>
      </c>
      <c r="B20" s="44" t="s">
        <v>166</v>
      </c>
      <c r="C20" s="665">
        <v>1181855328.8284502</v>
      </c>
      <c r="D20" s="665">
        <v>877872585.0198251</v>
      </c>
      <c r="E20" s="665">
        <v>2059727913.8482752</v>
      </c>
      <c r="F20" s="665">
        <v>961231124.36727345</v>
      </c>
      <c r="G20" s="665">
        <v>818676280.64903927</v>
      </c>
      <c r="H20" s="668">
        <v>1779907405.0163126</v>
      </c>
    </row>
    <row r="21" spans="1:8">
      <c r="A21" s="38"/>
      <c r="B21" s="39" t="s">
        <v>183</v>
      </c>
      <c r="C21" s="669"/>
      <c r="D21" s="669"/>
      <c r="E21" s="669"/>
      <c r="F21" s="670"/>
      <c r="G21" s="671"/>
      <c r="H21" s="672"/>
    </row>
    <row r="22" spans="1:8">
      <c r="A22" s="38">
        <v>13</v>
      </c>
      <c r="B22" s="42" t="s">
        <v>167</v>
      </c>
      <c r="C22" s="664">
        <v>2849554</v>
      </c>
      <c r="D22" s="664">
        <v>14367030</v>
      </c>
      <c r="E22" s="665">
        <v>17216584</v>
      </c>
      <c r="F22" s="666">
        <v>2135444</v>
      </c>
      <c r="G22" s="667">
        <v>11902329</v>
      </c>
      <c r="H22" s="668">
        <v>14037773</v>
      </c>
    </row>
    <row r="23" spans="1:8">
      <c r="A23" s="38">
        <v>14</v>
      </c>
      <c r="B23" s="42" t="s">
        <v>168</v>
      </c>
      <c r="C23" s="664">
        <v>184052401</v>
      </c>
      <c r="D23" s="664">
        <v>237038942</v>
      </c>
      <c r="E23" s="665">
        <v>421091343</v>
      </c>
      <c r="F23" s="666">
        <v>205656917</v>
      </c>
      <c r="G23" s="667">
        <v>163415095</v>
      </c>
      <c r="H23" s="668">
        <v>369072012</v>
      </c>
    </row>
    <row r="24" spans="1:8">
      <c r="A24" s="38">
        <v>15</v>
      </c>
      <c r="B24" s="42" t="s">
        <v>169</v>
      </c>
      <c r="C24" s="664">
        <v>122559326</v>
      </c>
      <c r="D24" s="664">
        <v>78180457</v>
      </c>
      <c r="E24" s="665">
        <v>200739783</v>
      </c>
      <c r="F24" s="666">
        <v>141909596</v>
      </c>
      <c r="G24" s="667">
        <v>85372207</v>
      </c>
      <c r="H24" s="668">
        <v>227281803</v>
      </c>
    </row>
    <row r="25" spans="1:8">
      <c r="A25" s="38">
        <v>16</v>
      </c>
      <c r="B25" s="42" t="s">
        <v>170</v>
      </c>
      <c r="C25" s="664">
        <v>401759384</v>
      </c>
      <c r="D25" s="664">
        <v>472453246</v>
      </c>
      <c r="E25" s="665">
        <v>874212630</v>
      </c>
      <c r="F25" s="666">
        <v>234603115</v>
      </c>
      <c r="G25" s="667">
        <v>449206801</v>
      </c>
      <c r="H25" s="668">
        <v>683809916</v>
      </c>
    </row>
    <row r="26" spans="1:8">
      <c r="A26" s="38">
        <v>17</v>
      </c>
      <c r="B26" s="42" t="s">
        <v>171</v>
      </c>
      <c r="C26" s="669"/>
      <c r="D26" s="669"/>
      <c r="E26" s="665">
        <v>0</v>
      </c>
      <c r="F26" s="670"/>
      <c r="G26" s="671"/>
      <c r="H26" s="668">
        <v>0</v>
      </c>
    </row>
    <row r="27" spans="1:8">
      <c r="A27" s="38">
        <v>18</v>
      </c>
      <c r="B27" s="42" t="s">
        <v>172</v>
      </c>
      <c r="C27" s="664">
        <v>147809580.13</v>
      </c>
      <c r="D27" s="664">
        <v>39810146.109999992</v>
      </c>
      <c r="E27" s="665">
        <v>187619726.23999998</v>
      </c>
      <c r="F27" s="666">
        <v>85000000</v>
      </c>
      <c r="G27" s="667">
        <v>92620282.789999992</v>
      </c>
      <c r="H27" s="668">
        <v>177620282.78999999</v>
      </c>
    </row>
    <row r="28" spans="1:8">
      <c r="A28" s="38">
        <v>19</v>
      </c>
      <c r="B28" s="42" t="s">
        <v>173</v>
      </c>
      <c r="C28" s="664">
        <v>7590312</v>
      </c>
      <c r="D28" s="664">
        <v>5301016</v>
      </c>
      <c r="E28" s="665">
        <v>12891328</v>
      </c>
      <c r="F28" s="666">
        <v>6040387</v>
      </c>
      <c r="G28" s="667">
        <v>6361829</v>
      </c>
      <c r="H28" s="668">
        <v>12402216</v>
      </c>
    </row>
    <row r="29" spans="1:8">
      <c r="A29" s="38">
        <v>20</v>
      </c>
      <c r="B29" s="42" t="s">
        <v>95</v>
      </c>
      <c r="C29" s="664">
        <v>13175395.91</v>
      </c>
      <c r="D29" s="664">
        <v>15348081.460000001</v>
      </c>
      <c r="E29" s="665">
        <v>28523477.370000001</v>
      </c>
      <c r="F29" s="666">
        <v>13930124.440000001</v>
      </c>
      <c r="G29" s="667">
        <v>14553571.6</v>
      </c>
      <c r="H29" s="668">
        <v>28483696.039999999</v>
      </c>
    </row>
    <row r="30" spans="1:8">
      <c r="A30" s="38">
        <v>21</v>
      </c>
      <c r="B30" s="42" t="s">
        <v>174</v>
      </c>
      <c r="C30" s="664">
        <v>0</v>
      </c>
      <c r="D30" s="664">
        <v>91984068.030000001</v>
      </c>
      <c r="E30" s="665">
        <v>91984068.030000001</v>
      </c>
      <c r="F30" s="666">
        <v>0</v>
      </c>
      <c r="G30" s="667">
        <v>72436020.170000002</v>
      </c>
      <c r="H30" s="668">
        <v>72436020.170000002</v>
      </c>
    </row>
    <row r="31" spans="1:8">
      <c r="A31" s="38">
        <v>22</v>
      </c>
      <c r="B31" s="44" t="s">
        <v>175</v>
      </c>
      <c r="C31" s="665">
        <v>879795953.03999996</v>
      </c>
      <c r="D31" s="665">
        <v>954482986.60000002</v>
      </c>
      <c r="E31" s="665">
        <v>1834278939.6399999</v>
      </c>
      <c r="F31" s="665">
        <v>689275583.44000006</v>
      </c>
      <c r="G31" s="665">
        <v>895868135.55999994</v>
      </c>
      <c r="H31" s="668">
        <v>1585143719</v>
      </c>
    </row>
    <row r="32" spans="1:8">
      <c r="A32" s="38"/>
      <c r="B32" s="39" t="s">
        <v>184</v>
      </c>
      <c r="C32" s="669"/>
      <c r="D32" s="669"/>
      <c r="E32" s="664"/>
      <c r="F32" s="670"/>
      <c r="G32" s="671"/>
      <c r="H32" s="672"/>
    </row>
    <row r="33" spans="1:8">
      <c r="A33" s="38">
        <v>23</v>
      </c>
      <c r="B33" s="42" t="s">
        <v>176</v>
      </c>
      <c r="C33" s="664">
        <v>209008277</v>
      </c>
      <c r="D33" s="669" t="s">
        <v>967</v>
      </c>
      <c r="E33" s="665">
        <v>209008277</v>
      </c>
      <c r="F33" s="666">
        <v>209008277</v>
      </c>
      <c r="G33" s="671" t="s">
        <v>967</v>
      </c>
      <c r="H33" s="668">
        <v>209008277</v>
      </c>
    </row>
    <row r="34" spans="1:8">
      <c r="A34" s="38">
        <v>24</v>
      </c>
      <c r="B34" s="42" t="s">
        <v>177</v>
      </c>
      <c r="C34" s="664">
        <v>0</v>
      </c>
      <c r="D34" s="669" t="s">
        <v>967</v>
      </c>
      <c r="E34" s="665">
        <v>0</v>
      </c>
      <c r="F34" s="666">
        <v>0</v>
      </c>
      <c r="G34" s="671" t="s">
        <v>967</v>
      </c>
      <c r="H34" s="668">
        <v>0</v>
      </c>
    </row>
    <row r="35" spans="1:8">
      <c r="A35" s="38">
        <v>25</v>
      </c>
      <c r="B35" s="43" t="s">
        <v>178</v>
      </c>
      <c r="C35" s="664">
        <v>0</v>
      </c>
      <c r="D35" s="669" t="s">
        <v>967</v>
      </c>
      <c r="E35" s="665">
        <v>0</v>
      </c>
      <c r="F35" s="666">
        <v>0</v>
      </c>
      <c r="G35" s="671" t="s">
        <v>967</v>
      </c>
      <c r="H35" s="668">
        <v>0</v>
      </c>
    </row>
    <row r="36" spans="1:8">
      <c r="A36" s="38">
        <v>26</v>
      </c>
      <c r="B36" s="42" t="s">
        <v>179</v>
      </c>
      <c r="C36" s="664">
        <v>0</v>
      </c>
      <c r="D36" s="669" t="s">
        <v>967</v>
      </c>
      <c r="E36" s="665">
        <v>0</v>
      </c>
      <c r="F36" s="666">
        <v>0</v>
      </c>
      <c r="G36" s="671" t="s">
        <v>967</v>
      </c>
      <c r="H36" s="668">
        <v>0</v>
      </c>
    </row>
    <row r="37" spans="1:8">
      <c r="A37" s="38">
        <v>27</v>
      </c>
      <c r="B37" s="42" t="s">
        <v>180</v>
      </c>
      <c r="C37" s="664">
        <v>0</v>
      </c>
      <c r="D37" s="669" t="s">
        <v>967</v>
      </c>
      <c r="E37" s="665">
        <v>0</v>
      </c>
      <c r="F37" s="666">
        <v>0</v>
      </c>
      <c r="G37" s="671" t="s">
        <v>967</v>
      </c>
      <c r="H37" s="668">
        <v>0</v>
      </c>
    </row>
    <row r="38" spans="1:8">
      <c r="A38" s="38">
        <v>28</v>
      </c>
      <c r="B38" s="42" t="s">
        <v>181</v>
      </c>
      <c r="C38" s="664">
        <v>6952861.0000000112</v>
      </c>
      <c r="D38" s="669" t="s">
        <v>967</v>
      </c>
      <c r="E38" s="665">
        <v>6952861.0000000112</v>
      </c>
      <c r="F38" s="666">
        <v>-23841644</v>
      </c>
      <c r="G38" s="671" t="s">
        <v>967</v>
      </c>
      <c r="H38" s="668">
        <v>-23841644</v>
      </c>
    </row>
    <row r="39" spans="1:8">
      <c r="A39" s="38">
        <v>29</v>
      </c>
      <c r="B39" s="42" t="s">
        <v>196</v>
      </c>
      <c r="C39" s="664">
        <v>9487836</v>
      </c>
      <c r="D39" s="669" t="s">
        <v>967</v>
      </c>
      <c r="E39" s="665">
        <v>9487836</v>
      </c>
      <c r="F39" s="666">
        <v>9597053</v>
      </c>
      <c r="G39" s="671" t="s">
        <v>967</v>
      </c>
      <c r="H39" s="668">
        <v>9597053</v>
      </c>
    </row>
    <row r="40" spans="1:8">
      <c r="A40" s="38">
        <v>30</v>
      </c>
      <c r="B40" s="44" t="s">
        <v>182</v>
      </c>
      <c r="C40" s="664">
        <v>225448974</v>
      </c>
      <c r="D40" s="669" t="s">
        <v>967</v>
      </c>
      <c r="E40" s="665">
        <v>225448974</v>
      </c>
      <c r="F40" s="666">
        <v>194763686</v>
      </c>
      <c r="G40" s="671" t="s">
        <v>967</v>
      </c>
      <c r="H40" s="668">
        <v>194763686</v>
      </c>
    </row>
    <row r="41" spans="1:8" ht="15" thickBot="1">
      <c r="A41" s="45">
        <v>31</v>
      </c>
      <c r="B41" s="46" t="s">
        <v>197</v>
      </c>
      <c r="C41" s="673">
        <v>1105244927.04</v>
      </c>
      <c r="D41" s="673">
        <v>954482986.60000002</v>
      </c>
      <c r="E41" s="673">
        <v>2059727913.6399999</v>
      </c>
      <c r="F41" s="673">
        <v>884039269.44000006</v>
      </c>
      <c r="G41" s="673">
        <v>895868135.55999994</v>
      </c>
      <c r="H41" s="674">
        <v>1779907405</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activeCell="B215" sqref="B215:C215"/>
      <selection pane="topRight" activeCell="B215" sqref="B215:C215"/>
      <selection pane="bottomLeft" activeCell="B215" sqref="B215:C215"/>
      <selection pane="bottomRight" activeCell="B215" sqref="B215:C215"/>
    </sheetView>
  </sheetViews>
  <sheetFormatPr defaultColWidth="9.109375" defaultRowHeight="14.4"/>
  <cols>
    <col min="1" max="1" width="9.5546875" style="2" bestFit="1" customWidth="1"/>
    <col min="2" max="2" width="89.109375" style="2" customWidth="1"/>
    <col min="3" max="8" width="12.6640625" style="2" customWidth="1"/>
    <col min="9" max="9" width="8.88671875" customWidth="1"/>
    <col min="10" max="16384" width="9.109375" style="13"/>
  </cols>
  <sheetData>
    <row r="1" spans="1:8">
      <c r="A1" s="18" t="s">
        <v>188</v>
      </c>
      <c r="B1" s="17" t="str">
        <f>Info!C2</f>
        <v>სს "ვითიბი ბანკი ჯორჯია"</v>
      </c>
      <c r="C1" s="17"/>
    </row>
    <row r="2" spans="1:8">
      <c r="A2" s="18" t="s">
        <v>189</v>
      </c>
      <c r="B2" s="431">
        <v>44377</v>
      </c>
      <c r="C2" s="30"/>
      <c r="D2" s="19"/>
      <c r="E2" s="19"/>
      <c r="F2" s="19"/>
      <c r="G2" s="19"/>
      <c r="H2" s="19"/>
    </row>
    <row r="3" spans="1:8">
      <c r="A3" s="18"/>
      <c r="B3" s="17"/>
      <c r="C3" s="30"/>
      <c r="D3" s="19"/>
      <c r="E3" s="19"/>
      <c r="F3" s="19"/>
      <c r="G3" s="19"/>
      <c r="H3" s="19"/>
    </row>
    <row r="4" spans="1:8" ht="15" thickBot="1">
      <c r="A4" s="48" t="s">
        <v>407</v>
      </c>
      <c r="B4" s="31" t="s">
        <v>222</v>
      </c>
      <c r="C4" s="34"/>
      <c r="D4" s="34"/>
      <c r="E4" s="34"/>
      <c r="F4" s="48"/>
      <c r="G4" s="48"/>
      <c r="H4" s="49" t="s">
        <v>93</v>
      </c>
    </row>
    <row r="5" spans="1:8">
      <c r="A5" s="121"/>
      <c r="B5" s="122"/>
      <c r="C5" s="740" t="s">
        <v>194</v>
      </c>
      <c r="D5" s="741"/>
      <c r="E5" s="742"/>
      <c r="F5" s="740" t="s">
        <v>195</v>
      </c>
      <c r="G5" s="741"/>
      <c r="H5" s="743"/>
    </row>
    <row r="6" spans="1:8">
      <c r="A6" s="123" t="s">
        <v>26</v>
      </c>
      <c r="B6" s="50"/>
      <c r="C6" s="51" t="s">
        <v>27</v>
      </c>
      <c r="D6" s="51" t="s">
        <v>96</v>
      </c>
      <c r="E6" s="51" t="s">
        <v>68</v>
      </c>
      <c r="F6" s="51" t="s">
        <v>27</v>
      </c>
      <c r="G6" s="51" t="s">
        <v>96</v>
      </c>
      <c r="H6" s="124" t="s">
        <v>68</v>
      </c>
    </row>
    <row r="7" spans="1:8">
      <c r="A7" s="125"/>
      <c r="B7" s="53" t="s">
        <v>92</v>
      </c>
      <c r="C7" s="54"/>
      <c r="D7" s="54"/>
      <c r="E7" s="54"/>
      <c r="F7" s="54"/>
      <c r="G7" s="54"/>
      <c r="H7" s="126"/>
    </row>
    <row r="8" spans="1:8">
      <c r="A8" s="125">
        <v>1</v>
      </c>
      <c r="B8" s="55" t="s">
        <v>97</v>
      </c>
      <c r="C8" s="675">
        <v>1590223</v>
      </c>
      <c r="D8" s="675">
        <v>-420630</v>
      </c>
      <c r="E8" s="676">
        <v>1169593</v>
      </c>
      <c r="F8" s="675">
        <v>1166743</v>
      </c>
      <c r="G8" s="675">
        <v>187837</v>
      </c>
      <c r="H8" s="677">
        <v>1354580</v>
      </c>
    </row>
    <row r="9" spans="1:8">
      <c r="A9" s="125">
        <v>2</v>
      </c>
      <c r="B9" s="55" t="s">
        <v>98</v>
      </c>
      <c r="C9" s="678">
        <v>53462517.000000007</v>
      </c>
      <c r="D9" s="678">
        <v>20534725</v>
      </c>
      <c r="E9" s="676">
        <v>73997242</v>
      </c>
      <c r="F9" s="678">
        <v>39726168</v>
      </c>
      <c r="G9" s="678">
        <v>18451299.999999996</v>
      </c>
      <c r="H9" s="677">
        <v>58177468</v>
      </c>
    </row>
    <row r="10" spans="1:8">
      <c r="A10" s="125">
        <v>2.1</v>
      </c>
      <c r="B10" s="56" t="s">
        <v>99</v>
      </c>
      <c r="C10" s="675">
        <v>0</v>
      </c>
      <c r="D10" s="675">
        <v>0</v>
      </c>
      <c r="E10" s="676">
        <v>0</v>
      </c>
      <c r="F10" s="675">
        <v>0</v>
      </c>
      <c r="G10" s="675">
        <v>0</v>
      </c>
      <c r="H10" s="677">
        <v>0</v>
      </c>
    </row>
    <row r="11" spans="1:8">
      <c r="A11" s="125">
        <v>2.2000000000000002</v>
      </c>
      <c r="B11" s="56" t="s">
        <v>100</v>
      </c>
      <c r="C11" s="675">
        <v>697991.01000000024</v>
      </c>
      <c r="D11" s="675">
        <v>652142.57999999996</v>
      </c>
      <c r="E11" s="676">
        <v>1350133.5900000003</v>
      </c>
      <c r="F11" s="675">
        <v>447577.67</v>
      </c>
      <c r="G11" s="675">
        <v>496678.5400000001</v>
      </c>
      <c r="H11" s="677">
        <v>944256.21000000008</v>
      </c>
    </row>
    <row r="12" spans="1:8">
      <c r="A12" s="125">
        <v>2.2999999999999998</v>
      </c>
      <c r="B12" s="56" t="s">
        <v>101</v>
      </c>
      <c r="C12" s="675">
        <v>7537.67</v>
      </c>
      <c r="D12" s="675">
        <v>115906.81</v>
      </c>
      <c r="E12" s="676">
        <v>123444.48</v>
      </c>
      <c r="F12" s="675">
        <v>20305.689999999999</v>
      </c>
      <c r="G12" s="675">
        <v>62675.59</v>
      </c>
      <c r="H12" s="677">
        <v>82981.279999999999</v>
      </c>
    </row>
    <row r="13" spans="1:8">
      <c r="A13" s="125">
        <v>2.4</v>
      </c>
      <c r="B13" s="56" t="s">
        <v>102</v>
      </c>
      <c r="C13" s="675">
        <v>436250.82</v>
      </c>
      <c r="D13" s="675">
        <v>31028.670000000002</v>
      </c>
      <c r="E13" s="676">
        <v>467279.49</v>
      </c>
      <c r="F13" s="675">
        <v>297054.54000000004</v>
      </c>
      <c r="G13" s="675">
        <v>36985.530000000006</v>
      </c>
      <c r="H13" s="677">
        <v>334040.07000000007</v>
      </c>
    </row>
    <row r="14" spans="1:8">
      <c r="A14" s="125">
        <v>2.5</v>
      </c>
      <c r="B14" s="56" t="s">
        <v>103</v>
      </c>
      <c r="C14" s="675">
        <v>34298.51</v>
      </c>
      <c r="D14" s="675">
        <v>82242.89</v>
      </c>
      <c r="E14" s="676">
        <v>116541.4</v>
      </c>
      <c r="F14" s="675">
        <v>9463.85</v>
      </c>
      <c r="G14" s="675">
        <v>59075.94</v>
      </c>
      <c r="H14" s="677">
        <v>68539.790000000008</v>
      </c>
    </row>
    <row r="15" spans="1:8">
      <c r="A15" s="125">
        <v>2.6</v>
      </c>
      <c r="B15" s="56" t="s">
        <v>104</v>
      </c>
      <c r="C15" s="675">
        <v>103818.82</v>
      </c>
      <c r="D15" s="675">
        <v>139075.1</v>
      </c>
      <c r="E15" s="676">
        <v>242893.92</v>
      </c>
      <c r="F15" s="675">
        <v>-60881.83</v>
      </c>
      <c r="G15" s="675">
        <v>-55873.04</v>
      </c>
      <c r="H15" s="677">
        <v>-116754.87</v>
      </c>
    </row>
    <row r="16" spans="1:8">
      <c r="A16" s="125">
        <v>2.7</v>
      </c>
      <c r="B16" s="56" t="s">
        <v>105</v>
      </c>
      <c r="C16" s="675">
        <v>12486.410000000002</v>
      </c>
      <c r="D16" s="675">
        <v>26788.93</v>
      </c>
      <c r="E16" s="676">
        <v>39275.340000000004</v>
      </c>
      <c r="F16" s="675">
        <v>18836.91</v>
      </c>
      <c r="G16" s="675">
        <v>43085.280000000006</v>
      </c>
      <c r="H16" s="677">
        <v>61922.19</v>
      </c>
    </row>
    <row r="17" spans="1:8">
      <c r="A17" s="125">
        <v>2.8</v>
      </c>
      <c r="B17" s="56" t="s">
        <v>106</v>
      </c>
      <c r="C17" s="675">
        <v>32881048</v>
      </c>
      <c r="D17" s="675">
        <v>4222150</v>
      </c>
      <c r="E17" s="676">
        <v>37103198</v>
      </c>
      <c r="F17" s="675">
        <v>24838937</v>
      </c>
      <c r="G17" s="675">
        <v>4646781</v>
      </c>
      <c r="H17" s="677">
        <v>29485718</v>
      </c>
    </row>
    <row r="18" spans="1:8">
      <c r="A18" s="125">
        <v>2.9</v>
      </c>
      <c r="B18" s="56" t="s">
        <v>107</v>
      </c>
      <c r="C18" s="675">
        <v>19289085.760000005</v>
      </c>
      <c r="D18" s="675">
        <v>15265390.02</v>
      </c>
      <c r="E18" s="676">
        <v>34554475.780000001</v>
      </c>
      <c r="F18" s="675">
        <v>14154874.170000002</v>
      </c>
      <c r="G18" s="675">
        <v>13161891.159999996</v>
      </c>
      <c r="H18" s="677">
        <v>27316765.329999998</v>
      </c>
    </row>
    <row r="19" spans="1:8">
      <c r="A19" s="125">
        <v>3</v>
      </c>
      <c r="B19" s="55" t="s">
        <v>108</v>
      </c>
      <c r="C19" s="675"/>
      <c r="D19" s="675"/>
      <c r="E19" s="676">
        <v>0</v>
      </c>
      <c r="F19" s="675"/>
      <c r="G19" s="675"/>
      <c r="H19" s="677">
        <v>0</v>
      </c>
    </row>
    <row r="20" spans="1:8">
      <c r="A20" s="125">
        <v>4</v>
      </c>
      <c r="B20" s="55" t="s">
        <v>109</v>
      </c>
      <c r="C20" s="675">
        <v>7651199</v>
      </c>
      <c r="D20" s="675">
        <v>0</v>
      </c>
      <c r="E20" s="676">
        <v>7651199</v>
      </c>
      <c r="F20" s="675">
        <v>6171600</v>
      </c>
      <c r="G20" s="675">
        <v>0</v>
      </c>
      <c r="H20" s="677">
        <v>6171600</v>
      </c>
    </row>
    <row r="21" spans="1:8">
      <c r="A21" s="125">
        <v>5</v>
      </c>
      <c r="B21" s="55" t="s">
        <v>110</v>
      </c>
      <c r="C21" s="675">
        <v>1118984.8799999999</v>
      </c>
      <c r="D21" s="675">
        <v>0</v>
      </c>
      <c r="E21" s="676">
        <v>1118984.8799999999</v>
      </c>
      <c r="F21" s="675">
        <v>923973.95000000007</v>
      </c>
      <c r="G21" s="675">
        <v>1831</v>
      </c>
      <c r="H21" s="677">
        <v>925804.95000000007</v>
      </c>
    </row>
    <row r="22" spans="1:8">
      <c r="A22" s="125">
        <v>6</v>
      </c>
      <c r="B22" s="57" t="s">
        <v>111</v>
      </c>
      <c r="C22" s="678">
        <v>63822923.88000001</v>
      </c>
      <c r="D22" s="678">
        <v>20114095</v>
      </c>
      <c r="E22" s="676">
        <v>83937018.88000001</v>
      </c>
      <c r="F22" s="678">
        <v>47988484.950000003</v>
      </c>
      <c r="G22" s="678">
        <v>18640967.999999996</v>
      </c>
      <c r="H22" s="677">
        <v>66629452.950000003</v>
      </c>
    </row>
    <row r="23" spans="1:8">
      <c r="A23" s="125"/>
      <c r="B23" s="53" t="s">
        <v>90</v>
      </c>
      <c r="C23" s="679"/>
      <c r="D23" s="679"/>
      <c r="E23" s="680"/>
      <c r="F23" s="679"/>
      <c r="G23" s="679"/>
      <c r="H23" s="681"/>
    </row>
    <row r="24" spans="1:8">
      <c r="A24" s="125">
        <v>7</v>
      </c>
      <c r="B24" s="55" t="s">
        <v>112</v>
      </c>
      <c r="C24" s="675">
        <v>8699752.9700000007</v>
      </c>
      <c r="D24" s="675">
        <v>1395641.3900000001</v>
      </c>
      <c r="E24" s="676">
        <v>10095394.360000001</v>
      </c>
      <c r="F24" s="675">
        <v>9530056.1900000013</v>
      </c>
      <c r="G24" s="675">
        <v>1201786.6800000002</v>
      </c>
      <c r="H24" s="677">
        <v>10731842.870000001</v>
      </c>
    </row>
    <row r="25" spans="1:8">
      <c r="A25" s="125">
        <v>8</v>
      </c>
      <c r="B25" s="55" t="s">
        <v>113</v>
      </c>
      <c r="C25" s="675">
        <v>18771357.029999997</v>
      </c>
      <c r="D25" s="675">
        <v>6373649.6100000003</v>
      </c>
      <c r="E25" s="676">
        <v>25145006.639999997</v>
      </c>
      <c r="F25" s="675">
        <v>11527698.809999999</v>
      </c>
      <c r="G25" s="675">
        <v>6305150.3200000003</v>
      </c>
      <c r="H25" s="677">
        <v>17832849.129999999</v>
      </c>
    </row>
    <row r="26" spans="1:8">
      <c r="A26" s="125">
        <v>9</v>
      </c>
      <c r="B26" s="55" t="s">
        <v>114</v>
      </c>
      <c r="C26" s="675">
        <v>134189</v>
      </c>
      <c r="D26" s="675">
        <v>191379</v>
      </c>
      <c r="E26" s="676">
        <v>325568</v>
      </c>
      <c r="F26" s="675">
        <v>246773</v>
      </c>
      <c r="G26" s="675">
        <v>110954</v>
      </c>
      <c r="H26" s="677">
        <v>357727</v>
      </c>
    </row>
    <row r="27" spans="1:8">
      <c r="A27" s="125">
        <v>10</v>
      </c>
      <c r="B27" s="55" t="s">
        <v>115</v>
      </c>
      <c r="C27" s="675">
        <v>0</v>
      </c>
      <c r="D27" s="675">
        <v>0</v>
      </c>
      <c r="E27" s="676">
        <v>0</v>
      </c>
      <c r="F27" s="675">
        <v>0</v>
      </c>
      <c r="G27" s="675">
        <v>0</v>
      </c>
      <c r="H27" s="677">
        <v>0</v>
      </c>
    </row>
    <row r="28" spans="1:8">
      <c r="A28" s="125">
        <v>11</v>
      </c>
      <c r="B28" s="55" t="s">
        <v>116</v>
      </c>
      <c r="C28" s="675">
        <v>5348014</v>
      </c>
      <c r="D28" s="675">
        <v>5863281</v>
      </c>
      <c r="E28" s="676">
        <v>11211295</v>
      </c>
      <c r="F28" s="675">
        <v>3775280</v>
      </c>
      <c r="G28" s="675">
        <v>6635059</v>
      </c>
      <c r="H28" s="677">
        <v>10410339</v>
      </c>
    </row>
    <row r="29" spans="1:8">
      <c r="A29" s="125">
        <v>12</v>
      </c>
      <c r="B29" s="55" t="s">
        <v>117</v>
      </c>
      <c r="C29" s="675">
        <v>249911</v>
      </c>
      <c r="D29" s="675">
        <v>223923</v>
      </c>
      <c r="E29" s="676">
        <v>473834</v>
      </c>
      <c r="F29" s="675">
        <v>204473</v>
      </c>
      <c r="G29" s="675">
        <v>235538</v>
      </c>
      <c r="H29" s="677">
        <v>440011</v>
      </c>
    </row>
    <row r="30" spans="1:8">
      <c r="A30" s="125">
        <v>13</v>
      </c>
      <c r="B30" s="58" t="s">
        <v>118</v>
      </c>
      <c r="C30" s="678">
        <v>33203224</v>
      </c>
      <c r="D30" s="678">
        <v>14047874</v>
      </c>
      <c r="E30" s="676">
        <v>47251098</v>
      </c>
      <c r="F30" s="678">
        <v>25284281</v>
      </c>
      <c r="G30" s="678">
        <v>14488488</v>
      </c>
      <c r="H30" s="677">
        <v>39772769</v>
      </c>
    </row>
    <row r="31" spans="1:8">
      <c r="A31" s="125">
        <v>14</v>
      </c>
      <c r="B31" s="58" t="s">
        <v>119</v>
      </c>
      <c r="C31" s="678">
        <v>30619699.88000001</v>
      </c>
      <c r="D31" s="678">
        <v>6066221</v>
      </c>
      <c r="E31" s="676">
        <v>36685920.88000001</v>
      </c>
      <c r="F31" s="678">
        <v>22704203.950000003</v>
      </c>
      <c r="G31" s="678">
        <v>4152479.9999999963</v>
      </c>
      <c r="H31" s="677">
        <v>26856683.949999999</v>
      </c>
    </row>
    <row r="32" spans="1:8">
      <c r="A32" s="125"/>
      <c r="B32" s="53"/>
      <c r="C32" s="682"/>
      <c r="D32" s="683"/>
      <c r="E32" s="680"/>
      <c r="F32" s="683"/>
      <c r="G32" s="683"/>
      <c r="H32" s="681"/>
    </row>
    <row r="33" spans="1:8">
      <c r="A33" s="125"/>
      <c r="B33" s="53" t="s">
        <v>120</v>
      </c>
      <c r="C33" s="679"/>
      <c r="D33" s="679"/>
      <c r="E33" s="680"/>
      <c r="F33" s="679"/>
      <c r="G33" s="679"/>
      <c r="H33" s="681"/>
    </row>
    <row r="34" spans="1:8">
      <c r="A34" s="125">
        <v>15</v>
      </c>
      <c r="B34" s="52" t="s">
        <v>91</v>
      </c>
      <c r="C34" s="676">
        <v>6443165.8700000001</v>
      </c>
      <c r="D34" s="676">
        <v>1449122</v>
      </c>
      <c r="E34" s="676">
        <v>7892287.8700000001</v>
      </c>
      <c r="F34" s="676">
        <v>4935100.76</v>
      </c>
      <c r="G34" s="676">
        <v>792447</v>
      </c>
      <c r="H34" s="676">
        <v>5727547.7599999998</v>
      </c>
    </row>
    <row r="35" spans="1:8">
      <c r="A35" s="125">
        <v>15.1</v>
      </c>
      <c r="B35" s="56" t="s">
        <v>121</v>
      </c>
      <c r="C35" s="675">
        <v>7564569.8700000001</v>
      </c>
      <c r="D35" s="675">
        <v>4012836</v>
      </c>
      <c r="E35" s="676">
        <v>11577405.870000001</v>
      </c>
      <c r="F35" s="675">
        <v>5756546.7599999998</v>
      </c>
      <c r="G35" s="675">
        <v>2903936</v>
      </c>
      <c r="H35" s="676">
        <v>8660482.7599999998</v>
      </c>
    </row>
    <row r="36" spans="1:8">
      <c r="A36" s="125">
        <v>15.2</v>
      </c>
      <c r="B36" s="56" t="s">
        <v>122</v>
      </c>
      <c r="C36" s="675">
        <v>1121404</v>
      </c>
      <c r="D36" s="675">
        <v>2563714</v>
      </c>
      <c r="E36" s="676">
        <v>3685118</v>
      </c>
      <c r="F36" s="675">
        <v>821446</v>
      </c>
      <c r="G36" s="675">
        <v>2111489</v>
      </c>
      <c r="H36" s="676">
        <v>2932935</v>
      </c>
    </row>
    <row r="37" spans="1:8">
      <c r="A37" s="125">
        <v>16</v>
      </c>
      <c r="B37" s="55" t="s">
        <v>123</v>
      </c>
      <c r="C37" s="675">
        <v>0</v>
      </c>
      <c r="D37" s="675">
        <v>0</v>
      </c>
      <c r="E37" s="676">
        <v>0</v>
      </c>
      <c r="F37" s="675">
        <v>0</v>
      </c>
      <c r="G37" s="675">
        <v>0</v>
      </c>
      <c r="H37" s="676">
        <v>0</v>
      </c>
    </row>
    <row r="38" spans="1:8">
      <c r="A38" s="125">
        <v>17</v>
      </c>
      <c r="B38" s="55" t="s">
        <v>124</v>
      </c>
      <c r="C38" s="675">
        <v>0</v>
      </c>
      <c r="D38" s="675">
        <v>0</v>
      </c>
      <c r="E38" s="676">
        <v>0</v>
      </c>
      <c r="F38" s="675">
        <v>0</v>
      </c>
      <c r="G38" s="675">
        <v>0</v>
      </c>
      <c r="H38" s="676">
        <v>0</v>
      </c>
    </row>
    <row r="39" spans="1:8">
      <c r="A39" s="125">
        <v>18</v>
      </c>
      <c r="B39" s="55" t="s">
        <v>125</v>
      </c>
      <c r="C39" s="675">
        <v>0</v>
      </c>
      <c r="D39" s="675">
        <v>0</v>
      </c>
      <c r="E39" s="676">
        <v>0</v>
      </c>
      <c r="F39" s="675">
        <v>0</v>
      </c>
      <c r="G39" s="675">
        <v>0</v>
      </c>
      <c r="H39" s="676">
        <v>0</v>
      </c>
    </row>
    <row r="40" spans="1:8">
      <c r="A40" s="125">
        <v>19</v>
      </c>
      <c r="B40" s="55" t="s">
        <v>126</v>
      </c>
      <c r="C40" s="675">
        <v>6984260</v>
      </c>
      <c r="D40" s="675">
        <v>0</v>
      </c>
      <c r="E40" s="676">
        <v>6984260</v>
      </c>
      <c r="F40" s="675">
        <v>9792919</v>
      </c>
      <c r="G40" s="675">
        <v>0</v>
      </c>
      <c r="H40" s="676">
        <v>9792919</v>
      </c>
    </row>
    <row r="41" spans="1:8">
      <c r="A41" s="125">
        <v>20</v>
      </c>
      <c r="B41" s="55" t="s">
        <v>127</v>
      </c>
      <c r="C41" s="675">
        <v>-1988298</v>
      </c>
      <c r="D41" s="675">
        <v>0</v>
      </c>
      <c r="E41" s="676">
        <v>-1988298</v>
      </c>
      <c r="F41" s="675">
        <v>115775</v>
      </c>
      <c r="G41" s="675">
        <v>0</v>
      </c>
      <c r="H41" s="676">
        <v>115775</v>
      </c>
    </row>
    <row r="42" spans="1:8">
      <c r="A42" s="125">
        <v>21</v>
      </c>
      <c r="B42" s="55" t="s">
        <v>128</v>
      </c>
      <c r="C42" s="675">
        <v>182479</v>
      </c>
      <c r="D42" s="675">
        <v>0</v>
      </c>
      <c r="E42" s="676">
        <v>182479</v>
      </c>
      <c r="F42" s="675">
        <v>-235904</v>
      </c>
      <c r="G42" s="675">
        <v>0</v>
      </c>
      <c r="H42" s="676">
        <v>-235904</v>
      </c>
    </row>
    <row r="43" spans="1:8">
      <c r="A43" s="125">
        <v>22</v>
      </c>
      <c r="B43" s="55" t="s">
        <v>129</v>
      </c>
      <c r="C43" s="675">
        <v>71094.13</v>
      </c>
      <c r="D43" s="675">
        <v>0</v>
      </c>
      <c r="E43" s="676">
        <v>71094.13</v>
      </c>
      <c r="F43" s="675">
        <v>91409.46</v>
      </c>
      <c r="G43" s="675">
        <v>0</v>
      </c>
      <c r="H43" s="676">
        <v>91409.46</v>
      </c>
    </row>
    <row r="44" spans="1:8">
      <c r="A44" s="125">
        <v>23</v>
      </c>
      <c r="B44" s="55" t="s">
        <v>130</v>
      </c>
      <c r="C44" s="675">
        <v>1904377.12</v>
      </c>
      <c r="D44" s="675">
        <v>582309</v>
      </c>
      <c r="E44" s="676">
        <v>2486686.12</v>
      </c>
      <c r="F44" s="675">
        <v>1096074.83</v>
      </c>
      <c r="G44" s="675">
        <v>575161</v>
      </c>
      <c r="H44" s="676">
        <v>1671235.83</v>
      </c>
    </row>
    <row r="45" spans="1:8">
      <c r="A45" s="125">
        <v>24</v>
      </c>
      <c r="B45" s="58" t="s">
        <v>131</v>
      </c>
      <c r="C45" s="678">
        <v>13597078.120000001</v>
      </c>
      <c r="D45" s="678">
        <v>2031431</v>
      </c>
      <c r="E45" s="676">
        <v>15628509.120000001</v>
      </c>
      <c r="F45" s="678">
        <v>15795375.050000001</v>
      </c>
      <c r="G45" s="678">
        <v>1367608</v>
      </c>
      <c r="H45" s="676">
        <v>17162983.050000001</v>
      </c>
    </row>
    <row r="46" spans="1:8">
      <c r="A46" s="125"/>
      <c r="B46" s="53" t="s">
        <v>132</v>
      </c>
      <c r="C46" s="679"/>
      <c r="D46" s="679"/>
      <c r="E46" s="680"/>
      <c r="F46" s="679"/>
      <c r="G46" s="679"/>
      <c r="H46" s="681"/>
    </row>
    <row r="47" spans="1:8">
      <c r="A47" s="125">
        <v>25</v>
      </c>
      <c r="B47" s="55" t="s">
        <v>133</v>
      </c>
      <c r="C47" s="675">
        <v>975361</v>
      </c>
      <c r="D47" s="675">
        <v>1232094</v>
      </c>
      <c r="E47" s="676">
        <v>2207455</v>
      </c>
      <c r="F47" s="675">
        <v>723025</v>
      </c>
      <c r="G47" s="675">
        <v>890872</v>
      </c>
      <c r="H47" s="677">
        <v>1613897</v>
      </c>
    </row>
    <row r="48" spans="1:8">
      <c r="A48" s="125">
        <v>26</v>
      </c>
      <c r="B48" s="55" t="s">
        <v>134</v>
      </c>
      <c r="C48" s="675">
        <v>2977801</v>
      </c>
      <c r="D48" s="675">
        <v>344355</v>
      </c>
      <c r="E48" s="676">
        <v>3322156</v>
      </c>
      <c r="F48" s="675">
        <v>1877240</v>
      </c>
      <c r="G48" s="675">
        <v>337664</v>
      </c>
      <c r="H48" s="677">
        <v>2214904</v>
      </c>
    </row>
    <row r="49" spans="1:9">
      <c r="A49" s="125">
        <v>27</v>
      </c>
      <c r="B49" s="55" t="s">
        <v>135</v>
      </c>
      <c r="C49" s="675">
        <v>15481080</v>
      </c>
      <c r="D49" s="675">
        <v>0</v>
      </c>
      <c r="E49" s="676">
        <v>15481080</v>
      </c>
      <c r="F49" s="675">
        <v>17444167</v>
      </c>
      <c r="G49" s="675">
        <v>0</v>
      </c>
      <c r="H49" s="677">
        <v>17444167</v>
      </c>
    </row>
    <row r="50" spans="1:9">
      <c r="A50" s="125">
        <v>28</v>
      </c>
      <c r="B50" s="55" t="s">
        <v>271</v>
      </c>
      <c r="C50" s="675">
        <v>251577</v>
      </c>
      <c r="D50" s="675">
        <v>0</v>
      </c>
      <c r="E50" s="676">
        <v>251577</v>
      </c>
      <c r="F50" s="675">
        <v>318586</v>
      </c>
      <c r="G50" s="675">
        <v>0</v>
      </c>
      <c r="H50" s="677">
        <v>318586</v>
      </c>
    </row>
    <row r="51" spans="1:9">
      <c r="A51" s="125">
        <v>29</v>
      </c>
      <c r="B51" s="55" t="s">
        <v>136</v>
      </c>
      <c r="C51" s="675">
        <v>4206406</v>
      </c>
      <c r="D51" s="675">
        <v>0</v>
      </c>
      <c r="E51" s="676">
        <v>4206406</v>
      </c>
      <c r="F51" s="675">
        <v>4171550</v>
      </c>
      <c r="G51" s="675">
        <v>0</v>
      </c>
      <c r="H51" s="677">
        <v>4171550</v>
      </c>
    </row>
    <row r="52" spans="1:9">
      <c r="A52" s="125">
        <v>30</v>
      </c>
      <c r="B52" s="55" t="s">
        <v>137</v>
      </c>
      <c r="C52" s="675">
        <v>3165766</v>
      </c>
      <c r="D52" s="675">
        <v>67714</v>
      </c>
      <c r="E52" s="676">
        <v>3233480</v>
      </c>
      <c r="F52" s="675">
        <v>3060911</v>
      </c>
      <c r="G52" s="675">
        <v>67256</v>
      </c>
      <c r="H52" s="677">
        <v>3128167</v>
      </c>
    </row>
    <row r="53" spans="1:9">
      <c r="A53" s="125">
        <v>31</v>
      </c>
      <c r="B53" s="58" t="s">
        <v>138</v>
      </c>
      <c r="C53" s="678">
        <v>27057991</v>
      </c>
      <c r="D53" s="678">
        <v>1644163</v>
      </c>
      <c r="E53" s="676">
        <v>28702154</v>
      </c>
      <c r="F53" s="678">
        <v>27595479</v>
      </c>
      <c r="G53" s="678">
        <v>1295792</v>
      </c>
      <c r="H53" s="676">
        <v>28891271</v>
      </c>
    </row>
    <row r="54" spans="1:9">
      <c r="A54" s="125">
        <v>32</v>
      </c>
      <c r="B54" s="58" t="s">
        <v>139</v>
      </c>
      <c r="C54" s="678">
        <v>-13460912.879999999</v>
      </c>
      <c r="D54" s="678">
        <v>387268</v>
      </c>
      <c r="E54" s="676">
        <v>-13073644.879999999</v>
      </c>
      <c r="F54" s="678">
        <v>-11800103.949999999</v>
      </c>
      <c r="G54" s="678">
        <v>71816</v>
      </c>
      <c r="H54" s="676">
        <v>-11728287.949999999</v>
      </c>
    </row>
    <row r="55" spans="1:9">
      <c r="A55" s="125"/>
      <c r="B55" s="53"/>
      <c r="C55" s="683"/>
      <c r="D55" s="683"/>
      <c r="E55" s="680"/>
      <c r="F55" s="683"/>
      <c r="G55" s="683"/>
      <c r="H55" s="681"/>
    </row>
    <row r="56" spans="1:9">
      <c r="A56" s="125">
        <v>33</v>
      </c>
      <c r="B56" s="58" t="s">
        <v>140</v>
      </c>
      <c r="C56" s="678">
        <v>17158787.000000011</v>
      </c>
      <c r="D56" s="678">
        <v>6453489</v>
      </c>
      <c r="E56" s="676">
        <v>23612276.000000011</v>
      </c>
      <c r="F56" s="678">
        <v>10904100.000000004</v>
      </c>
      <c r="G56" s="678">
        <v>4224295.9999999963</v>
      </c>
      <c r="H56" s="677">
        <v>15128396</v>
      </c>
    </row>
    <row r="57" spans="1:9">
      <c r="A57" s="125"/>
      <c r="B57" s="53"/>
      <c r="C57" s="683"/>
      <c r="D57" s="683"/>
      <c r="E57" s="680"/>
      <c r="F57" s="683"/>
      <c r="G57" s="683"/>
      <c r="H57" s="681"/>
    </row>
    <row r="58" spans="1:9">
      <c r="A58" s="125">
        <v>34</v>
      </c>
      <c r="B58" s="55" t="s">
        <v>141</v>
      </c>
      <c r="C58" s="675">
        <v>1894709</v>
      </c>
      <c r="D58" s="675" t="s">
        <v>967</v>
      </c>
      <c r="E58" s="676">
        <v>1894709</v>
      </c>
      <c r="F58" s="675">
        <v>37890502</v>
      </c>
      <c r="G58" s="675" t="s">
        <v>967</v>
      </c>
      <c r="H58" s="677">
        <v>37890502</v>
      </c>
    </row>
    <row r="59" spans="1:9" s="195" customFormat="1">
      <c r="A59" s="125">
        <v>35</v>
      </c>
      <c r="B59" s="52" t="s">
        <v>142</v>
      </c>
      <c r="C59" s="675">
        <v>0</v>
      </c>
      <c r="D59" s="675" t="s">
        <v>967</v>
      </c>
      <c r="E59" s="676">
        <v>0</v>
      </c>
      <c r="F59" s="675">
        <v>328000</v>
      </c>
      <c r="G59" s="675" t="s">
        <v>967</v>
      </c>
      <c r="H59" s="677">
        <v>328000</v>
      </c>
      <c r="I59" s="194"/>
    </row>
    <row r="60" spans="1:9">
      <c r="A60" s="125">
        <v>36</v>
      </c>
      <c r="B60" s="55" t="s">
        <v>143</v>
      </c>
      <c r="C60" s="675">
        <v>423133</v>
      </c>
      <c r="D60" s="675" t="s">
        <v>967</v>
      </c>
      <c r="E60" s="676">
        <v>423133</v>
      </c>
      <c r="F60" s="675">
        <v>2559607</v>
      </c>
      <c r="G60" s="675" t="s">
        <v>967</v>
      </c>
      <c r="H60" s="677">
        <v>2559607</v>
      </c>
    </row>
    <row r="61" spans="1:9">
      <c r="A61" s="125">
        <v>37</v>
      </c>
      <c r="B61" s="58" t="s">
        <v>144</v>
      </c>
      <c r="C61" s="678">
        <v>2317842</v>
      </c>
      <c r="D61" s="678">
        <v>0</v>
      </c>
      <c r="E61" s="676">
        <v>2317842</v>
      </c>
      <c r="F61" s="678">
        <v>40778109</v>
      </c>
      <c r="G61" s="678">
        <v>0</v>
      </c>
      <c r="H61" s="677">
        <v>40778109</v>
      </c>
    </row>
    <row r="62" spans="1:9">
      <c r="A62" s="125"/>
      <c r="B62" s="59"/>
      <c r="C62" s="679"/>
      <c r="D62" s="679"/>
      <c r="E62" s="680"/>
      <c r="F62" s="679"/>
      <c r="G62" s="679"/>
      <c r="H62" s="681"/>
    </row>
    <row r="63" spans="1:9">
      <c r="A63" s="125">
        <v>38</v>
      </c>
      <c r="B63" s="60" t="s">
        <v>272</v>
      </c>
      <c r="C63" s="678">
        <v>14881432.000000011</v>
      </c>
      <c r="D63" s="678">
        <v>6413002</v>
      </c>
      <c r="E63" s="676">
        <v>21294434.000000011</v>
      </c>
      <c r="F63" s="678">
        <v>-29874008.999999996</v>
      </c>
      <c r="G63" s="678">
        <v>4224295.9999999963</v>
      </c>
      <c r="H63" s="677">
        <v>-25649713</v>
      </c>
    </row>
    <row r="64" spans="1:9">
      <c r="A64" s="123">
        <v>39</v>
      </c>
      <c r="B64" s="55" t="s">
        <v>145</v>
      </c>
      <c r="C64" s="684">
        <v>1928419</v>
      </c>
      <c r="D64" s="684">
        <v>0</v>
      </c>
      <c r="E64" s="676">
        <v>1928419</v>
      </c>
      <c r="F64" s="684">
        <v>445898</v>
      </c>
      <c r="G64" s="684"/>
      <c r="H64" s="677">
        <v>445898</v>
      </c>
    </row>
    <row r="65" spans="1:8">
      <c r="A65" s="125">
        <v>40</v>
      </c>
      <c r="B65" s="58" t="s">
        <v>146</v>
      </c>
      <c r="C65" s="678">
        <v>12953013.000000011</v>
      </c>
      <c r="D65" s="678">
        <v>6413002</v>
      </c>
      <c r="E65" s="676">
        <v>19366015.000000011</v>
      </c>
      <c r="F65" s="678">
        <v>-30319906.999999996</v>
      </c>
      <c r="G65" s="678">
        <v>4224295.9999999963</v>
      </c>
      <c r="H65" s="677">
        <v>-26095611</v>
      </c>
    </row>
    <row r="66" spans="1:8">
      <c r="A66" s="123">
        <v>41</v>
      </c>
      <c r="B66" s="55" t="s">
        <v>147</v>
      </c>
      <c r="C66" s="684">
        <v>0</v>
      </c>
      <c r="D66" s="684"/>
      <c r="E66" s="676">
        <v>0</v>
      </c>
      <c r="F66" s="684"/>
      <c r="G66" s="684"/>
      <c r="H66" s="677">
        <v>0</v>
      </c>
    </row>
    <row r="67" spans="1:8" ht="15" thickBot="1">
      <c r="A67" s="127">
        <v>42</v>
      </c>
      <c r="B67" s="128" t="s">
        <v>148</v>
      </c>
      <c r="C67" s="685">
        <v>12953013.000000011</v>
      </c>
      <c r="D67" s="685">
        <v>6413002</v>
      </c>
      <c r="E67" s="686">
        <v>19366015.000000011</v>
      </c>
      <c r="F67" s="685">
        <v>-30319906.999999996</v>
      </c>
      <c r="G67" s="685">
        <v>4224295.9999999963</v>
      </c>
      <c r="H67" s="687">
        <v>-26095611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80" zoomScaleNormal="80" workbookViewId="0">
      <selection activeCell="B215" sqref="B215:C215"/>
    </sheetView>
  </sheetViews>
  <sheetFormatPr defaultRowHeight="14.4"/>
  <cols>
    <col min="1" max="1" width="9.5546875" bestFit="1" customWidth="1"/>
    <col min="2" max="2" width="72.33203125" customWidth="1"/>
    <col min="3" max="3" width="12.6640625" style="13" customWidth="1"/>
    <col min="4" max="5" width="14.5546875" style="13" bestFit="1" customWidth="1"/>
    <col min="6" max="6" width="12.6640625" style="13" customWidth="1"/>
    <col min="7" max="8" width="14.5546875" style="13" bestFit="1" customWidth="1"/>
  </cols>
  <sheetData>
    <row r="1" spans="1:8">
      <c r="A1" s="2" t="s">
        <v>188</v>
      </c>
      <c r="B1" t="str">
        <f>Info!C2</f>
        <v>სს "ვითიბი ბანკი ჯორჯია"</v>
      </c>
      <c r="C1"/>
      <c r="D1"/>
      <c r="E1"/>
      <c r="F1"/>
      <c r="G1"/>
      <c r="H1"/>
    </row>
    <row r="2" spans="1:8">
      <c r="A2" s="2" t="s">
        <v>189</v>
      </c>
      <c r="B2" s="431">
        <v>44377</v>
      </c>
      <c r="C2"/>
      <c r="D2"/>
      <c r="E2"/>
      <c r="F2"/>
      <c r="G2"/>
      <c r="H2"/>
    </row>
    <row r="3" spans="1:8">
      <c r="A3" s="2"/>
      <c r="C3"/>
      <c r="D3"/>
      <c r="E3"/>
      <c r="F3"/>
      <c r="G3"/>
      <c r="H3"/>
    </row>
    <row r="4" spans="1:8" ht="15" thickBot="1">
      <c r="A4" s="2" t="s">
        <v>408</v>
      </c>
      <c r="B4" s="2"/>
      <c r="C4" s="204"/>
      <c r="D4" s="204"/>
      <c r="E4" s="204"/>
      <c r="F4" s="205"/>
      <c r="G4" s="205"/>
      <c r="H4" s="206" t="s">
        <v>93</v>
      </c>
    </row>
    <row r="5" spans="1:8">
      <c r="A5" s="744" t="s">
        <v>26</v>
      </c>
      <c r="B5" s="746" t="s">
        <v>245</v>
      </c>
      <c r="C5" s="748" t="s">
        <v>194</v>
      </c>
      <c r="D5" s="748"/>
      <c r="E5" s="748"/>
      <c r="F5" s="748" t="s">
        <v>195</v>
      </c>
      <c r="G5" s="748"/>
      <c r="H5" s="749"/>
    </row>
    <row r="6" spans="1:8">
      <c r="A6" s="745"/>
      <c r="B6" s="747"/>
      <c r="C6" s="688" t="s">
        <v>27</v>
      </c>
      <c r="D6" s="688" t="s">
        <v>94</v>
      </c>
      <c r="E6" s="688" t="s">
        <v>68</v>
      </c>
      <c r="F6" s="688" t="s">
        <v>27</v>
      </c>
      <c r="G6" s="688" t="s">
        <v>94</v>
      </c>
      <c r="H6" s="689" t="s">
        <v>68</v>
      </c>
    </row>
    <row r="7" spans="1:8" s="3" customFormat="1">
      <c r="A7" s="207">
        <v>1</v>
      </c>
      <c r="B7" s="208" t="s">
        <v>483</v>
      </c>
      <c r="C7" s="690">
        <v>44351191</v>
      </c>
      <c r="D7" s="690">
        <v>343449427</v>
      </c>
      <c r="E7" s="691">
        <v>387800618</v>
      </c>
      <c r="F7" s="690">
        <v>65115437</v>
      </c>
      <c r="G7" s="690">
        <v>105788939</v>
      </c>
      <c r="H7" s="692">
        <v>170904376</v>
      </c>
    </row>
    <row r="8" spans="1:8" s="3" customFormat="1">
      <c r="A8" s="207">
        <v>1.1000000000000001</v>
      </c>
      <c r="B8" s="209" t="s">
        <v>276</v>
      </c>
      <c r="C8" s="690">
        <v>44351191</v>
      </c>
      <c r="D8" s="690">
        <v>37295364</v>
      </c>
      <c r="E8" s="691">
        <v>81646555</v>
      </c>
      <c r="F8" s="690">
        <v>26619194</v>
      </c>
      <c r="G8" s="690">
        <v>53360480</v>
      </c>
      <c r="H8" s="692">
        <v>79979674</v>
      </c>
    </row>
    <row r="9" spans="1:8" s="3" customFormat="1">
      <c r="A9" s="207">
        <v>1.2</v>
      </c>
      <c r="B9" s="209" t="s">
        <v>277</v>
      </c>
      <c r="C9" s="690">
        <v>0</v>
      </c>
      <c r="D9" s="690">
        <v>1635684.74</v>
      </c>
      <c r="E9" s="691">
        <v>1635684.74</v>
      </c>
      <c r="F9" s="690">
        <v>0</v>
      </c>
      <c r="G9" s="690">
        <v>0</v>
      </c>
      <c r="H9" s="692">
        <v>0</v>
      </c>
    </row>
    <row r="10" spans="1:8" s="3" customFormat="1">
      <c r="A10" s="207">
        <v>1.3</v>
      </c>
      <c r="B10" s="209" t="s">
        <v>278</v>
      </c>
      <c r="C10" s="690">
        <v>0</v>
      </c>
      <c r="D10" s="690">
        <v>304518378.25999999</v>
      </c>
      <c r="E10" s="691">
        <v>304518378.25999999</v>
      </c>
      <c r="F10" s="690">
        <v>38496243</v>
      </c>
      <c r="G10" s="690">
        <v>52428459</v>
      </c>
      <c r="H10" s="692">
        <v>90924702</v>
      </c>
    </row>
    <row r="11" spans="1:8" s="3" customFormat="1">
      <c r="A11" s="207">
        <v>1.4</v>
      </c>
      <c r="B11" s="209" t="s">
        <v>279</v>
      </c>
      <c r="C11" s="690">
        <v>0</v>
      </c>
      <c r="D11" s="690">
        <v>0</v>
      </c>
      <c r="E11" s="691">
        <v>0</v>
      </c>
      <c r="F11" s="690">
        <v>0</v>
      </c>
      <c r="G11" s="690">
        <v>0</v>
      </c>
      <c r="H11" s="692">
        <v>0</v>
      </c>
    </row>
    <row r="12" spans="1:8" s="3" customFormat="1" ht="29.25" customHeight="1">
      <c r="A12" s="207">
        <v>2</v>
      </c>
      <c r="B12" s="208" t="s">
        <v>280</v>
      </c>
      <c r="C12" s="690">
        <v>0</v>
      </c>
      <c r="D12" s="690">
        <v>0</v>
      </c>
      <c r="E12" s="691">
        <v>0</v>
      </c>
      <c r="F12" s="690">
        <v>0</v>
      </c>
      <c r="G12" s="690">
        <v>0</v>
      </c>
      <c r="H12" s="692">
        <v>0</v>
      </c>
    </row>
    <row r="13" spans="1:8" s="3" customFormat="1" ht="27.6">
      <c r="A13" s="207">
        <v>3</v>
      </c>
      <c r="B13" s="208" t="s">
        <v>281</v>
      </c>
      <c r="C13" s="690">
        <v>162089000</v>
      </c>
      <c r="D13" s="690">
        <v>0</v>
      </c>
      <c r="E13" s="691">
        <v>162089000</v>
      </c>
      <c r="F13" s="690">
        <v>95085000</v>
      </c>
      <c r="G13" s="690">
        <v>0</v>
      </c>
      <c r="H13" s="692">
        <v>95085000</v>
      </c>
    </row>
    <row r="14" spans="1:8" s="3" customFormat="1">
      <c r="A14" s="207">
        <v>3.1</v>
      </c>
      <c r="B14" s="209" t="s">
        <v>282</v>
      </c>
      <c r="C14" s="690">
        <v>162089000</v>
      </c>
      <c r="D14" s="690">
        <v>0</v>
      </c>
      <c r="E14" s="691">
        <v>162089000</v>
      </c>
      <c r="F14" s="690">
        <v>95085000</v>
      </c>
      <c r="G14" s="690">
        <v>0</v>
      </c>
      <c r="H14" s="692">
        <v>95085000</v>
      </c>
    </row>
    <row r="15" spans="1:8" s="3" customFormat="1">
      <c r="A15" s="207">
        <v>3.2</v>
      </c>
      <c r="B15" s="209" t="s">
        <v>283</v>
      </c>
      <c r="C15" s="690">
        <v>0</v>
      </c>
      <c r="D15" s="690">
        <v>0</v>
      </c>
      <c r="E15" s="691">
        <v>0</v>
      </c>
      <c r="F15" s="690">
        <v>0</v>
      </c>
      <c r="G15" s="690">
        <v>0</v>
      </c>
      <c r="H15" s="692">
        <v>0</v>
      </c>
    </row>
    <row r="16" spans="1:8" s="3" customFormat="1">
      <c r="A16" s="207">
        <v>4</v>
      </c>
      <c r="B16" s="208" t="s">
        <v>284</v>
      </c>
      <c r="C16" s="690">
        <v>301157064</v>
      </c>
      <c r="D16" s="690">
        <v>37954021570</v>
      </c>
      <c r="E16" s="691">
        <v>38255178634</v>
      </c>
      <c r="F16" s="690">
        <v>262969892</v>
      </c>
      <c r="G16" s="690">
        <v>34502615480</v>
      </c>
      <c r="H16" s="692">
        <v>34765585372</v>
      </c>
    </row>
    <row r="17" spans="1:8" s="3" customFormat="1">
      <c r="A17" s="207">
        <v>4.0999999999999996</v>
      </c>
      <c r="B17" s="209" t="s">
        <v>285</v>
      </c>
      <c r="C17" s="690">
        <v>301157064</v>
      </c>
      <c r="D17" s="690">
        <v>37878163823.837898</v>
      </c>
      <c r="E17" s="691">
        <v>38179320887.837898</v>
      </c>
      <c r="F17" s="690">
        <v>262969892</v>
      </c>
      <c r="G17" s="690">
        <v>34418801103.937103</v>
      </c>
      <c r="H17" s="692">
        <v>34681770995.937103</v>
      </c>
    </row>
    <row r="18" spans="1:8" s="3" customFormat="1">
      <c r="A18" s="207">
        <v>4.2</v>
      </c>
      <c r="B18" s="209" t="s">
        <v>286</v>
      </c>
      <c r="C18" s="690">
        <v>0</v>
      </c>
      <c r="D18" s="690">
        <v>75857746.162099987</v>
      </c>
      <c r="E18" s="691">
        <v>75857746.162099987</v>
      </c>
      <c r="F18" s="690">
        <v>0</v>
      </c>
      <c r="G18" s="690">
        <v>83814376.062899992</v>
      </c>
      <c r="H18" s="692">
        <v>83814376.062899992</v>
      </c>
    </row>
    <row r="19" spans="1:8" s="3" customFormat="1" ht="27.6">
      <c r="A19" s="207">
        <v>5</v>
      </c>
      <c r="B19" s="208" t="s">
        <v>287</v>
      </c>
      <c r="C19" s="690">
        <v>183205728.98000002</v>
      </c>
      <c r="D19" s="690">
        <v>6966186778.1940002</v>
      </c>
      <c r="E19" s="691">
        <v>7149392507.1739998</v>
      </c>
      <c r="F19" s="690">
        <v>145393707.53</v>
      </c>
      <c r="G19" s="690">
        <v>5358014207.5247011</v>
      </c>
      <c r="H19" s="692">
        <v>5503407915.0547009</v>
      </c>
    </row>
    <row r="20" spans="1:8" s="3" customFormat="1">
      <c r="A20" s="207">
        <v>5.0999999999999996</v>
      </c>
      <c r="B20" s="209" t="s">
        <v>288</v>
      </c>
      <c r="C20" s="690">
        <v>10491860.529999999</v>
      </c>
      <c r="D20" s="690">
        <v>50590885.4397</v>
      </c>
      <c r="E20" s="691">
        <v>61082745.969700001</v>
      </c>
      <c r="F20" s="690">
        <v>9197054.8699999992</v>
      </c>
      <c r="G20" s="690">
        <v>31643093.6963</v>
      </c>
      <c r="H20" s="692">
        <v>40840148.566299997</v>
      </c>
    </row>
    <row r="21" spans="1:8" s="3" customFormat="1">
      <c r="A21" s="207">
        <v>5.2</v>
      </c>
      <c r="B21" s="209" t="s">
        <v>289</v>
      </c>
      <c r="C21" s="690">
        <v>1</v>
      </c>
      <c r="D21" s="690">
        <v>28414167.7687</v>
      </c>
      <c r="E21" s="691">
        <v>28414168.7687</v>
      </c>
      <c r="F21" s="690">
        <v>1</v>
      </c>
      <c r="G21" s="690">
        <v>19191543.0064</v>
      </c>
      <c r="H21" s="692">
        <v>19191544.0064</v>
      </c>
    </row>
    <row r="22" spans="1:8" s="3" customFormat="1">
      <c r="A22" s="207">
        <v>5.3</v>
      </c>
      <c r="B22" s="209" t="s">
        <v>290</v>
      </c>
      <c r="C22" s="690">
        <v>98053604.930000007</v>
      </c>
      <c r="D22" s="690">
        <v>4504699190.6159</v>
      </c>
      <c r="E22" s="691">
        <v>4602752795.5459003</v>
      </c>
      <c r="F22" s="690">
        <v>97333611.670000002</v>
      </c>
      <c r="G22" s="690">
        <v>3963629873.7586007</v>
      </c>
      <c r="H22" s="692">
        <v>4060963485.4286008</v>
      </c>
    </row>
    <row r="23" spans="1:8" s="3" customFormat="1">
      <c r="A23" s="207" t="s">
        <v>291</v>
      </c>
      <c r="B23" s="210" t="s">
        <v>292</v>
      </c>
      <c r="C23" s="690">
        <v>6419824.7400000002</v>
      </c>
      <c r="D23" s="690">
        <v>1636408040.5804999</v>
      </c>
      <c r="E23" s="691">
        <v>1642827865.3204999</v>
      </c>
      <c r="F23" s="690">
        <v>5914807.8600000003</v>
      </c>
      <c r="G23" s="690">
        <v>1288612737.3354001</v>
      </c>
      <c r="H23" s="692">
        <v>1294527545.1954</v>
      </c>
    </row>
    <row r="24" spans="1:8" s="3" customFormat="1">
      <c r="A24" s="207" t="s">
        <v>293</v>
      </c>
      <c r="B24" s="210" t="s">
        <v>294</v>
      </c>
      <c r="C24" s="690">
        <v>30453328</v>
      </c>
      <c r="D24" s="690">
        <v>1832549800.1770999</v>
      </c>
      <c r="E24" s="691">
        <v>1863003128.1770999</v>
      </c>
      <c r="F24" s="690">
        <v>30453328</v>
      </c>
      <c r="G24" s="690">
        <v>1627054355.872</v>
      </c>
      <c r="H24" s="692">
        <v>1657507683.872</v>
      </c>
    </row>
    <row r="25" spans="1:8" s="3" customFormat="1">
      <c r="A25" s="207" t="s">
        <v>295</v>
      </c>
      <c r="B25" s="211" t="s">
        <v>296</v>
      </c>
      <c r="C25" s="690">
        <v>0</v>
      </c>
      <c r="D25" s="690">
        <v>33458241.4738</v>
      </c>
      <c r="E25" s="691">
        <v>33458241.4738</v>
      </c>
      <c r="F25" s="690">
        <v>0</v>
      </c>
      <c r="G25" s="690">
        <v>39955242.621600002</v>
      </c>
      <c r="H25" s="692">
        <v>39955242.621600002</v>
      </c>
    </row>
    <row r="26" spans="1:8" s="3" customFormat="1">
      <c r="A26" s="207" t="s">
        <v>297</v>
      </c>
      <c r="B26" s="210" t="s">
        <v>298</v>
      </c>
      <c r="C26" s="690">
        <v>951659.19</v>
      </c>
      <c r="D26" s="690">
        <v>486204222.20450002</v>
      </c>
      <c r="E26" s="691">
        <v>487155881.39450002</v>
      </c>
      <c r="F26" s="690">
        <v>736682.81</v>
      </c>
      <c r="G26" s="690">
        <v>510608411.89200002</v>
      </c>
      <c r="H26" s="692">
        <v>511345094.70200002</v>
      </c>
    </row>
    <row r="27" spans="1:8" s="3" customFormat="1">
      <c r="A27" s="207" t="s">
        <v>299</v>
      </c>
      <c r="B27" s="210" t="s">
        <v>300</v>
      </c>
      <c r="C27" s="690">
        <v>60228793</v>
      </c>
      <c r="D27" s="690">
        <v>516078886.18000001</v>
      </c>
      <c r="E27" s="691">
        <v>576307679.18000007</v>
      </c>
      <c r="F27" s="690">
        <v>60228793</v>
      </c>
      <c r="G27" s="690">
        <v>497399126.03759998</v>
      </c>
      <c r="H27" s="692">
        <v>557627919.03760004</v>
      </c>
    </row>
    <row r="28" spans="1:8" s="3" customFormat="1">
      <c r="A28" s="207">
        <v>5.4</v>
      </c>
      <c r="B28" s="209" t="s">
        <v>301</v>
      </c>
      <c r="C28" s="690">
        <v>60139019.880000003</v>
      </c>
      <c r="D28" s="690">
        <v>575582207.71870005</v>
      </c>
      <c r="E28" s="691">
        <v>635721227.59870005</v>
      </c>
      <c r="F28" s="690">
        <v>35456424.990000002</v>
      </c>
      <c r="G28" s="690">
        <v>466296946.98559999</v>
      </c>
      <c r="H28" s="692">
        <v>501753371.9756</v>
      </c>
    </row>
    <row r="29" spans="1:8" s="3" customFormat="1">
      <c r="A29" s="207">
        <v>5.5</v>
      </c>
      <c r="B29" s="209" t="s">
        <v>302</v>
      </c>
      <c r="C29" s="690">
        <v>11161639.640000001</v>
      </c>
      <c r="D29" s="690">
        <v>1079841068.7167001</v>
      </c>
      <c r="E29" s="691">
        <v>1091002708.3567002</v>
      </c>
      <c r="F29" s="690">
        <v>12</v>
      </c>
      <c r="G29" s="690">
        <v>763899785.64269996</v>
      </c>
      <c r="H29" s="692">
        <v>763899797.64269996</v>
      </c>
    </row>
    <row r="30" spans="1:8" s="3" customFormat="1">
      <c r="A30" s="207">
        <v>5.6</v>
      </c>
      <c r="B30" s="209" t="s">
        <v>303</v>
      </c>
      <c r="C30" s="690">
        <v>0</v>
      </c>
      <c r="D30" s="690">
        <v>685647857.65190005</v>
      </c>
      <c r="E30" s="691">
        <v>685647857.65190005</v>
      </c>
      <c r="F30" s="690">
        <v>0</v>
      </c>
      <c r="G30" s="690">
        <v>47749752.787900001</v>
      </c>
      <c r="H30" s="692">
        <v>47749752.787900001</v>
      </c>
    </row>
    <row r="31" spans="1:8" s="3" customFormat="1">
      <c r="A31" s="207">
        <v>5.7</v>
      </c>
      <c r="B31" s="209" t="s">
        <v>304</v>
      </c>
      <c r="C31" s="690">
        <v>3359603</v>
      </c>
      <c r="D31" s="690">
        <v>41411400.282399997</v>
      </c>
      <c r="E31" s="691">
        <v>44771003.282399997</v>
      </c>
      <c r="F31" s="690">
        <v>3406603</v>
      </c>
      <c r="G31" s="690">
        <v>65603211.647200003</v>
      </c>
      <c r="H31" s="692">
        <v>69009814.647200003</v>
      </c>
    </row>
    <row r="32" spans="1:8" s="3" customFormat="1">
      <c r="A32" s="207">
        <v>6</v>
      </c>
      <c r="B32" s="208" t="s">
        <v>305</v>
      </c>
      <c r="C32" s="690">
        <v>44351191</v>
      </c>
      <c r="D32" s="690">
        <v>37295364</v>
      </c>
      <c r="E32" s="691">
        <v>81646555</v>
      </c>
      <c r="F32" s="690">
        <v>23868810</v>
      </c>
      <c r="G32" s="690">
        <v>345056402</v>
      </c>
      <c r="H32" s="692">
        <v>368925212</v>
      </c>
    </row>
    <row r="33" spans="1:8" s="3" customFormat="1" ht="27.6">
      <c r="A33" s="207">
        <v>6.1</v>
      </c>
      <c r="B33" s="209" t="s">
        <v>484</v>
      </c>
      <c r="C33" s="690">
        <v>0</v>
      </c>
      <c r="D33" s="690">
        <v>0</v>
      </c>
      <c r="E33" s="691">
        <v>0</v>
      </c>
      <c r="F33" s="690">
        <v>0</v>
      </c>
      <c r="G33" s="690">
        <v>184071389</v>
      </c>
      <c r="H33" s="692">
        <v>184071389</v>
      </c>
    </row>
    <row r="34" spans="1:8" s="3" customFormat="1" ht="27.6">
      <c r="A34" s="207">
        <v>6.2</v>
      </c>
      <c r="B34" s="209" t="s">
        <v>306</v>
      </c>
      <c r="C34" s="690">
        <v>44351191</v>
      </c>
      <c r="D34" s="690">
        <v>37295364</v>
      </c>
      <c r="E34" s="691">
        <v>81646555</v>
      </c>
      <c r="F34" s="690">
        <v>23868810</v>
      </c>
      <c r="G34" s="690">
        <v>160985013</v>
      </c>
      <c r="H34" s="692">
        <v>184853823</v>
      </c>
    </row>
    <row r="35" spans="1:8" s="3" customFormat="1" ht="27.6">
      <c r="A35" s="207">
        <v>6.3</v>
      </c>
      <c r="B35" s="209" t="s">
        <v>307</v>
      </c>
      <c r="C35" s="690">
        <v>0</v>
      </c>
      <c r="D35" s="690">
        <v>0</v>
      </c>
      <c r="E35" s="691">
        <v>0</v>
      </c>
      <c r="F35" s="690">
        <v>0</v>
      </c>
      <c r="G35" s="690">
        <v>0</v>
      </c>
      <c r="H35" s="692">
        <v>0</v>
      </c>
    </row>
    <row r="36" spans="1:8" s="3" customFormat="1">
      <c r="A36" s="207">
        <v>6.4</v>
      </c>
      <c r="B36" s="209" t="s">
        <v>308</v>
      </c>
      <c r="C36" s="690">
        <v>0</v>
      </c>
      <c r="D36" s="690">
        <v>0</v>
      </c>
      <c r="E36" s="691">
        <v>0</v>
      </c>
      <c r="F36" s="690">
        <v>0</v>
      </c>
      <c r="G36" s="690">
        <v>0</v>
      </c>
      <c r="H36" s="692">
        <v>0</v>
      </c>
    </row>
    <row r="37" spans="1:8" s="3" customFormat="1">
      <c r="A37" s="207">
        <v>6.5</v>
      </c>
      <c r="B37" s="209" t="s">
        <v>309</v>
      </c>
      <c r="C37" s="690">
        <v>0</v>
      </c>
      <c r="D37" s="690">
        <v>0</v>
      </c>
      <c r="E37" s="691">
        <v>0</v>
      </c>
      <c r="F37" s="690">
        <v>0</v>
      </c>
      <c r="G37" s="690">
        <v>0</v>
      </c>
      <c r="H37" s="692">
        <v>0</v>
      </c>
    </row>
    <row r="38" spans="1:8" s="3" customFormat="1" ht="27.6">
      <c r="A38" s="207">
        <v>6.6</v>
      </c>
      <c r="B38" s="209" t="s">
        <v>310</v>
      </c>
      <c r="C38" s="690">
        <v>0</v>
      </c>
      <c r="D38" s="690">
        <v>0</v>
      </c>
      <c r="E38" s="691">
        <v>0</v>
      </c>
      <c r="F38" s="690">
        <v>0</v>
      </c>
      <c r="G38" s="690">
        <v>0</v>
      </c>
      <c r="H38" s="692">
        <v>0</v>
      </c>
    </row>
    <row r="39" spans="1:8" s="3" customFormat="1" ht="27.6">
      <c r="A39" s="207">
        <v>6.7</v>
      </c>
      <c r="B39" s="209" t="s">
        <v>311</v>
      </c>
      <c r="C39" s="690">
        <v>0</v>
      </c>
      <c r="D39" s="690">
        <v>0</v>
      </c>
      <c r="E39" s="691">
        <v>0</v>
      </c>
      <c r="F39" s="690">
        <v>0</v>
      </c>
      <c r="G39" s="690">
        <v>0</v>
      </c>
      <c r="H39" s="692">
        <v>0</v>
      </c>
    </row>
    <row r="40" spans="1:8" s="3" customFormat="1">
      <c r="A40" s="207">
        <v>7</v>
      </c>
      <c r="B40" s="208" t="s">
        <v>312</v>
      </c>
      <c r="C40" s="690">
        <v>17415333.27</v>
      </c>
      <c r="D40" s="690">
        <v>11961445.5</v>
      </c>
      <c r="E40" s="691">
        <v>29376778.77</v>
      </c>
      <c r="F40" s="690">
        <v>12657226.68</v>
      </c>
      <c r="G40" s="690">
        <v>10656964.4</v>
      </c>
      <c r="H40" s="692">
        <v>23314191.079999998</v>
      </c>
    </row>
    <row r="41" spans="1:8" s="3" customFormat="1" ht="27.6">
      <c r="A41" s="207">
        <v>7.1</v>
      </c>
      <c r="B41" s="209" t="s">
        <v>313</v>
      </c>
      <c r="C41" s="690">
        <v>1128647.5199999996</v>
      </c>
      <c r="D41" s="690">
        <v>0</v>
      </c>
      <c r="E41" s="691">
        <v>1128647.5199999996</v>
      </c>
      <c r="F41" s="690">
        <v>61323.88</v>
      </c>
      <c r="G41" s="690">
        <v>0</v>
      </c>
      <c r="H41" s="692">
        <v>61323.88</v>
      </c>
    </row>
    <row r="42" spans="1:8" s="3" customFormat="1" ht="27.6">
      <c r="A42" s="207">
        <v>7.2</v>
      </c>
      <c r="B42" s="209" t="s">
        <v>314</v>
      </c>
      <c r="C42" s="690">
        <v>1441.3899999999994</v>
      </c>
      <c r="D42" s="690">
        <v>0</v>
      </c>
      <c r="E42" s="691">
        <v>1441.3899999999994</v>
      </c>
      <c r="F42" s="690">
        <v>917.63</v>
      </c>
      <c r="G42" s="690">
        <v>0</v>
      </c>
      <c r="H42" s="692">
        <v>917.63</v>
      </c>
    </row>
    <row r="43" spans="1:8" s="3" customFormat="1" ht="27.6">
      <c r="A43" s="207">
        <v>7.3</v>
      </c>
      <c r="B43" s="209" t="s">
        <v>315</v>
      </c>
      <c r="C43" s="690">
        <v>9951484.6699999999</v>
      </c>
      <c r="D43" s="690">
        <v>6969085.1500000004</v>
      </c>
      <c r="E43" s="691">
        <v>16920569.82</v>
      </c>
      <c r="F43" s="690">
        <v>7150921.8899999997</v>
      </c>
      <c r="G43" s="690">
        <v>5801748.3900000006</v>
      </c>
      <c r="H43" s="692">
        <v>12952670.280000001</v>
      </c>
    </row>
    <row r="44" spans="1:8" s="3" customFormat="1" ht="27.6">
      <c r="A44" s="207">
        <v>7.4</v>
      </c>
      <c r="B44" s="209" t="s">
        <v>316</v>
      </c>
      <c r="C44" s="690">
        <v>7463848.5999999996</v>
      </c>
      <c r="D44" s="690">
        <v>4992360.3499999996</v>
      </c>
      <c r="E44" s="691">
        <v>12456208.949999999</v>
      </c>
      <c r="F44" s="690">
        <v>5506304.79</v>
      </c>
      <c r="G44" s="690">
        <v>4855216.01</v>
      </c>
      <c r="H44" s="692">
        <v>10361520.800000001</v>
      </c>
    </row>
    <row r="45" spans="1:8" s="3" customFormat="1">
      <c r="A45" s="207">
        <v>8</v>
      </c>
      <c r="B45" s="208" t="s">
        <v>317</v>
      </c>
      <c r="C45" s="690">
        <v>0</v>
      </c>
      <c r="D45" s="690">
        <v>2275389.4808692667</v>
      </c>
      <c r="E45" s="691">
        <v>2275389.4808692667</v>
      </c>
      <c r="F45" s="690">
        <v>0</v>
      </c>
      <c r="G45" s="690">
        <v>3783501.0822824002</v>
      </c>
      <c r="H45" s="692">
        <v>3783501.0822824002</v>
      </c>
    </row>
    <row r="46" spans="1:8" s="3" customFormat="1">
      <c r="A46" s="207">
        <v>8.1</v>
      </c>
      <c r="B46" s="209" t="s">
        <v>318</v>
      </c>
      <c r="C46" s="690">
        <v>0</v>
      </c>
      <c r="D46" s="690">
        <v>0</v>
      </c>
      <c r="E46" s="691">
        <v>0</v>
      </c>
      <c r="F46" s="690">
        <v>0</v>
      </c>
      <c r="G46" s="690">
        <v>0</v>
      </c>
      <c r="H46" s="692">
        <v>0</v>
      </c>
    </row>
    <row r="47" spans="1:8" s="3" customFormat="1">
      <c r="A47" s="207">
        <v>8.1999999999999993</v>
      </c>
      <c r="B47" s="209" t="s">
        <v>319</v>
      </c>
      <c r="C47" s="690">
        <v>0</v>
      </c>
      <c r="D47" s="690">
        <v>1044986.4266079334</v>
      </c>
      <c r="E47" s="691">
        <v>1044986.4266079334</v>
      </c>
      <c r="F47" s="690">
        <v>0</v>
      </c>
      <c r="G47" s="690">
        <v>1284723.4541760001</v>
      </c>
      <c r="H47" s="692">
        <v>1284723.4541760001</v>
      </c>
    </row>
    <row r="48" spans="1:8" s="3" customFormat="1">
      <c r="A48" s="207">
        <v>8.3000000000000007</v>
      </c>
      <c r="B48" s="209" t="s">
        <v>320</v>
      </c>
      <c r="C48" s="690">
        <v>0</v>
      </c>
      <c r="D48" s="690">
        <v>526786.61464000004</v>
      </c>
      <c r="E48" s="691">
        <v>526786.61464000004</v>
      </c>
      <c r="F48" s="690">
        <v>0</v>
      </c>
      <c r="G48" s="690">
        <v>1085231.3196744001</v>
      </c>
      <c r="H48" s="692">
        <v>1085231.3196744001</v>
      </c>
    </row>
    <row r="49" spans="1:8" s="3" customFormat="1">
      <c r="A49" s="207">
        <v>8.4</v>
      </c>
      <c r="B49" s="209" t="s">
        <v>321</v>
      </c>
      <c r="C49" s="690">
        <v>0</v>
      </c>
      <c r="D49" s="690">
        <v>406674.14597333333</v>
      </c>
      <c r="E49" s="691">
        <v>406674.14597333333</v>
      </c>
      <c r="F49" s="690">
        <v>0</v>
      </c>
      <c r="G49" s="690">
        <v>604284.34175999998</v>
      </c>
      <c r="H49" s="692">
        <v>604284.34175999998</v>
      </c>
    </row>
    <row r="50" spans="1:8" s="3" customFormat="1">
      <c r="A50" s="207">
        <v>8.5</v>
      </c>
      <c r="B50" s="209" t="s">
        <v>322</v>
      </c>
      <c r="C50" s="690">
        <v>0</v>
      </c>
      <c r="D50" s="690">
        <v>296942.29364799999</v>
      </c>
      <c r="E50" s="691">
        <v>296942.29364799999</v>
      </c>
      <c r="F50" s="690">
        <v>0</v>
      </c>
      <c r="G50" s="690">
        <v>482870.69375999999</v>
      </c>
      <c r="H50" s="692">
        <v>482870.69375999999</v>
      </c>
    </row>
    <row r="51" spans="1:8" s="3" customFormat="1">
      <c r="A51" s="207">
        <v>8.6</v>
      </c>
      <c r="B51" s="209" t="s">
        <v>323</v>
      </c>
      <c r="C51" s="690">
        <v>0</v>
      </c>
      <c r="D51" s="690">
        <v>0</v>
      </c>
      <c r="E51" s="691">
        <v>0</v>
      </c>
      <c r="F51" s="690">
        <v>0</v>
      </c>
      <c r="G51" s="690">
        <v>326391.27291199996</v>
      </c>
      <c r="H51" s="692">
        <v>326391.27291199996</v>
      </c>
    </row>
    <row r="52" spans="1:8" s="3" customFormat="1">
      <c r="A52" s="207">
        <v>8.6999999999999993</v>
      </c>
      <c r="B52" s="209" t="s">
        <v>324</v>
      </c>
      <c r="C52" s="690">
        <v>0</v>
      </c>
      <c r="D52" s="690">
        <v>0</v>
      </c>
      <c r="E52" s="691">
        <v>0</v>
      </c>
      <c r="F52" s="690">
        <v>0</v>
      </c>
      <c r="G52" s="690">
        <v>0</v>
      </c>
      <c r="H52" s="692">
        <v>0</v>
      </c>
    </row>
    <row r="53" spans="1:8" s="3" customFormat="1" ht="28.2" thickBot="1">
      <c r="A53" s="212">
        <v>9</v>
      </c>
      <c r="B53" s="213" t="s">
        <v>325</v>
      </c>
      <c r="C53" s="693"/>
      <c r="D53" s="693"/>
      <c r="E53" s="694">
        <f t="shared" ref="E53" si="0">C53+D53</f>
        <v>0</v>
      </c>
      <c r="F53" s="693"/>
      <c r="G53" s="693"/>
      <c r="H53" s="695">
        <f t="shared" ref="H53" si="1">F53+G53</f>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B215" sqref="B215:C215"/>
      <selection pane="topRight" activeCell="B215" sqref="B215:C215"/>
      <selection pane="bottomLeft" activeCell="B215" sqref="B215:C215"/>
      <selection pane="bottomRight" activeCell="C7" sqref="C7:G12"/>
    </sheetView>
  </sheetViews>
  <sheetFormatPr defaultColWidth="9.109375" defaultRowHeight="13.8"/>
  <cols>
    <col min="1" max="1" width="9.5546875" style="2" bestFit="1" customWidth="1"/>
    <col min="2" max="2" width="93.5546875" style="2" customWidth="1"/>
    <col min="3" max="4" width="12.6640625" style="2" customWidth="1"/>
    <col min="5" max="7" width="10.88671875" style="13" bestFit="1" customWidth="1"/>
    <col min="8" max="11" width="9.6640625" style="13" customWidth="1"/>
    <col min="12" max="16384" width="9.109375" style="13"/>
  </cols>
  <sheetData>
    <row r="1" spans="1:8">
      <c r="A1" s="18" t="s">
        <v>188</v>
      </c>
      <c r="B1" s="17" t="str">
        <f>Info!C2</f>
        <v>სს "ვითიბი ბანკი ჯორჯია"</v>
      </c>
      <c r="C1" s="17"/>
      <c r="D1" s="306"/>
    </row>
    <row r="2" spans="1:8">
      <c r="A2" s="18" t="s">
        <v>189</v>
      </c>
      <c r="B2" s="420">
        <v>44377</v>
      </c>
      <c r="C2" s="30"/>
      <c r="D2" s="19"/>
      <c r="E2" s="12"/>
      <c r="F2" s="12"/>
      <c r="G2" s="12"/>
      <c r="H2" s="12"/>
    </row>
    <row r="3" spans="1:8">
      <c r="A3" s="18"/>
      <c r="B3" s="17"/>
      <c r="C3" s="30"/>
      <c r="D3" s="19"/>
      <c r="E3" s="12"/>
      <c r="F3" s="12"/>
      <c r="G3" s="12"/>
      <c r="H3" s="12"/>
    </row>
    <row r="4" spans="1:8" ht="15" customHeight="1" thickBot="1">
      <c r="A4" s="201" t="s">
        <v>409</v>
      </c>
      <c r="B4" s="202" t="s">
        <v>187</v>
      </c>
      <c r="C4" s="203" t="s">
        <v>93</v>
      </c>
    </row>
    <row r="5" spans="1:8" ht="15" customHeight="1">
      <c r="A5" s="199" t="s">
        <v>26</v>
      </c>
      <c r="B5" s="200"/>
      <c r="C5" s="421" t="str">
        <f>INT((MONTH($B$2))/3)&amp;"Q"&amp;"-"&amp;YEAR($B$2)</f>
        <v>2Q-2021</v>
      </c>
      <c r="D5" s="421" t="str">
        <f>IF(INT(MONTH($B$2))=3, "4"&amp;"Q"&amp;"-"&amp;YEAR($B$2)-1, IF(INT(MONTH($B$2))=6, "1"&amp;"Q"&amp;"-"&amp;YEAR($B$2), IF(INT(MONTH($B$2))=9, "2"&amp;"Q"&amp;"-"&amp;YEAR($B$2),IF(INT(MONTH($B$2))=12, "3"&amp;"Q"&amp;"-"&amp;YEAR($B$2), 0))))</f>
        <v>1Q-2021</v>
      </c>
      <c r="E5" s="421" t="str">
        <f>IF(INT(MONTH($B$2))=3, "3"&amp;"Q"&amp;"-"&amp;YEAR($B$2)-1, IF(INT(MONTH($B$2))=6, "4"&amp;"Q"&amp;"-"&amp;YEAR($B$2)-1, IF(INT(MONTH($B$2))=9, "1"&amp;"Q"&amp;"-"&amp;YEAR($B$2),IF(INT(MONTH($B$2))=12, "2"&amp;"Q"&amp;"-"&amp;YEAR($B$2), 0))))</f>
        <v>4Q-2020</v>
      </c>
      <c r="F5" s="421" t="str">
        <f>IF(INT(MONTH($B$2))=3, "2"&amp;"Q"&amp;"-"&amp;YEAR($B$2)-1, IF(INT(MONTH($B$2))=6, "3"&amp;"Q"&amp;"-"&amp;YEAR($B$2)-1, IF(INT(MONTH($B$2))=9, "4"&amp;"Q"&amp;"-"&amp;YEAR($B$2)-1,IF(INT(MONTH($B$2))=12, "1"&amp;"Q"&amp;"-"&amp;YEAR($B$2), 0))))</f>
        <v>3Q-2020</v>
      </c>
      <c r="G5" s="421" t="str">
        <f>IF(INT(MONTH($B$2))=3, "1"&amp;"Q"&amp;"-"&amp;YEAR($B$2)-1, IF(INT(MONTH($B$2))=6, "2"&amp;"Q"&amp;"-"&amp;YEAR($B$2)-1, IF(INT(MONTH($B$2))=9, "3"&amp;"Q"&amp;"-"&amp;YEAR($B$2)-1,IF(INT(MONTH($B$2))=12, "4"&amp;"Q"&amp;"-"&amp;YEAR($B$2)-1, 0))))</f>
        <v>2Q-2020</v>
      </c>
    </row>
    <row r="6" spans="1:8" ht="15" customHeight="1">
      <c r="A6" s="347">
        <v>1</v>
      </c>
      <c r="B6" s="404" t="s">
        <v>192</v>
      </c>
      <c r="C6" s="348">
        <f>C7+C9+C10</f>
        <v>1697397050.1515119</v>
      </c>
      <c r="D6" s="407">
        <f>D7+D9+D10</f>
        <v>1756708280.9337966</v>
      </c>
      <c r="E6" s="349">
        <f t="shared" ref="E6:G6" si="0">E7+E9+E10</f>
        <v>1681923876.092299</v>
      </c>
      <c r="F6" s="348">
        <f t="shared" si="0"/>
        <v>1615116394.7612092</v>
      </c>
      <c r="G6" s="408">
        <f t="shared" si="0"/>
        <v>1449809357.6066737</v>
      </c>
    </row>
    <row r="7" spans="1:8" ht="15" customHeight="1">
      <c r="A7" s="347">
        <v>1.1000000000000001</v>
      </c>
      <c r="B7" s="350" t="s">
        <v>605</v>
      </c>
      <c r="C7" s="351">
        <v>1581863514.9361205</v>
      </c>
      <c r="D7" s="409">
        <v>1629856565.7401347</v>
      </c>
      <c r="E7" s="351">
        <v>1558797065.997179</v>
      </c>
      <c r="F7" s="351">
        <v>1483096169.139291</v>
      </c>
      <c r="G7" s="410">
        <v>1356906827.9112403</v>
      </c>
    </row>
    <row r="8" spans="1:8" ht="27.6">
      <c r="A8" s="347" t="s">
        <v>252</v>
      </c>
      <c r="B8" s="352" t="s">
        <v>403</v>
      </c>
      <c r="C8" s="351">
        <v>2467138.7250000001</v>
      </c>
      <c r="D8" s="409">
        <v>3950130</v>
      </c>
      <c r="E8" s="351">
        <v>3910229.75</v>
      </c>
      <c r="F8" s="351">
        <v>2318568.4500000002</v>
      </c>
      <c r="G8" s="410">
        <v>1549222.5</v>
      </c>
    </row>
    <row r="9" spans="1:8" ht="15" customHeight="1">
      <c r="A9" s="347">
        <v>1.2</v>
      </c>
      <c r="B9" s="350" t="s">
        <v>22</v>
      </c>
      <c r="C9" s="351">
        <v>110149532.59911124</v>
      </c>
      <c r="D9" s="409">
        <v>121684487.31248401</v>
      </c>
      <c r="E9" s="351">
        <v>116030650.13681</v>
      </c>
      <c r="F9" s="351">
        <v>126177832.02076223</v>
      </c>
      <c r="G9" s="410">
        <v>87182007.070493504</v>
      </c>
    </row>
    <row r="10" spans="1:8" ht="15" customHeight="1">
      <c r="A10" s="347">
        <v>1.3</v>
      </c>
      <c r="B10" s="405" t="s">
        <v>77</v>
      </c>
      <c r="C10" s="353">
        <v>5384002.6162799997</v>
      </c>
      <c r="D10" s="409">
        <v>5167227.881178</v>
      </c>
      <c r="E10" s="353">
        <v>7096159.9583099997</v>
      </c>
      <c r="F10" s="351">
        <v>5842393.6011559982</v>
      </c>
      <c r="G10" s="411">
        <v>5720522.6249400005</v>
      </c>
    </row>
    <row r="11" spans="1:8" ht="15" customHeight="1">
      <c r="A11" s="347">
        <v>2</v>
      </c>
      <c r="B11" s="404" t="s">
        <v>193</v>
      </c>
      <c r="C11" s="351">
        <v>15286291.082476877</v>
      </c>
      <c r="D11" s="409">
        <v>13733657.266408443</v>
      </c>
      <c r="E11" s="351">
        <v>15812767.031392936</v>
      </c>
      <c r="F11" s="351">
        <v>15960050.433609659</v>
      </c>
      <c r="G11" s="410">
        <v>15552493.761465343</v>
      </c>
    </row>
    <row r="12" spans="1:8" ht="15" customHeight="1">
      <c r="A12" s="364">
        <v>3</v>
      </c>
      <c r="B12" s="406" t="s">
        <v>191</v>
      </c>
      <c r="C12" s="353">
        <v>178888377.21925622</v>
      </c>
      <c r="D12" s="409">
        <v>178888377.21925622</v>
      </c>
      <c r="E12" s="353">
        <v>178888377.21925622</v>
      </c>
      <c r="F12" s="351">
        <v>172838250.71925625</v>
      </c>
      <c r="G12" s="411">
        <v>172838250.71925625</v>
      </c>
    </row>
    <row r="13" spans="1:8" ht="15" customHeight="1" thickBot="1">
      <c r="A13" s="130">
        <v>4</v>
      </c>
      <c r="B13" s="414" t="s">
        <v>253</v>
      </c>
      <c r="C13" s="230">
        <f>C6+C11+C12</f>
        <v>1891571718.4532449</v>
      </c>
      <c r="D13" s="412">
        <f>D6+D11+D12</f>
        <v>1949330315.4194613</v>
      </c>
      <c r="E13" s="231">
        <f t="shared" ref="E13:G13" si="1">E6+E11+E12</f>
        <v>1876625020.3429482</v>
      </c>
      <c r="F13" s="230">
        <f t="shared" si="1"/>
        <v>1803914695.9140751</v>
      </c>
      <c r="G13" s="413">
        <f t="shared" si="1"/>
        <v>1638200102.0873952</v>
      </c>
    </row>
    <row r="14" spans="1:8">
      <c r="B14" s="24"/>
    </row>
    <row r="15" spans="1:8" ht="27.6">
      <c r="B15" s="103" t="s">
        <v>606</v>
      </c>
    </row>
    <row r="16" spans="1:8">
      <c r="B16" s="103"/>
    </row>
    <row r="17" spans="2:2">
      <c r="B17" s="103"/>
    </row>
    <row r="18" spans="2:2">
      <c r="B18" s="103"/>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zoomScaleNormal="100" workbookViewId="0">
      <pane xSplit="1" ySplit="4" topLeftCell="B5" activePane="bottomRight" state="frozen"/>
      <selection activeCell="B215" sqref="B215:C215"/>
      <selection pane="topRight" activeCell="B215" sqref="B215:C215"/>
      <selection pane="bottomLeft" activeCell="B215" sqref="B215:C215"/>
      <selection pane="bottomRight" activeCell="C8" sqref="C8"/>
    </sheetView>
  </sheetViews>
  <sheetFormatPr defaultRowHeight="14.4"/>
  <cols>
    <col min="1" max="1" width="9.5546875" style="2" bestFit="1" customWidth="1"/>
    <col min="2" max="2" width="58.88671875" style="2" customWidth="1"/>
    <col min="3" max="3" width="34.33203125" style="2" customWidth="1"/>
  </cols>
  <sheetData>
    <row r="1" spans="1:3">
      <c r="A1" s="2" t="s">
        <v>188</v>
      </c>
      <c r="B1" s="306" t="str">
        <f>Info!C2</f>
        <v>სს "ვითიბი ბანკი ჯორჯია"</v>
      </c>
    </row>
    <row r="2" spans="1:3">
      <c r="A2" s="2" t="s">
        <v>189</v>
      </c>
      <c r="B2" s="431">
        <v>44377</v>
      </c>
    </row>
    <row r="4" spans="1:3" ht="25.5" customHeight="1" thickBot="1">
      <c r="A4" s="224" t="s">
        <v>410</v>
      </c>
      <c r="B4" s="62" t="s">
        <v>149</v>
      </c>
      <c r="C4" s="14"/>
    </row>
    <row r="5" spans="1:3">
      <c r="A5" s="11"/>
      <c r="B5" s="399" t="s">
        <v>150</v>
      </c>
      <c r="C5" s="418" t="s">
        <v>620</v>
      </c>
    </row>
    <row r="6" spans="1:3" ht="15">
      <c r="A6" s="697">
        <v>1</v>
      </c>
      <c r="B6" s="698" t="s">
        <v>968</v>
      </c>
      <c r="C6" s="415" t="s">
        <v>969</v>
      </c>
    </row>
    <row r="7" spans="1:3" ht="15">
      <c r="A7" s="697">
        <v>2</v>
      </c>
      <c r="B7" s="698" t="s">
        <v>970</v>
      </c>
      <c r="C7" s="415" t="s">
        <v>971</v>
      </c>
    </row>
    <row r="8" spans="1:3" ht="15">
      <c r="A8" s="697">
        <v>3</v>
      </c>
      <c r="B8" s="698" t="s">
        <v>972</v>
      </c>
      <c r="C8" s="415" t="s">
        <v>971</v>
      </c>
    </row>
    <row r="9" spans="1:3" ht="15">
      <c r="A9" s="697">
        <v>4</v>
      </c>
      <c r="B9" s="698" t="s">
        <v>973</v>
      </c>
      <c r="C9" s="415" t="s">
        <v>971</v>
      </c>
    </row>
    <row r="10" spans="1:3" ht="15">
      <c r="A10" s="697">
        <v>5</v>
      </c>
      <c r="B10" s="698" t="s">
        <v>974</v>
      </c>
      <c r="C10" s="415" t="s">
        <v>975</v>
      </c>
    </row>
    <row r="11" spans="1:3" ht="15">
      <c r="A11" s="697">
        <v>6</v>
      </c>
      <c r="B11" s="698" t="s">
        <v>976</v>
      </c>
      <c r="C11" s="415" t="s">
        <v>975</v>
      </c>
    </row>
    <row r="12" spans="1:3" ht="15">
      <c r="A12" s="15"/>
      <c r="B12" s="750"/>
      <c r="C12" s="751"/>
    </row>
    <row r="13" spans="1:3" ht="55.2">
      <c r="A13" s="15"/>
      <c r="B13" s="400" t="s">
        <v>151</v>
      </c>
      <c r="C13" s="419" t="s">
        <v>621</v>
      </c>
    </row>
    <row r="14" spans="1:3">
      <c r="A14" s="697">
        <v>1</v>
      </c>
      <c r="B14" s="699" t="s">
        <v>977</v>
      </c>
      <c r="C14" s="417" t="s">
        <v>978</v>
      </c>
    </row>
    <row r="15" spans="1:3">
      <c r="A15" s="697">
        <v>2</v>
      </c>
      <c r="B15" s="699" t="s">
        <v>979</v>
      </c>
      <c r="C15" s="417" t="s">
        <v>980</v>
      </c>
    </row>
    <row r="16" spans="1:3">
      <c r="A16" s="697">
        <v>3</v>
      </c>
      <c r="B16" s="699" t="s">
        <v>981</v>
      </c>
      <c r="C16" s="417" t="s">
        <v>982</v>
      </c>
    </row>
    <row r="17" spans="1:3">
      <c r="A17" s="697">
        <v>4</v>
      </c>
      <c r="B17" s="699" t="s">
        <v>983</v>
      </c>
      <c r="C17" s="417" t="s">
        <v>986</v>
      </c>
    </row>
    <row r="18" spans="1:3">
      <c r="A18" s="697">
        <v>5</v>
      </c>
      <c r="B18" s="699" t="s">
        <v>985</v>
      </c>
      <c r="C18" s="417" t="s">
        <v>984</v>
      </c>
    </row>
    <row r="19" spans="1:3">
      <c r="A19" s="697">
        <v>6</v>
      </c>
      <c r="B19" s="699" t="s">
        <v>987</v>
      </c>
      <c r="C19" s="417" t="s">
        <v>988</v>
      </c>
    </row>
    <row r="20" spans="1:3" ht="15.75" customHeight="1">
      <c r="A20" s="15"/>
      <c r="B20" s="28"/>
      <c r="C20" s="29"/>
    </row>
    <row r="21" spans="1:3" ht="30" customHeight="1">
      <c r="A21" s="15"/>
      <c r="B21" s="752" t="s">
        <v>152</v>
      </c>
      <c r="C21" s="753"/>
    </row>
    <row r="22" spans="1:3" ht="15">
      <c r="A22" s="697">
        <v>1</v>
      </c>
      <c r="B22" s="698" t="s">
        <v>989</v>
      </c>
      <c r="C22" s="700">
        <v>0.97384321770185212</v>
      </c>
    </row>
    <row r="23" spans="1:3" ht="15.75" customHeight="1">
      <c r="A23" s="697">
        <v>2</v>
      </c>
      <c r="B23" s="698" t="s">
        <v>990</v>
      </c>
      <c r="C23" s="700">
        <v>1.472765597699272E-2</v>
      </c>
    </row>
    <row r="24" spans="1:3" ht="29.25" customHeight="1">
      <c r="A24" s="15"/>
      <c r="B24" s="752" t="s">
        <v>273</v>
      </c>
      <c r="C24" s="753"/>
    </row>
    <row r="25" spans="1:3" ht="15">
      <c r="A25" s="697">
        <v>1</v>
      </c>
      <c r="B25" s="698" t="s">
        <v>991</v>
      </c>
      <c r="C25" s="701">
        <v>0.59336267254573849</v>
      </c>
    </row>
    <row r="26" spans="1:3" ht="15.6" thickBot="1">
      <c r="A26" s="16"/>
      <c r="B26" s="63"/>
      <c r="C26" s="416"/>
    </row>
  </sheetData>
  <mergeCells count="3">
    <mergeCell ref="B12:C12"/>
    <mergeCell ref="B24:C24"/>
    <mergeCell ref="B21:C21"/>
  </mergeCells>
  <dataValidations count="1">
    <dataValidation type="list" allowBlank="1" showInputMessage="1" showErrorMessage="1" sqref="C6:C11">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60" zoomScaleNormal="60" workbookViewId="0">
      <pane xSplit="1" ySplit="5" topLeftCell="B6" activePane="bottomRight" state="frozen"/>
      <selection activeCell="B215" sqref="B215:C215"/>
      <selection pane="topRight" activeCell="B215" sqref="B215:C215"/>
      <selection pane="bottomLeft" activeCell="B215" sqref="B215:C215"/>
      <selection pane="bottomRight" activeCell="C8" sqref="C8:E20"/>
    </sheetView>
  </sheetViews>
  <sheetFormatPr defaultRowHeight="14.4"/>
  <cols>
    <col min="1" max="1" width="9.5546875" style="2" bestFit="1" customWidth="1"/>
    <col min="2" max="2" width="47.5546875" style="2" customWidth="1"/>
    <col min="3" max="3" width="28" style="2" customWidth="1"/>
    <col min="4" max="4" width="22.44140625" style="2" customWidth="1"/>
    <col min="5" max="5" width="18.88671875" style="2" customWidth="1"/>
    <col min="6" max="6" width="12" bestFit="1" customWidth="1"/>
    <col min="7" max="7" width="12.5546875" bestFit="1" customWidth="1"/>
  </cols>
  <sheetData>
    <row r="1" spans="1:7">
      <c r="A1" s="18" t="s">
        <v>188</v>
      </c>
      <c r="B1" s="17" t="str">
        <f>Info!C2</f>
        <v>სს "ვითიბი ბანკი ჯორჯია"</v>
      </c>
    </row>
    <row r="2" spans="1:7" s="22" customFormat="1" ht="15.75" customHeight="1">
      <c r="A2" s="22" t="s">
        <v>189</v>
      </c>
      <c r="B2" s="431">
        <v>44377</v>
      </c>
    </row>
    <row r="3" spans="1:7" s="22" customFormat="1" ht="15.75" customHeight="1"/>
    <row r="4" spans="1:7" s="22" customFormat="1" ht="15.75" customHeight="1" thickBot="1">
      <c r="A4" s="225" t="s">
        <v>411</v>
      </c>
      <c r="B4" s="226" t="s">
        <v>263</v>
      </c>
      <c r="C4" s="178"/>
      <c r="D4" s="178"/>
      <c r="E4" s="179" t="s">
        <v>93</v>
      </c>
    </row>
    <row r="5" spans="1:7" s="118" customFormat="1" ht="17.399999999999999" customHeight="1">
      <c r="A5" s="319"/>
      <c r="B5" s="320"/>
      <c r="C5" s="177" t="s">
        <v>0</v>
      </c>
      <c r="D5" s="177" t="s">
        <v>1</v>
      </c>
      <c r="E5" s="321" t="s">
        <v>2</v>
      </c>
    </row>
    <row r="6" spans="1:7" s="144" customFormat="1" ht="14.4" customHeight="1">
      <c r="A6" s="322"/>
      <c r="B6" s="754" t="s">
        <v>231</v>
      </c>
      <c r="C6" s="754" t="s">
        <v>230</v>
      </c>
      <c r="D6" s="755" t="s">
        <v>229</v>
      </c>
      <c r="E6" s="756"/>
      <c r="G6"/>
    </row>
    <row r="7" spans="1:7" s="144" customFormat="1" ht="99.6" customHeight="1">
      <c r="A7" s="322"/>
      <c r="B7" s="754"/>
      <c r="C7" s="754"/>
      <c r="D7" s="316" t="s">
        <v>228</v>
      </c>
      <c r="E7" s="317" t="s">
        <v>522</v>
      </c>
      <c r="G7"/>
    </row>
    <row r="8" spans="1:7">
      <c r="A8" s="323">
        <v>1</v>
      </c>
      <c r="B8" s="324" t="s">
        <v>154</v>
      </c>
      <c r="C8" s="325">
        <v>60835014</v>
      </c>
      <c r="D8" s="325"/>
      <c r="E8" s="326">
        <v>60835014</v>
      </c>
    </row>
    <row r="9" spans="1:7">
      <c r="A9" s="323">
        <v>2</v>
      </c>
      <c r="B9" s="324" t="s">
        <v>155</v>
      </c>
      <c r="C9" s="325">
        <v>242383509</v>
      </c>
      <c r="D9" s="325"/>
      <c r="E9" s="326">
        <v>242383509</v>
      </c>
    </row>
    <row r="10" spans="1:7">
      <c r="A10" s="323">
        <v>3</v>
      </c>
      <c r="B10" s="324" t="s">
        <v>227</v>
      </c>
      <c r="C10" s="325">
        <v>52176925</v>
      </c>
      <c r="D10" s="325"/>
      <c r="E10" s="326">
        <v>52176925</v>
      </c>
    </row>
    <row r="11" spans="1:7" ht="27.6">
      <c r="A11" s="323">
        <v>4</v>
      </c>
      <c r="B11" s="324" t="s">
        <v>185</v>
      </c>
      <c r="C11" s="325">
        <v>0</v>
      </c>
      <c r="D11" s="325"/>
      <c r="E11" s="326">
        <v>0</v>
      </c>
    </row>
    <row r="12" spans="1:7">
      <c r="A12" s="323">
        <v>5</v>
      </c>
      <c r="B12" s="324" t="s">
        <v>157</v>
      </c>
      <c r="C12" s="325">
        <v>164707584</v>
      </c>
      <c r="D12" s="325"/>
      <c r="E12" s="326">
        <v>164707584</v>
      </c>
    </row>
    <row r="13" spans="1:7">
      <c r="A13" s="323">
        <v>6.1</v>
      </c>
      <c r="B13" s="324" t="s">
        <v>158</v>
      </c>
      <c r="C13" s="325">
        <v>1497367402.263505</v>
      </c>
      <c r="D13" s="325"/>
      <c r="E13" s="326">
        <v>1497367402.263505</v>
      </c>
    </row>
    <row r="14" spans="1:7">
      <c r="A14" s="323">
        <v>6.2</v>
      </c>
      <c r="B14" s="327" t="s">
        <v>159</v>
      </c>
      <c r="C14" s="325">
        <v>-112632640.66082989</v>
      </c>
      <c r="D14" s="325"/>
      <c r="E14" s="326">
        <v>-112632640.66082989</v>
      </c>
    </row>
    <row r="15" spans="1:7">
      <c r="A15" s="323">
        <v>6</v>
      </c>
      <c r="B15" s="324" t="s">
        <v>226</v>
      </c>
      <c r="C15" s="325">
        <v>1384734761.6026752</v>
      </c>
      <c r="D15" s="325"/>
      <c r="E15" s="326">
        <v>1384734761.6026752</v>
      </c>
    </row>
    <row r="16" spans="1:7" ht="27.6">
      <c r="A16" s="323">
        <v>7</v>
      </c>
      <c r="B16" s="324" t="s">
        <v>161</v>
      </c>
      <c r="C16" s="325">
        <v>24818252.199999999</v>
      </c>
      <c r="D16" s="325"/>
      <c r="E16" s="326">
        <v>24818252.199999999</v>
      </c>
    </row>
    <row r="17" spans="1:7">
      <c r="A17" s="323">
        <v>8</v>
      </c>
      <c r="B17" s="324" t="s">
        <v>162</v>
      </c>
      <c r="C17" s="325">
        <v>19439189.690000001</v>
      </c>
      <c r="D17" s="325"/>
      <c r="E17" s="326">
        <v>19439189.690000001</v>
      </c>
      <c r="F17" s="6"/>
      <c r="G17" s="6"/>
    </row>
    <row r="18" spans="1:7">
      <c r="A18" s="323">
        <v>9</v>
      </c>
      <c r="B18" s="324" t="s">
        <v>163</v>
      </c>
      <c r="C18" s="325">
        <v>54000</v>
      </c>
      <c r="D18" s="325"/>
      <c r="E18" s="326">
        <v>54000</v>
      </c>
      <c r="G18" s="6"/>
    </row>
    <row r="19" spans="1:7" ht="27.6">
      <c r="A19" s="323">
        <v>10</v>
      </c>
      <c r="B19" s="324" t="s">
        <v>164</v>
      </c>
      <c r="C19" s="325">
        <v>66461150</v>
      </c>
      <c r="D19" s="325">
        <v>19202119.149999999</v>
      </c>
      <c r="E19" s="326">
        <v>47259030.850000001</v>
      </c>
      <c r="G19" s="6"/>
    </row>
    <row r="20" spans="1:7">
      <c r="A20" s="323">
        <v>11</v>
      </c>
      <c r="B20" s="324" t="s">
        <v>165</v>
      </c>
      <c r="C20" s="325">
        <v>44117528.355599999</v>
      </c>
      <c r="D20" s="325"/>
      <c r="E20" s="326">
        <v>44117528.355599999</v>
      </c>
    </row>
    <row r="21" spans="1:7" ht="42" thickBot="1">
      <c r="A21" s="328"/>
      <c r="B21" s="329" t="s">
        <v>485</v>
      </c>
      <c r="C21" s="282">
        <f>SUM(C8:C12, C15:C20)</f>
        <v>2059727913.8482752</v>
      </c>
      <c r="D21" s="282">
        <f>SUM(D8:D12, D15:D20)</f>
        <v>19202119.149999999</v>
      </c>
      <c r="E21" s="330">
        <f>SUM(E8:E12, E15:E20)</f>
        <v>2040525794.6982751</v>
      </c>
    </row>
    <row r="22" spans="1:7">
      <c r="A22"/>
      <c r="B22"/>
      <c r="C22"/>
      <c r="D22"/>
      <c r="E22"/>
    </row>
    <row r="23" spans="1:7">
      <c r="A23"/>
      <c r="B23"/>
      <c r="C23"/>
      <c r="D23"/>
      <c r="E23"/>
    </row>
    <row r="25" spans="1:7" s="2" customFormat="1">
      <c r="B25" s="65"/>
      <c r="F25"/>
      <c r="G25"/>
    </row>
    <row r="26" spans="1:7" s="2" customFormat="1">
      <c r="B26" s="66"/>
      <c r="F26"/>
      <c r="G26"/>
    </row>
    <row r="27" spans="1:7" s="2" customFormat="1">
      <c r="B27" s="65"/>
      <c r="F27"/>
      <c r="G27"/>
    </row>
    <row r="28" spans="1:7" s="2" customFormat="1">
      <c r="B28" s="65"/>
      <c r="F28"/>
      <c r="G28"/>
    </row>
    <row r="29" spans="1:7" s="2" customFormat="1">
      <c r="B29" s="65"/>
      <c r="F29"/>
      <c r="G29"/>
    </row>
    <row r="30" spans="1:7" s="2" customFormat="1">
      <c r="B30" s="65"/>
      <c r="F30"/>
      <c r="G30"/>
    </row>
    <row r="31" spans="1:7" s="2" customFormat="1">
      <c r="B31" s="65"/>
      <c r="F31"/>
      <c r="G31"/>
    </row>
    <row r="32" spans="1:7" s="2" customFormat="1">
      <c r="B32" s="66"/>
      <c r="F32"/>
      <c r="G32"/>
    </row>
    <row r="33" spans="2:7" s="2" customFormat="1">
      <c r="B33" s="66"/>
      <c r="F33"/>
      <c r="G33"/>
    </row>
    <row r="34" spans="2:7" s="2" customFormat="1">
      <c r="B34" s="66"/>
      <c r="F34"/>
      <c r="G34"/>
    </row>
    <row r="35" spans="2:7" s="2" customFormat="1">
      <c r="B35" s="66"/>
      <c r="F35"/>
      <c r="G35"/>
    </row>
    <row r="36" spans="2:7" s="2" customFormat="1">
      <c r="B36" s="66"/>
      <c r="F36"/>
      <c r="G36"/>
    </row>
    <row r="37" spans="2:7" s="2" customFormat="1">
      <c r="B37" s="66"/>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90" zoomScaleNormal="90" workbookViewId="0">
      <pane xSplit="1" ySplit="4" topLeftCell="B5" activePane="bottomRight" state="frozen"/>
      <selection activeCell="B215" sqref="B215:C215"/>
      <selection pane="topRight" activeCell="B215" sqref="B215:C215"/>
      <selection pane="bottomLeft" activeCell="B215" sqref="B215:C215"/>
      <selection pane="bottomRight" activeCell="C9" sqref="C9:C12"/>
    </sheetView>
  </sheetViews>
  <sheetFormatPr defaultRowHeight="14.4" outlineLevelRow="1"/>
  <cols>
    <col min="1" max="1" width="9.5546875" style="2" bestFit="1" customWidth="1"/>
    <col min="2" max="2" width="114.33203125" style="2" customWidth="1"/>
    <col min="3" max="3" width="18.88671875" customWidth="1"/>
    <col min="4" max="4" width="25.44140625" customWidth="1"/>
    <col min="5" max="5" width="24.33203125" customWidth="1"/>
    <col min="6" max="6" width="24" customWidth="1"/>
    <col min="7" max="7" width="10" bestFit="1" customWidth="1"/>
    <col min="8" max="8" width="12" bestFit="1" customWidth="1"/>
    <col min="9" max="9" width="12.5546875" bestFit="1" customWidth="1"/>
  </cols>
  <sheetData>
    <row r="1" spans="1:6">
      <c r="A1" s="18" t="s">
        <v>188</v>
      </c>
      <c r="B1" s="17" t="str">
        <f>Info!C2</f>
        <v>სს "ვითიბი ბანკი ჯორჯია"</v>
      </c>
    </row>
    <row r="2" spans="1:6" s="22" customFormat="1" ht="15.75" customHeight="1">
      <c r="A2" s="22" t="s">
        <v>189</v>
      </c>
      <c r="B2" s="431">
        <v>44377</v>
      </c>
      <c r="C2"/>
      <c r="D2"/>
      <c r="E2"/>
      <c r="F2"/>
    </row>
    <row r="3" spans="1:6" s="22" customFormat="1" ht="15.75" customHeight="1">
      <c r="C3"/>
      <c r="D3"/>
      <c r="E3"/>
      <c r="F3"/>
    </row>
    <row r="4" spans="1:6" s="22" customFormat="1" ht="28.2" thickBot="1">
      <c r="A4" s="22" t="s">
        <v>412</v>
      </c>
      <c r="B4" s="185" t="s">
        <v>266</v>
      </c>
      <c r="C4" s="179" t="s">
        <v>93</v>
      </c>
      <c r="D4"/>
      <c r="E4"/>
      <c r="F4"/>
    </row>
    <row r="5" spans="1:6" ht="27.6">
      <c r="A5" s="180">
        <v>1</v>
      </c>
      <c r="B5" s="181" t="s">
        <v>434</v>
      </c>
      <c r="C5" s="232">
        <f>'7. LI1'!E21</f>
        <v>2040525794.6982751</v>
      </c>
    </row>
    <row r="6" spans="1:6" s="170" customFormat="1">
      <c r="A6" s="117">
        <v>2.1</v>
      </c>
      <c r="B6" s="187" t="s">
        <v>267</v>
      </c>
      <c r="C6" s="233">
        <v>219864340.36297002</v>
      </c>
    </row>
    <row r="7" spans="1:6" s="4" customFormat="1" ht="27.6" outlineLevel="1">
      <c r="A7" s="186">
        <v>2.2000000000000002</v>
      </c>
      <c r="B7" s="182" t="s">
        <v>268</v>
      </c>
      <c r="C7" s="234">
        <v>166862077.09980002</v>
      </c>
    </row>
    <row r="8" spans="1:6" s="4" customFormat="1" ht="27.6">
      <c r="A8" s="186">
        <v>3</v>
      </c>
      <c r="B8" s="183" t="s">
        <v>435</v>
      </c>
      <c r="C8" s="235">
        <f>SUM(C5:C7)</f>
        <v>2427252212.1610451</v>
      </c>
    </row>
    <row r="9" spans="1:6" s="170" customFormat="1">
      <c r="A9" s="117">
        <v>4</v>
      </c>
      <c r="B9" s="190" t="s">
        <v>264</v>
      </c>
      <c r="C9" s="233">
        <v>25619668.68117338</v>
      </c>
    </row>
    <row r="10" spans="1:6" s="4" customFormat="1" ht="27.6" outlineLevel="1">
      <c r="A10" s="186">
        <v>5.0999999999999996</v>
      </c>
      <c r="B10" s="182" t="s">
        <v>274</v>
      </c>
      <c r="C10" s="234">
        <v>-98812325.501275003</v>
      </c>
    </row>
    <row r="11" spans="1:6" s="4" customFormat="1" ht="27.6" outlineLevel="1">
      <c r="A11" s="186">
        <v>5.2</v>
      </c>
      <c r="B11" s="182" t="s">
        <v>275</v>
      </c>
      <c r="C11" s="234">
        <v>-161478074.48352003</v>
      </c>
    </row>
    <row r="12" spans="1:6" s="4" customFormat="1">
      <c r="A12" s="186">
        <v>6</v>
      </c>
      <c r="B12" s="188" t="s">
        <v>607</v>
      </c>
      <c r="C12" s="331">
        <v>16645899.49</v>
      </c>
    </row>
    <row r="13" spans="1:6" s="4" customFormat="1" ht="15" thickBot="1">
      <c r="A13" s="189">
        <v>7</v>
      </c>
      <c r="B13" s="184" t="s">
        <v>265</v>
      </c>
      <c r="C13" s="236">
        <f>SUM(C8:C12)</f>
        <v>2209227380.3474231</v>
      </c>
    </row>
    <row r="15" spans="1:6" ht="27.6">
      <c r="B15" s="24" t="s">
        <v>608</v>
      </c>
    </row>
    <row r="17" spans="2:9" s="2" customFormat="1">
      <c r="B17" s="67"/>
      <c r="C17"/>
      <c r="D17"/>
      <c r="E17"/>
      <c r="F17"/>
      <c r="G17"/>
      <c r="H17"/>
      <c r="I17"/>
    </row>
    <row r="18" spans="2:9" s="2" customFormat="1">
      <c r="B18" s="64"/>
      <c r="C18"/>
      <c r="D18"/>
      <c r="E18"/>
      <c r="F18"/>
      <c r="G18"/>
      <c r="H18"/>
      <c r="I18"/>
    </row>
    <row r="19" spans="2:9" s="2" customFormat="1">
      <c r="B19" s="64"/>
      <c r="C19"/>
      <c r="D19"/>
      <c r="E19"/>
      <c r="F19"/>
      <c r="G19"/>
      <c r="H19"/>
      <c r="I19"/>
    </row>
    <row r="20" spans="2:9" s="2" customFormat="1">
      <c r="B20" s="66"/>
      <c r="C20"/>
      <c r="D20"/>
      <c r="E20"/>
      <c r="F20"/>
      <c r="G20"/>
      <c r="H20"/>
      <c r="I20"/>
    </row>
    <row r="21" spans="2:9" s="2" customFormat="1">
      <c r="B21" s="65"/>
      <c r="C21"/>
      <c r="D21"/>
      <c r="E21"/>
      <c r="F21"/>
      <c r="G21"/>
      <c r="H21"/>
      <c r="I21"/>
    </row>
    <row r="22" spans="2:9" s="2" customFormat="1">
      <c r="B22" s="66"/>
      <c r="C22"/>
      <c r="D22"/>
      <c r="E22"/>
      <c r="F22"/>
      <c r="G22"/>
      <c r="H22"/>
      <c r="I22"/>
    </row>
    <row r="23" spans="2:9" s="2" customFormat="1">
      <c r="B23" s="65"/>
      <c r="C23"/>
      <c r="D23"/>
      <c r="E23"/>
      <c r="F23"/>
      <c r="G23"/>
      <c r="H23"/>
      <c r="I23"/>
    </row>
    <row r="24" spans="2:9" s="2" customFormat="1">
      <c r="B24" s="65"/>
      <c r="C24"/>
      <c r="D24"/>
      <c r="E24"/>
      <c r="F24"/>
      <c r="G24"/>
      <c r="H24"/>
      <c r="I24"/>
    </row>
    <row r="25" spans="2:9" s="2" customFormat="1">
      <c r="B25" s="65"/>
      <c r="C25"/>
      <c r="D25"/>
      <c r="E25"/>
      <c r="F25"/>
      <c r="G25"/>
      <c r="H25"/>
      <c r="I25"/>
    </row>
    <row r="26" spans="2:9" s="2" customFormat="1">
      <c r="B26" s="65"/>
      <c r="C26"/>
      <c r="D26"/>
      <c r="E26"/>
      <c r="F26"/>
      <c r="G26"/>
      <c r="H26"/>
      <c r="I26"/>
    </row>
    <row r="27" spans="2:9" s="2" customFormat="1">
      <c r="B27" s="65"/>
      <c r="C27"/>
      <c r="D27"/>
      <c r="E27"/>
      <c r="F27"/>
      <c r="G27"/>
      <c r="H27"/>
      <c r="I27"/>
    </row>
    <row r="28" spans="2:9" s="2" customFormat="1">
      <c r="B28" s="66"/>
      <c r="C28"/>
      <c r="D28"/>
      <c r="E28"/>
      <c r="F28"/>
      <c r="G28"/>
      <c r="H28"/>
      <c r="I28"/>
    </row>
    <row r="29" spans="2:9" s="2" customFormat="1">
      <c r="B29" s="66"/>
      <c r="C29"/>
      <c r="D29"/>
      <c r="E29"/>
      <c r="F29"/>
      <c r="G29"/>
      <c r="H29"/>
      <c r="I29"/>
    </row>
    <row r="30" spans="2:9" s="2" customFormat="1">
      <c r="B30" s="66"/>
      <c r="C30"/>
      <c r="D30"/>
      <c r="E30"/>
      <c r="F30"/>
      <c r="G30"/>
      <c r="H30"/>
      <c r="I30"/>
    </row>
    <row r="31" spans="2:9" s="2" customFormat="1">
      <c r="B31" s="66"/>
      <c r="C31"/>
      <c r="D31"/>
      <c r="E31"/>
      <c r="F31"/>
      <c r="G31"/>
      <c r="H31"/>
      <c r="I31"/>
    </row>
    <row r="32" spans="2:9" s="2" customFormat="1">
      <c r="B32" s="66"/>
      <c r="C32"/>
      <c r="D32"/>
      <c r="E32"/>
      <c r="F32"/>
      <c r="G32"/>
      <c r="H32"/>
      <c r="I32"/>
    </row>
    <row r="33" spans="2:9" s="2" customFormat="1">
      <c r="B33" s="66"/>
      <c r="C33"/>
      <c r="D33"/>
      <c r="E33"/>
      <c r="F33"/>
      <c r="G33"/>
      <c r="H33"/>
      <c r="I33"/>
    </row>
  </sheetData>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2023-03-10T21:43:29Z</dcterms:modified>
</cp:coreProperties>
</file>