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8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8" i="79" l="1"/>
  <c r="E21" i="77" l="1"/>
  <c r="E20" i="77"/>
  <c r="E19" i="77"/>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<sst xmlns="http://schemas.openxmlformats.org/spreadsheetml/2006/main" count="795" uniqueCount="541">
  <si>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</si>
  <si>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</si>
  <si>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</si>
  <si>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</si>
  <si>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</si>
  <si>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</si>
  <si>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</si>
  <si>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</si>
  <si>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</si>
  <si>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</si>
  <si>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</si>
  <si>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</si>
  <si>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</si>
  <si>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</si>
  <si>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</si>
  <si>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</si>
  <si>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</si>
  <si>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</si>
  <si>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</si>
  <si>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</si>
  <si>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</si>
  <si>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</si>
  <si>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</si>
  <si>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</si>
  <si>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</si>
  <si>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</si>
  <si>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</si>
  <si>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</si>
  <si>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</si>
  <si>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</si>
  <si>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</si>
  <si>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</si>
  <si>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</si>
  <si>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</si>
  <si>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</si>
  <si>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</si>
  <si>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</si>
  <si>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</si>
  <si>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</si>
  <si>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</si>
  <si>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</si>
  <si>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</si>
  <si>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</si>
  <si>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</si>
  <si>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</si>
  <si>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</si>
  <si>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</si>
  <si>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</si>
  <si>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</si>
  <si>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</si>
  <si>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</si>
  <si>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</si>
  <si>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</si>
  <si>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</si>
  <si>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</si>
  <si>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</si>
  <si>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</si>
  <si>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</si>
  <si>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</si>
  <si>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</si>
  <si>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</si>
  <si>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</si>
  <si>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</si>
  <si>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</si>
  <si>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</si>
  <si>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</si>
  <si>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</si>
  <si>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</si>
  <si>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</si>
  <si>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</si>
  <si>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</si>
  <si>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</si>
  <si>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</si>
  <si>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</si>
  <si>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</si>
  <si>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</si>
  <si>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</si>
  <si>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</si>
  <si>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</si>
  <si>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</si>
  <si>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</si>
  <si>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</si>
  <si>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</si>
  <si>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</si>
  <si>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</si>
  <si>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</si>
  <si>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</si>
  <si>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</si>
  <si>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</si>
  <si>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</si>
  <si>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</si>
  <si>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</si>
  <si>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</si>
  <si>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</si>
  <si>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</si>
  <si>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</si>
  <si>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</si>
  <si>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</si>
  <si>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</si>
  <si>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</si>
  <si>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</si>
  <si>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</si>
  <si>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</si>
  <si>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</si>
  <si>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</si>
  <si>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</si>
  <si>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</si>
  <si>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</si>
  <si>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</si>
  <si>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</si>
  <si>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</si>
  <si>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</si>
  <si>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</si>
  <si>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</si>
  <si>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</si>
  <si>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</si>
  <si>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</si>
  <si>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</si>
  <si>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</si>
  <si>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</si>
  <si>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</si>
  <si>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</si>
  <si>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</si>
  <si>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</si>
  <si>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</si>
  <si>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</si>
  <si>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</si>
  <si>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</si>
  <si>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</si>
  <si>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</si>
  <si>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</si>
  <si>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</si>
  <si>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</si>
  <si>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</si>
  <si>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</si>
  <si>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</si>
  <si>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</si>
  <si>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</si>
  <si>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</si>
  <si>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</si>
  <si>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</si>
  <si>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</si>
  <si>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</si>
  <si>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</si>
  <si>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</si>
  <si>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</si>
  <si>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</si>
  <si>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</si>
  <si>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</si>
  <si>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</si>
  <si>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</si>
  <si>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</si>
  <si>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</si>
  <si>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</si>
  <si>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</si>
  <si>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</si>
  <si>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</si>
  <si>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</si>
  <si>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</si>
  <si>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</si>
  <si>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</si>
  <si>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</si>
  <si>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</si>
  <si>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</si>
  <si>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</si>
  <si>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</si>
  <si>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</si>
  <si>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</si>
  <si>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</si>
  <si>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</si>
  <si>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</si>
  <si>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</si>
  <si>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</si>
  <si>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</si>
  <si>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</si>
  <si>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</si>
  <si>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</si>
  <si>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</si>
  <si>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</si>
  <si>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</si>
  <si>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</si>
  <si>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</si>
  <si>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</si>
  <si>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</si>
  <si>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</si>
  <si>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</si>
  <si>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</si>
  <si>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</si>
  <si>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</si>
  <si>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</si>
  <si>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</si>
  <si>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</si>
  <si>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</si>
  <si>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</si>
  <si>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</si>
  <si>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</si>
  <si>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</si>
  <si>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</si>
  <si>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</si>
  <si>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</si>
  <si>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</si>
  <si>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</si>
  <si>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</si>
  <si>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</si>
  <si>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</si>
  <si>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</si>
  <si>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</si>
  <si>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</si>
  <si>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</si>
  <si>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</si>
  <si>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</si>
  <si>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</si>
  <si>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</si>
  <si>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</si>
  <si>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</si>
  <si>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</si>
  <si>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</si>
  <si>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</si>
  <si>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</si>
  <si>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</si>
  <si>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</si>
  <si>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</si>
  <si>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</si>
  <si>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</si>
  <si>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</si>
  <si>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</si>
  <si>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</si>
  <si>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</si>
  <si>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</si>
  <si>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</si>
  <si>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</si>
  <si>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</si>
  <si>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</si>
  <si>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</si>
  <si>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</si>
  <si>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</si>
  <si>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</si>
  <si>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</si>
  <si>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</si>
  <si>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</si>
  <si>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</si>
  <si>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</si>
  <si>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</si>
  <si>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</si>
  <si>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</si>
  <si>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</si>
  <si>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</si>
  <si>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</si>
  <si>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</si>
  <si>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</si>
  <si>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</si>
  <si>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</si>
  <si>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</si>
  <si>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</si>
  <si>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</si>
  <si>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</si>
  <si>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</si>
  <si>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</si>
  <si>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</si>
  <si>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</si>
  <si>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</si>
  <si>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</si>
  <si>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</si>
  <si>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</si>
  <si>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</si>
  <si>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</si>
  <si>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</si>
  <si>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</si>
  <si>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</si>
  <si>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</si>
  <si>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</si>
  <si>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</si>
  <si>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</si>
  <si>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</si>
  <si>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</si>
  <si>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</si>
  <si>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</si>
  <si>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</si>
  <si>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</si>
  <si>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</si>
  <si>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</si>
  <si>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</si>
  <si>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</si>
  <si>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</si>
  <si>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</si>
  <si>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</si>
  <si>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</si>
  <si>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</si>
  <si>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</si>
  <si>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</si>
  <si>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</si>
  <si>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</si>
  <si>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</si>
  <si>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</si>
  <si>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</si>
  <si>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</si>
  <si>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</si>
  <si>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</si>
  <si>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</si>
  <si>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</si>
  <si>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</si>
  <si>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</si>
  <si>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</si>
  <si>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</si>
  <si>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</si>
  <si>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</si>
  <si>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</si>
  <si>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</si>
  <si>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</si>
  <si>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</si>
  <si>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</si>
  <si>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</si>
  <si>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</si>
  <si>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</si>
  <si>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</si>
  <si>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</si>
  <si>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</si>
  <si>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</si>
  <si>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</si>
  <si>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</si>
  <si>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</si>
  <si>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</si>
  <si>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</si>
  <si>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</si>
  <si>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</si>
  <si>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</si>
  <si>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</si>
  <si>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</si>
  <si>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</si>
  <si>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</si>
  <si>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</si>
  <si>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</si>
  <si>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</si>
  <si>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</si>
  <si>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</si>
  <si>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</si>
  <si>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</si>
  <si>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</si>
  <si>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</si>
  <si>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</si>
  <si>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</si>
  <si>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</si>
  <si>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</si>
  <si>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</si>
  <si>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</si>
  <si>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</si>
  <si>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</si>
  <si>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</si>
  <si>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</si>
  <si>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</si>
  <si>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</si>
  <si>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</si>
  <si>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</si>
  <si>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</si>
  <si>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</si>
  <si>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</si>
  <si>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</si>
  <si>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</si>
  <si>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</si>
  <si>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</si>
  <si>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</si>
  <si>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</si>
  <si>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</si>
  <si>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</si>
  <si>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</si>
  <si>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</si>
  <si>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</si>
  <si>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</si>
  <si>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</si>
  <si>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</si>
  <si>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</si>
  <si>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</si>
  <si>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</si>
  <si>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</si>
  <si>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</si>
  <si>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</si>
  <si>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</si>
  <si>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</si>
  <si>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</si>
  <si>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</si>
  <si>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</si>
  <si>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</si>
  <si>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</si>
  <si>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</si>
  <si>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</si>
  <si>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</si>
  <si>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</si>
  <si>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</si>
  <si>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</si>
  <si>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</si>
  <si>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</si>
  <si>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</si>
  <si>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</si>
  <si>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</si>
  <si>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</si>
  <si>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</si>
  <si>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</si>
  <si>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</si>
  <si>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</si>
  <si>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</si>
  <si>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</si>
  <si>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</si>
  <si>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</si>
  <si>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</si>
  <si>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</si>
  <si>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</si>
  <si>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</si>
  <si>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</si>
  <si>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</si>
  <si>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</si>
  <si>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</si>
  <si>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</si>
  <si>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</si>
  <si>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</si>
  <si>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</si>
  <si>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</si>
  <si>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</si>
  <si>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</si>
  <si>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</si>
  <si>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</si>
  <si>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</si>
  <si>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</si>
  <si>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</si>
  <si>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</si>
  <si>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</si>
  <si>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</si>
  <si>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</si>
  <si>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</si>
  <si>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</si>
  <si>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</si>
  <si>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</si>
  <si>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</si>
  <si>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</si>
  <si>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</si>
  <si>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</si>
  <si>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</si>
  <si>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</si>
  <si>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</si>
  <si>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</si>
  <si>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</si>
  <si>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</si>
  <si>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</si>
  <si>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</si>
  <si>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</si>
  <si>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</si>
  <si>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</si>
  <si>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</si>
  <si>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</si>
  <si>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</si>
  <si>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</si>
  <si>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</si>
  <si>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</si>
  <si>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</si>
  <si>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</si>
  <si>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</si>
  <si>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</si>
  <si>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</si>
  <si>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</si>
  <si>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</si>
  <si>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</si>
  <si>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</si>
  <si>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</si>
  <si>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</si>
  <si>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</si>
  <si>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</si>
  <si>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</si>
  <si>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</si>
  <si>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</si>
  <si>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</si>
  <si>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</si>
  <si>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</si>
  <si>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</si>
  <si>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</si>
  <si>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</si>
  <si>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</si>
  <si>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</si>
  <si>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</si>
  <si>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</si>
  <si>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</si>
  <si>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</si>
  <si>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</si>
  <si>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</si>
  <si>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</si>
  <si>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</si>
  <si>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</si>
  <si>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</si>
  <si>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</si>
  <si>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</si>
  <si>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</si>
  <si>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</si>
  <si>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</si>
  <si>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</si>
  <si>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</si>
  <si>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</si>
  <si>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</si>
  <si>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</si>
  <si>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</si>
  <si>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</si>
  <si>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</si>
  <si>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</si>
  <si>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</si>
  <si>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</si>
  <si>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</si>
  <si>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</si>
  <si>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</si>
  <si>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</si>
  <si>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</si>
  <si>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ასია ზახაროვა</t>
  </si>
  <si>
    <t>იულია კოპიტოვა</t>
  </si>
  <si>
    <t>მერაბ კაკულია</t>
  </si>
  <si>
    <t>გოჩა მაცაბერიძე</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</si>
  <si>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</si>
  <si>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</si>
  <si>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</si>
  <si>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</si>
  <si>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</si>
  <si>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</si>
  <si>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ვალერიან გაბუნია</t>
  </si>
  <si>
    <t>კორპორატიული ბიზნესის დირექტორი</t>
  </si>
  <si>
    <t>ვლადიმერ რობაქიძე</t>
  </si>
  <si>
    <t>საცალო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</si>
  <si>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</si>
  <si>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</si>
  <si>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</si>
  <si>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</si>
  <si>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</si>
  <si>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Table  9 (Capital), C46</t>
  </si>
  <si>
    <t>Table  9 (Capital), C15</t>
  </si>
  <si>
    <t>Table  9 (Capital), C44</t>
  </si>
  <si>
    <t>Table  9 (Capital), C33</t>
  </si>
  <si>
    <t>Table  9 (Capital), C7</t>
  </si>
  <si>
    <t>Table  9 (Capital), C11</t>
  </si>
  <si>
    <t>Table  9 (Capital), C9</t>
  </si>
  <si>
    <t>Table  9 (Capital), C13</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</si>
  <si>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</si>
  <si>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</si>
  <si>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</si>
  <si>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წმინდა საინვესტიციო ფასიანი ქაღალდები</t>
  </si>
  <si>
    <t xml:space="preserve">მათ შორის გადავადებული ვალდებულება წარმოშობილი არამატერიალური აქტივებიდან </t>
  </si>
  <si>
    <t>არადამოუკიდებელ წევრი</t>
  </si>
  <si>
    <t>დამოუკიდებელი წევრი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</si>
</sst>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0.0000%"/>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71" fontId="28" fillId="37" borderId="0"/>
    <xf numFmtId="172" fontId="28" fillId="37" borderId="0"/>
    <xf numFmtId="171" fontId="28" fillId="37" borderId="0"/>
    <xf numFmtId="0" fontId="29" fillId="38"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171" fontId="30" fillId="38" borderId="0" applyNumberFormat="0" applyBorder="0" applyAlignment="0" applyProtection="0"/>
    <xf numFmtId="172" fontId="30" fillId="38" borderId="0" applyNumberFormat="0" applyBorder="0" applyAlignment="0" applyProtection="0"/>
    <xf numFmtId="171"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171" fontId="30" fillId="39" borderId="0" applyNumberFormat="0" applyBorder="0" applyAlignment="0" applyProtection="0"/>
    <xf numFmtId="172" fontId="30" fillId="39" borderId="0" applyNumberFormat="0" applyBorder="0" applyAlignment="0" applyProtection="0"/>
    <xf numFmtId="171"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171" fontId="30" fillId="40" borderId="0" applyNumberFormat="0" applyBorder="0" applyAlignment="0" applyProtection="0"/>
    <xf numFmtId="172" fontId="30" fillId="40" borderId="0" applyNumberFormat="0" applyBorder="0" applyAlignment="0" applyProtection="0"/>
    <xf numFmtId="171"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171" fontId="30" fillId="42" borderId="0" applyNumberFormat="0" applyBorder="0" applyAlignment="0" applyProtection="0"/>
    <xf numFmtId="172" fontId="30" fillId="42" borderId="0" applyNumberFormat="0" applyBorder="0" applyAlignment="0" applyProtection="0"/>
    <xf numFmtId="171"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171" fontId="30" fillId="43" borderId="0" applyNumberFormat="0" applyBorder="0" applyAlignment="0" applyProtection="0"/>
    <xf numFmtId="172" fontId="30" fillId="43" borderId="0" applyNumberFormat="0" applyBorder="0" applyAlignment="0" applyProtection="0"/>
    <xf numFmtId="171"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171" fontId="30" fillId="41" borderId="0" applyNumberFormat="0" applyBorder="0" applyAlignment="0" applyProtection="0"/>
    <xf numFmtId="172" fontId="30" fillId="41" borderId="0" applyNumberFormat="0" applyBorder="0" applyAlignment="0" applyProtection="0"/>
    <xf numFmtId="171"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171" fontId="30" fillId="44" borderId="0" applyNumberFormat="0" applyBorder="0" applyAlignment="0" applyProtection="0"/>
    <xf numFmtId="172" fontId="30" fillId="44" borderId="0" applyNumberFormat="0" applyBorder="0" applyAlignment="0" applyProtection="0"/>
    <xf numFmtId="171"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171" fontId="30" fillId="47" borderId="0" applyNumberFormat="0" applyBorder="0" applyAlignment="0" applyProtection="0"/>
    <xf numFmtId="172" fontId="30" fillId="47" borderId="0" applyNumberFormat="0" applyBorder="0" applyAlignment="0" applyProtection="0"/>
    <xf numFmtId="171"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171" fontId="33" fillId="48" borderId="0" applyNumberFormat="0" applyBorder="0" applyAlignment="0" applyProtection="0"/>
    <xf numFmtId="172" fontId="33" fillId="48" borderId="0" applyNumberFormat="0" applyBorder="0" applyAlignment="0" applyProtection="0"/>
    <xf numFmtId="171"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171" fontId="33" fillId="45" borderId="0" applyNumberFormat="0" applyBorder="0" applyAlignment="0" applyProtection="0"/>
    <xf numFmtId="172" fontId="33" fillId="45" borderId="0" applyNumberFormat="0" applyBorder="0" applyAlignment="0" applyProtection="0"/>
    <xf numFmtId="171"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171" fontId="33" fillId="46" borderId="0" applyNumberFormat="0" applyBorder="0" applyAlignment="0" applyProtection="0"/>
    <xf numFmtId="172" fontId="33" fillId="46" borderId="0" applyNumberFormat="0" applyBorder="0" applyAlignment="0" applyProtection="0"/>
    <xf numFmtId="171"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171" fontId="33" fillId="51" borderId="0" applyNumberFormat="0" applyBorder="0" applyAlignment="0" applyProtection="0"/>
    <xf numFmtId="172" fontId="33" fillId="51" borderId="0" applyNumberFormat="0" applyBorder="0" applyAlignment="0" applyProtection="0"/>
    <xf numFmtId="171"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171" fontId="33" fillId="54" borderId="0" applyNumberFormat="0" applyBorder="0" applyAlignment="0" applyProtection="0"/>
    <xf numFmtId="172" fontId="33" fillId="54" borderId="0" applyNumberFormat="0" applyBorder="0" applyAlignment="0" applyProtection="0"/>
    <xf numFmtId="171"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171" fontId="33" fillId="58" borderId="0" applyNumberFormat="0" applyBorder="0" applyAlignment="0" applyProtection="0"/>
    <xf numFmtId="172" fontId="33" fillId="58" borderId="0" applyNumberFormat="0" applyBorder="0" applyAlignment="0" applyProtection="0"/>
    <xf numFmtId="171"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171" fontId="33" fillId="60" borderId="0" applyNumberFormat="0" applyBorder="0" applyAlignment="0" applyProtection="0"/>
    <xf numFmtId="172" fontId="33" fillId="60" borderId="0" applyNumberFormat="0" applyBorder="0" applyAlignment="0" applyProtection="0"/>
    <xf numFmtId="171"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171" fontId="33" fillId="49" borderId="0" applyNumberFormat="0" applyBorder="0" applyAlignment="0" applyProtection="0"/>
    <xf numFmtId="172" fontId="33" fillId="49" borderId="0" applyNumberFormat="0" applyBorder="0" applyAlignment="0" applyProtection="0"/>
    <xf numFmtId="171"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171" fontId="33" fillId="50" borderId="0" applyNumberFormat="0" applyBorder="0" applyAlignment="0" applyProtection="0"/>
    <xf numFmtId="172" fontId="33" fillId="50" borderId="0" applyNumberFormat="0" applyBorder="0" applyAlignment="0" applyProtection="0"/>
    <xf numFmtId="171"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171" fontId="33" fillId="63" borderId="0" applyNumberFormat="0" applyBorder="0" applyAlignment="0" applyProtection="0"/>
    <xf numFmtId="172" fontId="33" fillId="63" borderId="0" applyNumberFormat="0" applyBorder="0" applyAlignment="0" applyProtection="0"/>
    <xf numFmtId="171"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171" fontId="36" fillId="39" borderId="0" applyNumberFormat="0" applyBorder="0" applyAlignment="0" applyProtection="0"/>
    <xf numFmtId="172" fontId="36" fillId="39" borderId="0" applyNumberFormat="0" applyBorder="0" applyAlignment="0" applyProtection="0"/>
    <xf numFmtId="171" fontId="36" fillId="39" borderId="0" applyNumberFormat="0" applyBorder="0" applyAlignment="0" applyProtection="0"/>
    <xf numFmtId="0" fontId="34" fillId="39" borderId="0" applyNumberFormat="0" applyBorder="0" applyAlignment="0" applyProtection="0"/>
    <xf numFmtId="173" fontId="37"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4" fontId="39" fillId="0" borderId="0" applyFill="0" applyBorder="0" applyAlignment="0"/>
    <xf numFmtId="174" fontId="39"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3" fontId="38" fillId="0" borderId="0" applyFill="0" applyBorder="0" applyAlignment="0"/>
    <xf numFmtId="175" fontId="39"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71"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71"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72"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4"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71" fontId="42" fillId="64" borderId="41" applyNumberFormat="0" applyAlignment="0" applyProtection="0"/>
    <xf numFmtId="172" fontId="42" fillId="64" borderId="41" applyNumberFormat="0" applyAlignment="0" applyProtection="0"/>
    <xf numFmtId="171" fontId="42" fillId="64" borderId="41" applyNumberFormat="0" applyAlignment="0" applyProtection="0"/>
    <xf numFmtId="171" fontId="42" fillId="64" borderId="41" applyNumberFormat="0" applyAlignment="0" applyProtection="0"/>
    <xf numFmtId="172" fontId="42" fillId="64" borderId="41" applyNumberFormat="0" applyAlignment="0" applyProtection="0"/>
    <xf numFmtId="171" fontId="42" fillId="64" borderId="41" applyNumberFormat="0" applyAlignment="0" applyProtection="0"/>
    <xf numFmtId="171" fontId="42" fillId="64" borderId="41" applyNumberFormat="0" applyAlignment="0" applyProtection="0"/>
    <xf numFmtId="172" fontId="42" fillId="64" borderId="41" applyNumberFormat="0" applyAlignment="0" applyProtection="0"/>
    <xf numFmtId="171" fontId="42" fillId="64" borderId="41" applyNumberFormat="0" applyAlignment="0" applyProtection="0"/>
    <xf numFmtId="171" fontId="42" fillId="64" borderId="41" applyNumberFormat="0" applyAlignment="0" applyProtection="0"/>
    <xf numFmtId="172" fontId="42" fillId="64" borderId="41" applyNumberFormat="0" applyAlignment="0" applyProtection="0"/>
    <xf numFmtId="171" fontId="42" fillId="64" borderId="41" applyNumberFormat="0" applyAlignment="0" applyProtection="0"/>
    <xf numFmtId="0" fontId="40" fillId="64" borderId="41" applyNumberFormat="0" applyAlignment="0" applyProtection="0"/>
    <xf numFmtId="0" fontId="43" fillId="65" borderId="42" applyNumberFormat="0" applyAlignment="0" applyProtection="0"/>
    <xf numFmtId="0" fontId="44" fillId="10" borderId="37" applyNumberFormat="0" applyAlignment="0" applyProtection="0"/>
    <xf numFmtId="171"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0" fontId="43"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0" fontId="44" fillId="10" borderId="37"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172" fontId="45" fillId="65" borderId="42" applyNumberFormat="0" applyAlignment="0" applyProtection="0"/>
    <xf numFmtId="171" fontId="45" fillId="65" borderId="42" applyNumberFormat="0" applyAlignment="0" applyProtection="0"/>
    <xf numFmtId="0" fontId="43"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181"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9"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5" fontId="39"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7" fillId="0" borderId="0"/>
    <xf numFmtId="14" fontId="48" fillId="0" borderId="0" applyFill="0" applyBorder="0" applyAlignment="0"/>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0" applyFont="0" applyFill="0" applyBorder="0" applyAlignment="0" applyProtection="0"/>
    <xf numFmtId="183"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171" fontId="52" fillId="0" borderId="0" applyNumberFormat="0" applyFill="0" applyBorder="0" applyAlignment="0" applyProtection="0"/>
    <xf numFmtId="172" fontId="52" fillId="0" borderId="0" applyNumberFormat="0" applyFill="0" applyBorder="0" applyAlignment="0" applyProtection="0"/>
    <xf numFmtId="171" fontId="52" fillId="0" borderId="0" applyNumberFormat="0" applyFill="0" applyBorder="0" applyAlignment="0" applyProtection="0"/>
    <xf numFmtId="0" fontId="50" fillId="0" borderId="0" applyNumberFormat="0" applyFill="0" applyBorder="0" applyAlignment="0" applyProtection="0"/>
    <xf numFmtId="171" fontId="2" fillId="0" borderId="0"/>
    <xf numFmtId="0" fontId="2" fillId="0" borderId="0"/>
    <xf numFmtId="171"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171" fontId="55" fillId="40" borderId="0" applyNumberFormat="0" applyBorder="0" applyAlignment="0" applyProtection="0"/>
    <xf numFmtId="172" fontId="55" fillId="40" borderId="0" applyNumberFormat="0" applyBorder="0" applyAlignment="0" applyProtection="0"/>
    <xf numFmtId="171"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71"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71" fontId="56" fillId="0" borderId="9">
      <alignment horizontal="left" vertical="center"/>
    </xf>
    <xf numFmtId="0" fontId="57" fillId="0" borderId="44" applyNumberFormat="0" applyFill="0" applyAlignment="0" applyProtection="0"/>
    <xf numFmtId="172" fontId="57" fillId="0" borderId="44" applyNumberFormat="0" applyFill="0" applyAlignment="0" applyProtection="0"/>
    <xf numFmtId="0" fontId="57" fillId="0" borderId="44" applyNumberFormat="0" applyFill="0" applyAlignment="0" applyProtection="0"/>
    <xf numFmtId="171" fontId="57" fillId="0" borderId="44" applyNumberFormat="0" applyFill="0" applyAlignment="0" applyProtection="0"/>
    <xf numFmtId="171" fontId="57" fillId="0" borderId="44" applyNumberFormat="0" applyFill="0" applyAlignment="0" applyProtection="0"/>
    <xf numFmtId="171" fontId="57" fillId="0" borderId="44" applyNumberFormat="0" applyFill="0" applyAlignment="0" applyProtection="0"/>
    <xf numFmtId="172" fontId="57" fillId="0" borderId="44" applyNumberFormat="0" applyFill="0" applyAlignment="0" applyProtection="0"/>
    <xf numFmtId="171" fontId="57" fillId="0" borderId="44" applyNumberFormat="0" applyFill="0" applyAlignment="0" applyProtection="0"/>
    <xf numFmtId="171" fontId="57" fillId="0" borderId="44" applyNumberFormat="0" applyFill="0" applyAlignment="0" applyProtection="0"/>
    <xf numFmtId="172" fontId="57" fillId="0" borderId="44" applyNumberFormat="0" applyFill="0" applyAlignment="0" applyProtection="0"/>
    <xf numFmtId="171" fontId="57" fillId="0" borderId="44" applyNumberFormat="0" applyFill="0" applyAlignment="0" applyProtection="0"/>
    <xf numFmtId="171" fontId="57" fillId="0" borderId="44" applyNumberFormat="0" applyFill="0" applyAlignment="0" applyProtection="0"/>
    <xf numFmtId="172" fontId="57" fillId="0" borderId="44" applyNumberFormat="0" applyFill="0" applyAlignment="0" applyProtection="0"/>
    <xf numFmtId="171" fontId="57" fillId="0" borderId="44" applyNumberFormat="0" applyFill="0" applyAlignment="0" applyProtection="0"/>
    <xf numFmtId="171" fontId="57" fillId="0" borderId="44" applyNumberFormat="0" applyFill="0" applyAlignment="0" applyProtection="0"/>
    <xf numFmtId="172" fontId="57" fillId="0" borderId="44" applyNumberFormat="0" applyFill="0" applyAlignment="0" applyProtection="0"/>
    <xf numFmtId="171" fontId="57" fillId="0" borderId="44" applyNumberFormat="0" applyFill="0" applyAlignment="0" applyProtection="0"/>
    <xf numFmtId="0" fontId="57" fillId="0" borderId="44" applyNumberFormat="0" applyFill="0" applyAlignment="0" applyProtection="0"/>
    <xf numFmtId="0" fontId="58" fillId="0" borderId="45" applyNumberFormat="0" applyFill="0" applyAlignment="0" applyProtection="0"/>
    <xf numFmtId="172" fontId="58" fillId="0" borderId="45" applyNumberFormat="0" applyFill="0" applyAlignment="0" applyProtection="0"/>
    <xf numFmtId="0" fontId="58" fillId="0" borderId="45" applyNumberFormat="0" applyFill="0" applyAlignment="0" applyProtection="0"/>
    <xf numFmtId="171" fontId="58" fillId="0" borderId="45" applyNumberFormat="0" applyFill="0" applyAlignment="0" applyProtection="0"/>
    <xf numFmtId="171" fontId="58" fillId="0" borderId="45" applyNumberFormat="0" applyFill="0" applyAlignment="0" applyProtection="0"/>
    <xf numFmtId="171" fontId="58" fillId="0" borderId="45" applyNumberFormat="0" applyFill="0" applyAlignment="0" applyProtection="0"/>
    <xf numFmtId="172" fontId="58" fillId="0" borderId="45" applyNumberFormat="0" applyFill="0" applyAlignment="0" applyProtection="0"/>
    <xf numFmtId="171" fontId="58" fillId="0" borderId="45" applyNumberFormat="0" applyFill="0" applyAlignment="0" applyProtection="0"/>
    <xf numFmtId="171" fontId="58" fillId="0" borderId="45" applyNumberFormat="0" applyFill="0" applyAlignment="0" applyProtection="0"/>
    <xf numFmtId="172" fontId="58" fillId="0" borderId="45" applyNumberFormat="0" applyFill="0" applyAlignment="0" applyProtection="0"/>
    <xf numFmtId="171" fontId="58" fillId="0" borderId="45" applyNumberFormat="0" applyFill="0" applyAlignment="0" applyProtection="0"/>
    <xf numFmtId="171" fontId="58" fillId="0" borderId="45" applyNumberFormat="0" applyFill="0" applyAlignment="0" applyProtection="0"/>
    <xf numFmtId="172" fontId="58" fillId="0" borderId="45" applyNumberFormat="0" applyFill="0" applyAlignment="0" applyProtection="0"/>
    <xf numFmtId="171" fontId="58" fillId="0" borderId="45" applyNumberFormat="0" applyFill="0" applyAlignment="0" applyProtection="0"/>
    <xf numFmtId="171" fontId="58" fillId="0" borderId="45" applyNumberFormat="0" applyFill="0" applyAlignment="0" applyProtection="0"/>
    <xf numFmtId="172" fontId="58" fillId="0" borderId="45" applyNumberFormat="0" applyFill="0" applyAlignment="0" applyProtection="0"/>
    <xf numFmtId="171"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72" fontId="59" fillId="0" borderId="46" applyNumberFormat="0" applyFill="0" applyAlignment="0" applyProtection="0"/>
    <xf numFmtId="0" fontId="59" fillId="0" borderId="46" applyNumberFormat="0" applyFill="0" applyAlignment="0" applyProtection="0"/>
    <xf numFmtId="171" fontId="59" fillId="0" borderId="46" applyNumberFormat="0" applyFill="0" applyAlignment="0" applyProtection="0"/>
    <xf numFmtId="0" fontId="59" fillId="0" borderId="46" applyNumberFormat="0" applyFill="0" applyAlignment="0" applyProtection="0"/>
    <xf numFmtId="171" fontId="59" fillId="0" borderId="46" applyNumberFormat="0" applyFill="0" applyAlignment="0" applyProtection="0"/>
    <xf numFmtId="0" fontId="59" fillId="0" borderId="46" applyNumberFormat="0" applyFill="0" applyAlignment="0" applyProtection="0"/>
    <xf numFmtId="0" fontId="59" fillId="0" borderId="46" applyNumberFormat="0" applyFill="0" applyAlignment="0" applyProtection="0"/>
    <xf numFmtId="171" fontId="59" fillId="0" borderId="46" applyNumberFormat="0" applyFill="0" applyAlignment="0" applyProtection="0"/>
    <xf numFmtId="172" fontId="59" fillId="0" borderId="46" applyNumberFormat="0" applyFill="0" applyAlignment="0" applyProtection="0"/>
    <xf numFmtId="171" fontId="59" fillId="0" borderId="46" applyNumberFormat="0" applyFill="0" applyAlignment="0" applyProtection="0"/>
    <xf numFmtId="171" fontId="59" fillId="0" borderId="46" applyNumberFormat="0" applyFill="0" applyAlignment="0" applyProtection="0"/>
    <xf numFmtId="172" fontId="59" fillId="0" borderId="46" applyNumberFormat="0" applyFill="0" applyAlignment="0" applyProtection="0"/>
    <xf numFmtId="171" fontId="59" fillId="0" borderId="46" applyNumberFormat="0" applyFill="0" applyAlignment="0" applyProtection="0"/>
    <xf numFmtId="171" fontId="59" fillId="0" borderId="46" applyNumberFormat="0" applyFill="0" applyAlignment="0" applyProtection="0"/>
    <xf numFmtId="172" fontId="59" fillId="0" borderId="46" applyNumberFormat="0" applyFill="0" applyAlignment="0" applyProtection="0"/>
    <xf numFmtId="171" fontId="59" fillId="0" borderId="46" applyNumberFormat="0" applyFill="0" applyAlignment="0" applyProtection="0"/>
    <xf numFmtId="171" fontId="59" fillId="0" borderId="46" applyNumberFormat="0" applyFill="0" applyAlignment="0" applyProtection="0"/>
    <xf numFmtId="172" fontId="59" fillId="0" borderId="46" applyNumberFormat="0" applyFill="0" applyAlignment="0" applyProtection="0"/>
    <xf numFmtId="171" fontId="59" fillId="0" borderId="46"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2" fontId="59" fillId="0" borderId="0" applyNumberFormat="0" applyFill="0" applyBorder="0" applyAlignment="0" applyProtection="0"/>
    <xf numFmtId="171" fontId="59" fillId="0" borderId="0" applyNumberFormat="0" applyFill="0" applyBorder="0" applyAlignment="0" applyProtection="0"/>
    <xf numFmtId="0" fontId="59" fillId="0" borderId="0" applyNumberFormat="0" applyFill="0" applyBorder="0" applyAlignment="0" applyProtection="0"/>
    <xf numFmtId="37" fontId="60" fillId="0" borderId="0"/>
    <xf numFmtId="171" fontId="61" fillId="0" borderId="0"/>
    <xf numFmtId="0" fontId="61" fillId="0" borderId="0"/>
    <xf numFmtId="171" fontId="61" fillId="0" borderId="0"/>
    <xf numFmtId="171" fontId="56" fillId="0" borderId="0"/>
    <xf numFmtId="0" fontId="56" fillId="0" borderId="0"/>
    <xf numFmtId="171" fontId="56" fillId="0" borderId="0"/>
    <xf numFmtId="171" fontId="62" fillId="0" borderId="0"/>
    <xf numFmtId="0" fontId="62" fillId="0" borderId="0"/>
    <xf numFmtId="171" fontId="62" fillId="0" borderId="0"/>
    <xf numFmtId="171" fontId="63" fillId="0" borderId="0"/>
    <xf numFmtId="0" fontId="63" fillId="0" borderId="0"/>
    <xf numFmtId="171" fontId="63" fillId="0" borderId="0"/>
    <xf numFmtId="171" fontId="64" fillId="0" borderId="0"/>
    <xf numFmtId="0" fontId="64" fillId="0" borderId="0"/>
    <xf numFmtId="171" fontId="64" fillId="0" borderId="0"/>
    <xf numFmtId="171" fontId="65" fillId="0" borderId="0"/>
    <xf numFmtId="0" fontId="65" fillId="0" borderId="0"/>
    <xf numFmtId="171"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6" fillId="0" borderId="0" applyNumberFormat="0" applyFill="0" applyBorder="0" applyAlignment="0" applyProtection="0">
      <alignment vertical="top"/>
      <protection locked="0"/>
    </xf>
    <xf numFmtId="172" fontId="66" fillId="0" borderId="0" applyNumberFormat="0" applyFill="0" applyBorder="0" applyAlignment="0" applyProtection="0">
      <alignment vertical="top"/>
      <protection locked="0"/>
    </xf>
    <xf numFmtId="171" fontId="66" fillId="0" borderId="0" applyNumberFormat="0" applyFill="0" applyBorder="0" applyAlignment="0" applyProtection="0">
      <alignment vertical="top"/>
      <protection locked="0"/>
    </xf>
    <xf numFmtId="171" fontId="67" fillId="0" borderId="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71"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71"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72"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4"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71" fontId="70" fillId="43" borderId="41" applyNumberFormat="0" applyAlignment="0" applyProtection="0"/>
    <xf numFmtId="172" fontId="70" fillId="43" borderId="41" applyNumberFormat="0" applyAlignment="0" applyProtection="0"/>
    <xf numFmtId="171" fontId="70" fillId="43" borderId="41" applyNumberFormat="0" applyAlignment="0" applyProtection="0"/>
    <xf numFmtId="171" fontId="70" fillId="43" borderId="41" applyNumberFormat="0" applyAlignment="0" applyProtection="0"/>
    <xf numFmtId="172" fontId="70" fillId="43" borderId="41" applyNumberFormat="0" applyAlignment="0" applyProtection="0"/>
    <xf numFmtId="171" fontId="70" fillId="43" borderId="41" applyNumberFormat="0" applyAlignment="0" applyProtection="0"/>
    <xf numFmtId="171" fontId="70" fillId="43" borderId="41" applyNumberFormat="0" applyAlignment="0" applyProtection="0"/>
    <xf numFmtId="172" fontId="70" fillId="43" borderId="41" applyNumberFormat="0" applyAlignment="0" applyProtection="0"/>
    <xf numFmtId="171" fontId="70" fillId="43" borderId="41" applyNumberFormat="0" applyAlignment="0" applyProtection="0"/>
    <xf numFmtId="171" fontId="70" fillId="43" borderId="41" applyNumberFormat="0" applyAlignment="0" applyProtection="0"/>
    <xf numFmtId="172" fontId="70" fillId="43" borderId="41" applyNumberFormat="0" applyAlignment="0" applyProtection="0"/>
    <xf numFmtId="171" fontId="70" fillId="43" borderId="41" applyNumberFormat="0" applyAlignment="0" applyProtection="0"/>
    <xf numFmtId="0" fontId="68" fillId="43" borderId="41" applyNumberFormat="0" applyAlignment="0" applyProtection="0"/>
    <xf numFmtId="3" fontId="2" fillId="72" borderId="3" applyFont="0">
      <alignment horizontal="right" vertical="center"/>
      <protection locked="0"/>
    </xf>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0" fontId="71" fillId="0" borderId="47" applyNumberFormat="0" applyFill="0" applyAlignment="0" applyProtection="0"/>
    <xf numFmtId="0" fontId="72" fillId="0" borderId="36" applyNumberFormat="0" applyFill="0" applyAlignment="0" applyProtection="0"/>
    <xf numFmtId="171" fontId="73" fillId="0" borderId="47" applyNumberFormat="0" applyFill="0" applyAlignment="0" applyProtection="0"/>
    <xf numFmtId="171" fontId="73" fillId="0" borderId="47" applyNumberFormat="0" applyFill="0" applyAlignment="0" applyProtection="0"/>
    <xf numFmtId="172" fontId="73" fillId="0" borderId="47" applyNumberFormat="0" applyFill="0" applyAlignment="0" applyProtection="0"/>
    <xf numFmtId="0" fontId="71" fillId="0" borderId="47"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0" fontId="72" fillId="0" borderId="36" applyNumberFormat="0" applyFill="0" applyAlignment="0" applyProtection="0"/>
    <xf numFmtId="171" fontId="73" fillId="0" borderId="47" applyNumberFormat="0" applyFill="0" applyAlignment="0" applyProtection="0"/>
    <xf numFmtId="172" fontId="73" fillId="0" borderId="47" applyNumberFormat="0" applyFill="0" applyAlignment="0" applyProtection="0"/>
    <xf numFmtId="171" fontId="73" fillId="0" borderId="47" applyNumberFormat="0" applyFill="0" applyAlignment="0" applyProtection="0"/>
    <xf numFmtId="171" fontId="73" fillId="0" borderId="47" applyNumberFormat="0" applyFill="0" applyAlignment="0" applyProtection="0"/>
    <xf numFmtId="172" fontId="73" fillId="0" borderId="47" applyNumberFormat="0" applyFill="0" applyAlignment="0" applyProtection="0"/>
    <xf numFmtId="171" fontId="73" fillId="0" borderId="47" applyNumberFormat="0" applyFill="0" applyAlignment="0" applyProtection="0"/>
    <xf numFmtId="171" fontId="73" fillId="0" borderId="47" applyNumberFormat="0" applyFill="0" applyAlignment="0" applyProtection="0"/>
    <xf numFmtId="172" fontId="73" fillId="0" borderId="47" applyNumberFormat="0" applyFill="0" applyAlignment="0" applyProtection="0"/>
    <xf numFmtId="171" fontId="73" fillId="0" borderId="47" applyNumberFormat="0" applyFill="0" applyAlignment="0" applyProtection="0"/>
    <xf numFmtId="171" fontId="73" fillId="0" borderId="47" applyNumberFormat="0" applyFill="0" applyAlignment="0" applyProtection="0"/>
    <xf numFmtId="172" fontId="73" fillId="0" borderId="47" applyNumberFormat="0" applyFill="0" applyAlignment="0" applyProtection="0"/>
    <xf numFmtId="171" fontId="73" fillId="0" borderId="47" applyNumberFormat="0" applyFill="0" applyAlignment="0" applyProtection="0"/>
    <xf numFmtId="0" fontId="71" fillId="0" borderId="47"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171" fontId="76" fillId="73" borderId="0" applyNumberFormat="0" applyBorder="0" applyAlignment="0" applyProtection="0"/>
    <xf numFmtId="172" fontId="76" fillId="73" borderId="0" applyNumberFormat="0" applyBorder="0" applyAlignment="0" applyProtection="0"/>
    <xf numFmtId="171" fontId="76" fillId="73" borderId="0" applyNumberFormat="0" applyBorder="0" applyAlignment="0" applyProtection="0"/>
    <xf numFmtId="0" fontId="74" fillId="73" borderId="0" applyNumberFormat="0" applyBorder="0" applyAlignment="0" applyProtection="0"/>
    <xf numFmtId="1" fontId="77" fillId="0" borderId="0" applyProtection="0"/>
    <xf numFmtId="171" fontId="28" fillId="0" borderId="48"/>
    <xf numFmtId="172" fontId="28" fillId="0" borderId="48"/>
    <xf numFmtId="171" fontId="28"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8" fillId="0" borderId="0"/>
    <xf numFmtId="184" fontId="2"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9" fillId="0" borderId="0"/>
    <xf numFmtId="0" fontId="79" fillId="0" borderId="0"/>
    <xf numFmtId="0" fontId="78" fillId="0" borderId="0"/>
    <xf numFmtId="182" fontId="30" fillId="0" borderId="0"/>
    <xf numFmtId="182" fontId="2" fillId="0" borderId="0"/>
    <xf numFmtId="182" fontId="2" fillId="0" borderId="0"/>
    <xf numFmtId="0" fontId="2" fillId="0" borderId="0"/>
    <xf numFmtId="0" fontId="2"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30"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3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0" fillId="0" borderId="0"/>
    <xf numFmtId="0" fontId="30" fillId="0" borderId="0"/>
    <xf numFmtId="171"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71" fontId="30" fillId="0" borderId="0"/>
    <xf numFmtId="0" fontId="30" fillId="0" borderId="0"/>
    <xf numFmtId="0" fontId="30" fillId="0" borderId="0"/>
    <xf numFmtId="0" fontId="2"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9"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9" fillId="0" borderId="0"/>
    <xf numFmtId="182" fontId="30" fillId="0" borderId="0"/>
    <xf numFmtId="182" fontId="30"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30" fillId="0" borderId="0"/>
    <xf numFmtId="182" fontId="30" fillId="0" borderId="0"/>
    <xf numFmtId="182" fontId="30" fillId="0" borderId="0"/>
    <xf numFmtId="182" fontId="30" fillId="0" borderId="0"/>
    <xf numFmtId="182"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30" fillId="0" borderId="0"/>
    <xf numFmtId="182"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7" fillId="0" borderId="0"/>
    <xf numFmtId="0" fontId="30" fillId="0" borderId="0"/>
    <xf numFmtId="0" fontId="2" fillId="0" borderId="0"/>
    <xf numFmtId="0" fontId="29" fillId="0" borderId="0"/>
    <xf numFmtId="171" fontId="27" fillId="0" borderId="0"/>
    <xf numFmtId="0" fontId="2" fillId="0" borderId="0"/>
    <xf numFmtId="0" fontId="1" fillId="0" borderId="0"/>
    <xf numFmtId="0" fontId="1" fillId="0" borderId="0"/>
    <xf numFmtId="182"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30" fillId="0" borderId="0"/>
    <xf numFmtId="0" fontId="30" fillId="0" borderId="0"/>
    <xf numFmtId="171" fontId="27" fillId="0" borderId="0"/>
    <xf numFmtId="0" fontId="67" fillId="0" borderId="0"/>
    <xf numFmtId="0" fontId="2" fillId="0" borderId="0"/>
    <xf numFmtId="171" fontId="27" fillId="0" borderId="0"/>
    <xf numFmtId="0" fontId="1" fillId="0" borderId="0"/>
    <xf numFmtId="182"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182" fontId="2" fillId="0" borderId="0"/>
    <xf numFmtId="0" fontId="2" fillId="0" borderId="0"/>
    <xf numFmtId="182" fontId="2" fillId="0" borderId="0"/>
    <xf numFmtId="0" fontId="2" fillId="0" borderId="0"/>
    <xf numFmtId="182"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71" fontId="27" fillId="0" borderId="0"/>
    <xf numFmtId="171" fontId="27" fillId="0" borderId="0"/>
    <xf numFmtId="0" fontId="1" fillId="0" borderId="0"/>
    <xf numFmtId="182" fontId="30" fillId="0" borderId="0"/>
    <xf numFmtId="182"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0" fillId="0" borderId="0"/>
    <xf numFmtId="182"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82" fontId="30"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82" fontId="2"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30"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8" fillId="0" borderId="0"/>
    <xf numFmtId="0" fontId="8"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82" fontId="8" fillId="0" borderId="0"/>
    <xf numFmtId="0" fontId="28" fillId="0" borderId="0"/>
    <xf numFmtId="182"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8" fillId="0" borderId="0"/>
    <xf numFmtId="182" fontId="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2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71" fontId="28" fillId="0" borderId="0"/>
    <xf numFmtId="0" fontId="78" fillId="0" borderId="0"/>
    <xf numFmtId="171"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71" fontId="8" fillId="0" borderId="0"/>
    <xf numFmtId="0" fontId="78" fillId="0" borderId="0"/>
    <xf numFmtId="171"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82"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82"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8" fillId="0" borderId="0"/>
    <xf numFmtId="182" fontId="28" fillId="0" borderId="0"/>
    <xf numFmtId="182" fontId="28" fillId="0" borderId="0"/>
    <xf numFmtId="18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6" fillId="0" borderId="0"/>
    <xf numFmtId="0" fontId="2" fillId="0" borderId="0"/>
    <xf numFmtId="0" fontId="78" fillId="0" borderId="0"/>
    <xf numFmtId="171" fontId="46"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8" fillId="0" borderId="0"/>
    <xf numFmtId="0" fontId="2" fillId="0" borderId="0"/>
    <xf numFmtId="0" fontId="7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2"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2"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71"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2" fillId="0" borderId="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71"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171" fontId="2" fillId="0" borderId="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72"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8"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72"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171" fontId="2" fillId="0" borderId="0"/>
    <xf numFmtId="0" fontId="2" fillId="74" borderId="49" applyNumberFormat="0" applyFont="0" applyAlignment="0" applyProtection="0"/>
    <xf numFmtId="0" fontId="2" fillId="74" borderId="49" applyNumberFormat="0" applyFont="0" applyAlignment="0" applyProtection="0"/>
    <xf numFmtId="172" fontId="2" fillId="0" borderId="0"/>
    <xf numFmtId="171" fontId="2" fillId="0" borderId="0"/>
    <xf numFmtId="171"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3"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4" fillId="0" borderId="0"/>
    <xf numFmtId="0" fontId="84" fillId="0" borderId="0"/>
    <xf numFmtId="171" fontId="84" fillId="0" borderId="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71"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71"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72"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5"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71" fontId="87" fillId="64" borderId="50" applyNumberFormat="0" applyAlignment="0" applyProtection="0"/>
    <xf numFmtId="172" fontId="87" fillId="64" borderId="50" applyNumberFormat="0" applyAlignment="0" applyProtection="0"/>
    <xf numFmtId="171" fontId="87" fillId="64" borderId="50" applyNumberFormat="0" applyAlignment="0" applyProtection="0"/>
    <xf numFmtId="171" fontId="87" fillId="64" borderId="50" applyNumberFormat="0" applyAlignment="0" applyProtection="0"/>
    <xf numFmtId="172" fontId="87" fillId="64" borderId="50" applyNumberFormat="0" applyAlignment="0" applyProtection="0"/>
    <xf numFmtId="171" fontId="87" fillId="64" borderId="50" applyNumberFormat="0" applyAlignment="0" applyProtection="0"/>
    <xf numFmtId="171" fontId="87" fillId="64" borderId="50" applyNumberFormat="0" applyAlignment="0" applyProtection="0"/>
    <xf numFmtId="172" fontId="87" fillId="64" borderId="50" applyNumberFormat="0" applyAlignment="0" applyProtection="0"/>
    <xf numFmtId="171" fontId="87" fillId="64" borderId="50" applyNumberFormat="0" applyAlignment="0" applyProtection="0"/>
    <xf numFmtId="171" fontId="87" fillId="64" borderId="50" applyNumberFormat="0" applyAlignment="0" applyProtection="0"/>
    <xf numFmtId="172" fontId="87" fillId="64" borderId="50" applyNumberFormat="0" applyAlignment="0" applyProtection="0"/>
    <xf numFmtId="171" fontId="87" fillId="64" borderId="50" applyNumberFormat="0" applyAlignment="0" applyProtection="0"/>
    <xf numFmtId="0" fontId="85" fillId="64" borderId="50" applyNumberFormat="0" applyAlignment="0" applyProtection="0"/>
    <xf numFmtId="0" fontId="27" fillId="0" borderId="0"/>
    <xf numFmtId="178" fontId="39" fillId="0" borderId="0" applyFont="0" applyFill="0" applyBorder="0" applyAlignment="0" applyProtection="0"/>
    <xf numFmtId="189"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9" fillId="0" borderId="0" applyFill="0" applyBorder="0" applyAlignment="0"/>
    <xf numFmtId="175" fontId="39" fillId="0" borderId="0" applyFill="0" applyBorder="0" applyAlignment="0"/>
    <xf numFmtId="174" fontId="39" fillId="0" borderId="0" applyFill="0" applyBorder="0" applyAlignment="0"/>
    <xf numFmtId="179" fontId="39" fillId="0" borderId="0" applyFill="0" applyBorder="0" applyAlignment="0"/>
    <xf numFmtId="175" fontId="39" fillId="0" borderId="0" applyFill="0" applyBorder="0" applyAlignment="0"/>
    <xf numFmtId="171" fontId="2" fillId="0" borderId="0"/>
    <xf numFmtId="0" fontId="2" fillId="0" borderId="0"/>
    <xf numFmtId="171" fontId="2" fillId="0" borderId="0"/>
    <xf numFmtId="190"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90" fillId="0" borderId="0"/>
    <xf numFmtId="0" fontId="27" fillId="0" borderId="0"/>
    <xf numFmtId="0" fontId="91" fillId="0" borderId="0"/>
    <xf numFmtId="0" fontId="91" fillId="0" borderId="0"/>
    <xf numFmtId="171" fontId="27" fillId="0" borderId="0"/>
    <xf numFmtId="171"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92" fontId="39" fillId="0" borderId="0" applyFill="0" applyBorder="0" applyAlignment="0"/>
    <xf numFmtId="193" fontId="39" fillId="0" borderId="0" applyFill="0" applyBorder="0" applyAlignment="0"/>
    <xf numFmtId="0" fontId="94" fillId="0" borderId="0">
      <alignment horizontal="center" vertical="top"/>
    </xf>
    <xf numFmtId="0" fontId="95" fillId="0" borderId="0" applyNumberFormat="0" applyFill="0" applyBorder="0" applyAlignment="0" applyProtection="0"/>
    <xf numFmtId="172" fontId="95" fillId="0" borderId="0" applyNumberFormat="0" applyFill="0" applyBorder="0" applyAlignment="0" applyProtection="0"/>
    <xf numFmtId="0"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0" fontId="95" fillId="0" borderId="0" applyNumberFormat="0" applyFill="0" applyBorder="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71"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71"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72"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39"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71" fontId="96" fillId="0" borderId="51" applyNumberFormat="0" applyFill="0" applyAlignment="0" applyProtection="0"/>
    <xf numFmtId="172" fontId="96" fillId="0" borderId="51" applyNumberFormat="0" applyFill="0" applyAlignment="0" applyProtection="0"/>
    <xf numFmtId="171" fontId="96" fillId="0" borderId="51" applyNumberFormat="0" applyFill="0" applyAlignment="0" applyProtection="0"/>
    <xf numFmtId="171" fontId="96" fillId="0" borderId="51" applyNumberFormat="0" applyFill="0" applyAlignment="0" applyProtection="0"/>
    <xf numFmtId="172" fontId="96" fillId="0" borderId="51" applyNumberFormat="0" applyFill="0" applyAlignment="0" applyProtection="0"/>
    <xf numFmtId="171" fontId="96" fillId="0" borderId="51" applyNumberFormat="0" applyFill="0" applyAlignment="0" applyProtection="0"/>
    <xf numFmtId="171" fontId="96" fillId="0" borderId="51" applyNumberFormat="0" applyFill="0" applyAlignment="0" applyProtection="0"/>
    <xf numFmtId="172" fontId="96" fillId="0" borderId="51" applyNumberFormat="0" applyFill="0" applyAlignment="0" applyProtection="0"/>
    <xf numFmtId="171" fontId="96" fillId="0" borderId="51" applyNumberFormat="0" applyFill="0" applyAlignment="0" applyProtection="0"/>
    <xf numFmtId="171" fontId="96" fillId="0" borderId="51" applyNumberFormat="0" applyFill="0" applyAlignment="0" applyProtection="0"/>
    <xf numFmtId="172" fontId="96" fillId="0" borderId="51" applyNumberFormat="0" applyFill="0" applyAlignment="0" applyProtection="0"/>
    <xf numFmtId="171" fontId="96" fillId="0" borderId="51" applyNumberFormat="0" applyFill="0" applyAlignment="0" applyProtection="0"/>
    <xf numFmtId="0" fontId="49" fillId="0" borderId="51" applyNumberFormat="0" applyFill="0" applyAlignment="0" applyProtection="0"/>
    <xf numFmtId="0" fontId="27" fillId="0" borderId="52"/>
    <xf numFmtId="188" fontId="83"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8" fillId="0" borderId="0" applyFont="0" applyFill="0" applyBorder="0" applyAlignment="0" applyProtection="0"/>
    <xf numFmtId="195"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171" fontId="98" fillId="0" borderId="0" applyNumberFormat="0" applyFill="0" applyBorder="0" applyAlignment="0" applyProtection="0"/>
    <xf numFmtId="172" fontId="98" fillId="0" borderId="0" applyNumberFormat="0" applyFill="0" applyBorder="0" applyAlignment="0" applyProtection="0"/>
    <xf numFmtId="171"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165" fontId="100" fillId="0" borderId="0" applyFont="0" applyFill="0" applyBorder="0" applyAlignment="0" applyProtection="0"/>
    <xf numFmtId="166"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89" applyNumberFormat="0" applyFill="0" applyAlignment="0" applyProtection="0"/>
    <xf numFmtId="171" fontId="96" fillId="0" borderId="89" applyNumberFormat="0" applyFill="0" applyAlignment="0" applyProtection="0"/>
    <xf numFmtId="172" fontId="96" fillId="0" borderId="89" applyNumberFormat="0" applyFill="0" applyAlignment="0" applyProtection="0"/>
    <xf numFmtId="171" fontId="96" fillId="0" borderId="89" applyNumberFormat="0" applyFill="0" applyAlignment="0" applyProtection="0"/>
    <xf numFmtId="171" fontId="96" fillId="0" borderId="89" applyNumberFormat="0" applyFill="0" applyAlignment="0" applyProtection="0"/>
    <xf numFmtId="172" fontId="96" fillId="0" borderId="89" applyNumberFormat="0" applyFill="0" applyAlignment="0" applyProtection="0"/>
    <xf numFmtId="171" fontId="96" fillId="0" borderId="89" applyNumberFormat="0" applyFill="0" applyAlignment="0" applyProtection="0"/>
    <xf numFmtId="171" fontId="96" fillId="0" borderId="89" applyNumberFormat="0" applyFill="0" applyAlignment="0" applyProtection="0"/>
    <xf numFmtId="172" fontId="96" fillId="0" borderId="89" applyNumberFormat="0" applyFill="0" applyAlignment="0" applyProtection="0"/>
    <xf numFmtId="171" fontId="96" fillId="0" borderId="89" applyNumberFormat="0" applyFill="0" applyAlignment="0" applyProtection="0"/>
    <xf numFmtId="171" fontId="96" fillId="0" borderId="89" applyNumberFormat="0" applyFill="0" applyAlignment="0" applyProtection="0"/>
    <xf numFmtId="172" fontId="96" fillId="0" borderId="89" applyNumberFormat="0" applyFill="0" applyAlignment="0" applyProtection="0"/>
    <xf numFmtId="171"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72"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71"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71" fontId="96"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0" fontId="49" fillId="0" borderId="89" applyNumberFormat="0" applyFill="0" applyAlignment="0" applyProtection="0"/>
    <xf numFmtId="191" fontId="2" fillId="70" borderId="83" applyFont="0">
      <alignment horizontal="right" vertical="center"/>
    </xf>
    <xf numFmtId="3" fontId="2" fillId="70" borderId="83" applyFont="0">
      <alignment horizontal="right" vertical="center"/>
    </xf>
    <xf numFmtId="0" fontId="85" fillId="64" borderId="88" applyNumberFormat="0" applyAlignment="0" applyProtection="0"/>
    <xf numFmtId="171" fontId="87" fillId="64" borderId="88" applyNumberFormat="0" applyAlignment="0" applyProtection="0"/>
    <xf numFmtId="172" fontId="87" fillId="64" borderId="88" applyNumberFormat="0" applyAlignment="0" applyProtection="0"/>
    <xf numFmtId="171" fontId="87" fillId="64" borderId="88" applyNumberFormat="0" applyAlignment="0" applyProtection="0"/>
    <xf numFmtId="171" fontId="87" fillId="64" borderId="88" applyNumberFormat="0" applyAlignment="0" applyProtection="0"/>
    <xf numFmtId="172" fontId="87" fillId="64" borderId="88" applyNumberFormat="0" applyAlignment="0" applyProtection="0"/>
    <xf numFmtId="171" fontId="87" fillId="64" borderId="88" applyNumberFormat="0" applyAlignment="0" applyProtection="0"/>
    <xf numFmtId="171" fontId="87" fillId="64" borderId="88" applyNumberFormat="0" applyAlignment="0" applyProtection="0"/>
    <xf numFmtId="172" fontId="87" fillId="64" borderId="88" applyNumberFormat="0" applyAlignment="0" applyProtection="0"/>
    <xf numFmtId="171" fontId="87" fillId="64" borderId="88" applyNumberFormat="0" applyAlignment="0" applyProtection="0"/>
    <xf numFmtId="171" fontId="87" fillId="64" borderId="88" applyNumberFormat="0" applyAlignment="0" applyProtection="0"/>
    <xf numFmtId="172" fontId="87" fillId="64" borderId="88" applyNumberFormat="0" applyAlignment="0" applyProtection="0"/>
    <xf numFmtId="171"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172"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171"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171" fontId="87"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0" fontId="85"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0" fontId="29" fillId="74" borderId="87" applyNumberFormat="0" applyFont="0" applyAlignment="0" applyProtection="0"/>
    <xf numFmtId="3" fontId="2" fillId="72" borderId="83" applyFont="0">
      <alignment horizontal="right" vertical="center"/>
      <protection locked="0"/>
    </xf>
    <xf numFmtId="0" fontId="68" fillId="43" borderId="86" applyNumberFormat="0" applyAlignment="0" applyProtection="0"/>
    <xf numFmtId="171" fontId="70" fillId="43" borderId="86" applyNumberFormat="0" applyAlignment="0" applyProtection="0"/>
    <xf numFmtId="172" fontId="70" fillId="43" borderId="86" applyNumberFormat="0" applyAlignment="0" applyProtection="0"/>
    <xf numFmtId="171" fontId="70" fillId="43" borderId="86" applyNumberFormat="0" applyAlignment="0" applyProtection="0"/>
    <xf numFmtId="171" fontId="70" fillId="43" borderId="86" applyNumberFormat="0" applyAlignment="0" applyProtection="0"/>
    <xf numFmtId="172" fontId="70" fillId="43" borderId="86" applyNumberFormat="0" applyAlignment="0" applyProtection="0"/>
    <xf numFmtId="171" fontId="70" fillId="43" borderId="86" applyNumberFormat="0" applyAlignment="0" applyProtection="0"/>
    <xf numFmtId="171" fontId="70" fillId="43" borderId="86" applyNumberFormat="0" applyAlignment="0" applyProtection="0"/>
    <xf numFmtId="172" fontId="70" fillId="43" borderId="86" applyNumberFormat="0" applyAlignment="0" applyProtection="0"/>
    <xf numFmtId="171" fontId="70" fillId="43" borderId="86" applyNumberFormat="0" applyAlignment="0" applyProtection="0"/>
    <xf numFmtId="171" fontId="70" fillId="43" borderId="86" applyNumberFormat="0" applyAlignment="0" applyProtection="0"/>
    <xf numFmtId="172" fontId="70" fillId="43" borderId="86" applyNumberFormat="0" applyAlignment="0" applyProtection="0"/>
    <xf numFmtId="171"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172"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171"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171" fontId="70"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68"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4" fillId="70" borderId="84" applyFont="0" applyBorder="0">
      <alignment horizontal="center" wrapText="1"/>
    </xf>
    <xf numFmtId="171" fontId="56" fillId="0" borderId="81">
      <alignment horizontal="left" vertical="center"/>
    </xf>
    <xf numFmtId="0" fontId="56" fillId="0" borderId="81">
      <alignment horizontal="left" vertical="center"/>
    </xf>
    <xf numFmtId="0" fontId="56" fillId="0" borderId="81">
      <alignment horizontal="left" vertical="center"/>
    </xf>
    <xf numFmtId="0" fontId="2" fillId="69" borderId="83" applyNumberFormat="0" applyFont="0" applyBorder="0" applyProtection="0">
      <alignment horizontal="center" vertical="center"/>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40" fillId="64" borderId="86" applyNumberFormat="0" applyAlignment="0" applyProtection="0"/>
    <xf numFmtId="171" fontId="42" fillId="64" borderId="86" applyNumberFormat="0" applyAlignment="0" applyProtection="0"/>
    <xf numFmtId="172" fontId="42" fillId="64" borderId="86" applyNumberFormat="0" applyAlignment="0" applyProtection="0"/>
    <xf numFmtId="171" fontId="42" fillId="64" borderId="86" applyNumberFormat="0" applyAlignment="0" applyProtection="0"/>
    <xf numFmtId="171" fontId="42" fillId="64" borderId="86" applyNumberFormat="0" applyAlignment="0" applyProtection="0"/>
    <xf numFmtId="172" fontId="42" fillId="64" borderId="86" applyNumberFormat="0" applyAlignment="0" applyProtection="0"/>
    <xf numFmtId="171" fontId="42" fillId="64" borderId="86" applyNumberFormat="0" applyAlignment="0" applyProtection="0"/>
    <xf numFmtId="171" fontId="42" fillId="64" borderId="86" applyNumberFormat="0" applyAlignment="0" applyProtection="0"/>
    <xf numFmtId="172" fontId="42" fillId="64" borderId="86" applyNumberFormat="0" applyAlignment="0" applyProtection="0"/>
    <xf numFmtId="171" fontId="42" fillId="64" borderId="86" applyNumberFormat="0" applyAlignment="0" applyProtection="0"/>
    <xf numFmtId="171" fontId="42" fillId="64" borderId="86" applyNumberFormat="0" applyAlignment="0" applyProtection="0"/>
    <xf numFmtId="172" fontId="42" fillId="64" borderId="86" applyNumberFormat="0" applyAlignment="0" applyProtection="0"/>
    <xf numFmtId="171"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172"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171"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171" fontId="42"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40" fillId="64" borderId="86" applyNumberFormat="0" applyAlignment="0" applyProtection="0"/>
    <xf numFmtId="0" fontId="1" fillId="0" borderId="0"/>
    <xf numFmtId="172" fontId="28" fillId="37" borderId="0"/>
    <xf numFmtId="0" fontId="2" fillId="0" borderId="0">
      <alignment vertical="center"/>
    </xf>
    <xf numFmtId="169" fontId="1" fillId="0" borderId="0" applyFont="0" applyFill="0" applyBorder="0" applyAlignment="0" applyProtection="0"/>
  </cellStyleXfs>
  <cellXfs count="55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0" fillId="0" borderId="0" xfId="0" applyNumberFormat="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21" xfId="1" applyNumberFormat="1" applyFont="1" applyFill="1" applyBorder="1" applyAlignment="1" applyProtection="1">
      <alignment horizontal="center" vertical="center" wrapText="1"/>
      <protection locked="0"/>
    </xf>
    <xf numFmtId="167"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7" xfId="0" applyFont="1" applyBorder="1"/>
    <xf numFmtId="0" fontId="22" fillId="0" borderId="24" xfId="0" applyFont="1" applyBorder="1" applyAlignment="1">
      <alignment horizontal="center" vertical="center" wrapText="1"/>
    </xf>
    <xf numFmtId="0" fontId="4" fillId="0" borderId="58"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4" xfId="0" applyFont="1" applyBorder="1" applyAlignment="1">
      <alignment horizontal="center"/>
    </xf>
    <xf numFmtId="0" fontId="24" fillId="36" borderId="60"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7" fontId="10" fillId="36" borderId="26"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6" fontId="9" fillId="2" borderId="25" xfId="0" applyNumberFormat="1" applyFont="1" applyFill="1" applyBorder="1" applyAlignment="1" applyProtection="1">
      <alignment vertical="center"/>
      <protection locked="0"/>
    </xf>
    <xf numFmtId="196" fontId="9" fillId="0" borderId="3" xfId="7" applyNumberFormat="1" applyFont="1" applyFill="1" applyBorder="1" applyAlignment="1" applyProtection="1">
      <alignment horizontal="right"/>
    </xf>
    <xf numFmtId="196" fontId="9" fillId="36" borderId="3" xfId="7" applyNumberFormat="1" applyFont="1" applyFill="1" applyBorder="1" applyAlignment="1" applyProtection="1">
      <alignment horizontal="right"/>
    </xf>
    <xf numFmtId="196" fontId="9" fillId="0" borderId="10" xfId="0" applyNumberFormat="1" applyFont="1" applyFill="1" applyBorder="1" applyAlignment="1" applyProtection="1">
      <alignment horizontal="right"/>
    </xf>
    <xf numFmtId="196" fontId="9" fillId="0" borderId="3" xfId="0" applyNumberFormat="1" applyFont="1" applyFill="1" applyBorder="1" applyAlignment="1" applyProtection="1">
      <alignment horizontal="right"/>
    </xf>
    <xf numFmtId="196" fontId="9" fillId="36" borderId="22" xfId="0" applyNumberFormat="1" applyFont="1" applyFill="1" applyBorder="1" applyAlignment="1" applyProtection="1">
      <alignment horizontal="right"/>
    </xf>
    <xf numFmtId="196" fontId="9" fillId="0" borderId="3" xfId="7" applyNumberFormat="1" applyFont="1" applyFill="1" applyBorder="1" applyAlignment="1" applyProtection="1">
      <alignment horizontal="right"/>
      <protection locked="0"/>
    </xf>
    <xf numFmtId="196" fontId="9" fillId="0" borderId="10" xfId="0" applyNumberFormat="1" applyFont="1" applyFill="1" applyBorder="1" applyAlignment="1" applyProtection="1">
      <alignment horizontal="right"/>
      <protection locked="0"/>
    </xf>
    <xf numFmtId="196" fontId="9" fillId="0" borderId="3" xfId="0" applyNumberFormat="1" applyFont="1" applyFill="1" applyBorder="1" applyAlignment="1" applyProtection="1">
      <alignment horizontal="right"/>
      <protection locked="0"/>
    </xf>
    <xf numFmtId="196" fontId="9" fillId="0" borderId="22" xfId="0" applyNumberFormat="1" applyFont="1" applyFill="1" applyBorder="1" applyAlignment="1" applyProtection="1">
      <alignment horizontal="right"/>
    </xf>
    <xf numFmtId="196" fontId="9" fillId="36" borderId="25" xfId="7" applyNumberFormat="1" applyFont="1" applyFill="1" applyBorder="1" applyAlignment="1" applyProtection="1">
      <alignment horizontal="right"/>
    </xf>
    <xf numFmtId="196" fontId="9" fillId="36" borderId="26" xfId="0" applyNumberFormat="1" applyFont="1" applyFill="1" applyBorder="1" applyAlignment="1" applyProtection="1">
      <alignment horizontal="right"/>
    </xf>
    <xf numFmtId="196" fontId="20" fillId="0" borderId="3" xfId="0" applyNumberFormat="1" applyFont="1" applyFill="1" applyBorder="1" applyAlignment="1" applyProtection="1">
      <alignment horizontal="right"/>
      <protection locked="0"/>
    </xf>
    <xf numFmtId="196" fontId="9" fillId="36" borderId="22" xfId="7" applyNumberFormat="1" applyFont="1" applyFill="1" applyBorder="1" applyAlignment="1" applyProtection="1">
      <alignment horizontal="right"/>
    </xf>
    <xf numFmtId="196" fontId="20" fillId="36" borderId="3" xfId="0" applyNumberFormat="1" applyFont="1" applyFill="1" applyBorder="1" applyAlignment="1">
      <alignment horizontal="right"/>
    </xf>
    <xf numFmtId="196" fontId="9" fillId="0" borderId="22" xfId="7" applyNumberFormat="1" applyFont="1" applyFill="1" applyBorder="1" applyAlignment="1" applyProtection="1">
      <alignment horizontal="right"/>
    </xf>
    <xf numFmtId="196" fontId="20" fillId="36" borderId="3" xfId="0" applyNumberFormat="1" applyFont="1" applyFill="1" applyBorder="1" applyAlignment="1" applyProtection="1">
      <alignment horizontal="right"/>
    </xf>
    <xf numFmtId="196" fontId="20" fillId="0" borderId="22" xfId="0" applyNumberFormat="1" applyFont="1" applyFill="1" applyBorder="1" applyAlignment="1" applyProtection="1">
      <alignment horizontal="right"/>
      <protection locked="0"/>
    </xf>
    <xf numFmtId="196" fontId="20" fillId="0" borderId="3" xfId="0" applyNumberFormat="1" applyFont="1" applyFill="1" applyBorder="1" applyAlignment="1" applyProtection="1">
      <alignment horizontal="right" vertical="center"/>
      <protection locked="0"/>
    </xf>
    <xf numFmtId="196" fontId="20" fillId="36" borderId="25" xfId="0" applyNumberFormat="1" applyFont="1" applyFill="1" applyBorder="1" applyAlignment="1">
      <alignment horizontal="right"/>
    </xf>
    <xf numFmtId="196" fontId="9" fillId="36" borderId="26" xfId="7" applyNumberFormat="1" applyFont="1" applyFill="1" applyBorder="1" applyAlignment="1" applyProtection="1">
      <alignment horizontal="right"/>
    </xf>
    <xf numFmtId="196" fontId="9" fillId="0" borderId="25" xfId="0" applyNumberFormat="1" applyFont="1" applyFill="1" applyBorder="1" applyAlignment="1" applyProtection="1">
      <alignment horizontal="right"/>
    </xf>
    <xf numFmtId="196" fontId="9" fillId="36" borderId="25" xfId="0" applyNumberFormat="1" applyFont="1" applyFill="1" applyBorder="1" applyAlignment="1" applyProtection="1">
      <alignment horizontal="right"/>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6" fontId="0" fillId="36" borderId="20" xfId="0" applyNumberFormat="1" applyFill="1" applyBorder="1" applyAlignment="1">
      <alignment horizontal="center" vertical="center"/>
    </xf>
    <xf numFmtId="196" fontId="0" fillId="0" borderId="22" xfId="0" applyNumberFormat="1" applyBorder="1" applyAlignment="1"/>
    <xf numFmtId="196" fontId="0" fillId="0" borderId="22" xfId="0" applyNumberFormat="1" applyBorder="1" applyAlignment="1">
      <alignment wrapText="1"/>
    </xf>
    <xf numFmtId="196" fontId="0" fillId="36" borderId="22" xfId="0" applyNumberFormat="1" applyFill="1" applyBorder="1" applyAlignment="1">
      <alignment horizontal="center" vertical="center" wrapText="1"/>
    </xf>
    <xf numFmtId="196" fontId="0" fillId="36" borderId="26" xfId="0" applyNumberFormat="1" applyFill="1" applyBorder="1" applyAlignment="1">
      <alignment horizontal="center" vertical="center" wrapText="1"/>
    </xf>
    <xf numFmtId="196" fontId="7" fillId="36" borderId="22" xfId="2" applyNumberFormat="1" applyFont="1" applyFill="1" applyBorder="1" applyAlignment="1" applyProtection="1">
      <alignment vertical="top"/>
    </xf>
    <xf numFmtId="196" fontId="7" fillId="3" borderId="22" xfId="2" applyNumberFormat="1" applyFont="1" applyFill="1" applyBorder="1" applyAlignment="1" applyProtection="1">
      <alignment vertical="top"/>
      <protection locked="0"/>
    </xf>
    <xf numFmtId="196" fontId="7" fillId="36" borderId="22" xfId="2" applyNumberFormat="1" applyFont="1" applyFill="1" applyBorder="1" applyAlignment="1" applyProtection="1">
      <alignment vertical="top" wrapText="1"/>
    </xf>
    <xf numFmtId="196" fontId="7" fillId="3" borderId="22" xfId="2" applyNumberFormat="1" applyFont="1" applyFill="1" applyBorder="1" applyAlignment="1" applyProtection="1">
      <alignment vertical="top" wrapText="1"/>
      <protection locked="0"/>
    </xf>
    <xf numFmtId="196" fontId="7" fillId="36" borderId="22" xfId="2" applyNumberFormat="1" applyFont="1" applyFill="1" applyBorder="1" applyAlignment="1" applyProtection="1">
      <alignment vertical="top" wrapText="1"/>
      <protection locked="0"/>
    </xf>
    <xf numFmtId="196" fontId="7" fillId="36" borderId="26" xfId="2" applyNumberFormat="1" applyFont="1" applyFill="1" applyBorder="1" applyAlignment="1" applyProtection="1">
      <alignment vertical="top" wrapText="1"/>
    </xf>
    <xf numFmtId="196" fontId="25" fillId="0" borderId="13" xfId="0" applyNumberFormat="1" applyFont="1" applyBorder="1" applyAlignment="1">
      <alignment vertical="center"/>
    </xf>
    <xf numFmtId="196" fontId="19" fillId="0" borderId="13" xfId="0" applyNumberFormat="1" applyFont="1" applyBorder="1" applyAlignment="1">
      <alignment vertical="center"/>
    </xf>
    <xf numFmtId="196" fontId="25" fillId="0" borderId="14" xfId="0" applyNumberFormat="1" applyFont="1" applyBorder="1" applyAlignment="1">
      <alignment vertical="center"/>
    </xf>
    <xf numFmtId="196" fontId="24" fillId="36" borderId="16" xfId="0" applyNumberFormat="1" applyFont="1" applyFill="1" applyBorder="1" applyAlignment="1">
      <alignment vertical="center"/>
    </xf>
    <xf numFmtId="196" fontId="25" fillId="0" borderId="17" xfId="0" applyNumberFormat="1" applyFont="1" applyBorder="1" applyAlignment="1">
      <alignment vertical="center"/>
    </xf>
    <xf numFmtId="196" fontId="4" fillId="36" borderId="25" xfId="0" applyNumberFormat="1" applyFont="1" applyFill="1" applyBorder="1"/>
    <xf numFmtId="196" fontId="4" fillId="36" borderId="54" xfId="0" applyNumberFormat="1" applyFont="1" applyFill="1" applyBorder="1" applyAlignment="1"/>
    <xf numFmtId="196" fontId="4" fillId="36" borderId="24" xfId="0" applyNumberFormat="1" applyFont="1" applyFill="1" applyBorder="1"/>
    <xf numFmtId="196" fontId="4" fillId="36" borderId="26" xfId="0" applyNumberFormat="1" applyFont="1" applyFill="1" applyBorder="1"/>
    <xf numFmtId="196" fontId="4" fillId="36" borderId="55"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5"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5" xfId="1" applyNumberFormat="1" applyFont="1" applyFill="1" applyBorder="1" applyAlignment="1" applyProtection="1">
      <protection locked="0"/>
    </xf>
    <xf numFmtId="196" fontId="9" fillId="3" borderId="25" xfId="5" applyNumberFormat="1" applyFont="1" applyFill="1" applyBorder="1" applyProtection="1">
      <protection locked="0"/>
    </xf>
    <xf numFmtId="196" fontId="25"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70" fontId="4" fillId="0" borderId="22" xfId="0" applyNumberFormat="1" applyFont="1" applyBorder="1" applyAlignment="1"/>
    <xf numFmtId="0" fontId="4" fillId="36" borderId="26" xfId="0" applyFont="1" applyFill="1" applyBorder="1"/>
    <xf numFmtId="170" fontId="6" fillId="36" borderId="25" xfId="0" applyNumberFormat="1" applyFont="1" applyFill="1" applyBorder="1" applyAlignment="1">
      <alignment horizontal="center" vertical="center"/>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72" fontId="28" fillId="37" borderId="0" xfId="20" applyBorder="1"/>
    <xf numFmtId="172" fontId="28" fillId="37" borderId="76" xfId="20" applyBorder="1"/>
    <xf numFmtId="0" fontId="4" fillId="0" borderId="7" xfId="0" applyFont="1" applyFill="1" applyBorder="1" applyAlignment="1">
      <alignment vertical="center"/>
    </xf>
    <xf numFmtId="0" fontId="4" fillId="0" borderId="83" xfId="0" applyFont="1" applyFill="1" applyBorder="1" applyAlignment="1">
      <alignment vertical="center"/>
    </xf>
    <xf numFmtId="0" fontId="6" fillId="0" borderId="83" xfId="0" applyFont="1" applyFill="1" applyBorder="1" applyAlignment="1">
      <alignment vertical="center"/>
    </xf>
    <xf numFmtId="0" fontId="4" fillId="0" borderId="19" xfId="0" applyFont="1" applyFill="1" applyBorder="1" applyAlignment="1">
      <alignment vertical="center"/>
    </xf>
    <xf numFmtId="0" fontId="4" fillId="0" borderId="78" xfId="0" applyFont="1" applyFill="1" applyBorder="1" applyAlignment="1">
      <alignment vertical="center"/>
    </xf>
    <xf numFmtId="0" fontId="4" fillId="0" borderId="80" xfId="0" applyFont="1" applyFill="1" applyBorder="1" applyAlignment="1">
      <alignment vertical="center"/>
    </xf>
    <xf numFmtId="0" fontId="4" fillId="0" borderId="1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3" xfId="0" applyFont="1" applyFill="1" applyBorder="1" applyAlignment="1">
      <alignment horizontal="center" vertical="center"/>
    </xf>
    <xf numFmtId="172" fontId="28" fillId="37" borderId="33" xfId="20" applyBorder="1"/>
    <xf numFmtId="172" fontId="28" fillId="37" borderId="95" xfId="20" applyBorder="1"/>
    <xf numFmtId="172" fontId="28" fillId="37" borderId="85" xfId="20" applyBorder="1"/>
    <xf numFmtId="172" fontId="28" fillId="37" borderId="58"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81"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3"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3" borderId="23" xfId="0" applyFont="1" applyFill="1" applyBorder="1" applyAlignment="1">
      <alignment vertical="center"/>
    </xf>
    <xf numFmtId="0" fontId="4" fillId="0" borderId="100" xfId="0" applyFont="1" applyFill="1" applyBorder="1" applyAlignment="1">
      <alignment horizontal="center" vertical="center"/>
    </xf>
    <xf numFmtId="0" fontId="6" fillId="0" borderId="25" xfId="0" applyFont="1" applyFill="1" applyBorder="1" applyAlignment="1">
      <alignment vertical="center"/>
    </xf>
    <xf numFmtId="172" fontId="28" fillId="37" borderId="27"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2" xfId="0" applyFont="1" applyBorder="1" applyAlignment="1">
      <alignment vertical="center" wrapText="1"/>
    </xf>
    <xf numFmtId="170" fontId="4" fillId="0" borderId="83" xfId="0" applyNumberFormat="1" applyFont="1" applyBorder="1" applyAlignment="1">
      <alignment horizontal="center" vertical="center"/>
    </xf>
    <xf numFmtId="170" fontId="4" fillId="0" borderId="98" xfId="0" applyNumberFormat="1" applyFont="1" applyBorder="1" applyAlignment="1">
      <alignment horizontal="center" vertical="center"/>
    </xf>
    <xf numFmtId="170" fontId="14" fillId="0" borderId="83" xfId="0" applyNumberFormat="1" applyFont="1" applyBorder="1" applyAlignment="1">
      <alignment horizontal="center" vertical="center"/>
    </xf>
    <xf numFmtId="0" fontId="14" fillId="0" borderId="82" xfId="0" applyFont="1" applyBorder="1" applyAlignment="1">
      <alignment vertical="center" wrapText="1"/>
    </xf>
    <xf numFmtId="0" fontId="0" fillId="0" borderId="24" xfId="0" applyBorder="1"/>
    <xf numFmtId="0" fontId="6" fillId="36" borderId="101" xfId="0" applyFont="1" applyFill="1" applyBorder="1" applyAlignment="1">
      <alignment vertical="center" wrapText="1"/>
    </xf>
    <xf numFmtId="170" fontId="6" fillId="36" borderId="26" xfId="0" applyNumberFormat="1" applyFont="1" applyFill="1" applyBorder="1" applyAlignment="1">
      <alignment horizontal="center" vertical="center"/>
    </xf>
    <xf numFmtId="196"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0" xfId="0" applyFont="1" applyFill="1" applyBorder="1" applyAlignment="1">
      <alignment horizontal="left" vertical="center" wrapText="1"/>
    </xf>
    <xf numFmtId="0" fontId="6" fillId="36" borderId="83"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4" fillId="0" borderId="100" xfId="0" applyFont="1" applyFill="1" applyBorder="1" applyAlignment="1">
      <alignment horizontal="right" vertical="center" wrapText="1"/>
    </xf>
    <xf numFmtId="0" fontId="4" fillId="0" borderId="83" xfId="0" applyFont="1" applyFill="1" applyBorder="1" applyAlignment="1">
      <alignment horizontal="left" vertical="center" wrapText="1"/>
    </xf>
    <xf numFmtId="0" fontId="108" fillId="0" borderId="100" xfId="0" applyFont="1" applyFill="1" applyBorder="1" applyAlignment="1">
      <alignment horizontal="right" vertical="center" wrapText="1"/>
    </xf>
    <xf numFmtId="0" fontId="108" fillId="0" borderId="83" xfId="0" applyFont="1" applyFill="1" applyBorder="1" applyAlignment="1">
      <alignment horizontal="left" vertical="center" wrapText="1"/>
    </xf>
    <xf numFmtId="0" fontId="6" fillId="0" borderId="10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22" fillId="0" borderId="100" xfId="0" applyFont="1" applyBorder="1" applyAlignment="1">
      <alignment horizontal="center" vertical="center" wrapText="1"/>
    </xf>
    <xf numFmtId="3" fontId="23" fillId="36" borderId="83" xfId="0" applyNumberFormat="1" applyFont="1" applyFill="1" applyBorder="1" applyAlignment="1">
      <alignment vertical="center" wrapText="1"/>
    </xf>
    <xf numFmtId="3" fontId="23" fillId="36" borderId="98"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3" fillId="0" borderId="83" xfId="0" applyNumberFormat="1" applyFont="1" applyBorder="1" applyAlignment="1">
      <alignment vertical="center" wrapText="1"/>
    </xf>
    <xf numFmtId="14" fontId="7" fillId="3" borderId="83" xfId="8" quotePrefix="1" applyNumberFormat="1" applyFont="1" applyFill="1" applyBorder="1" applyAlignment="1" applyProtection="1">
      <alignment horizontal="left" vertical="center" wrapText="1" indent="3"/>
      <protection locked="0"/>
    </xf>
    <xf numFmtId="3" fontId="23" fillId="0" borderId="83" xfId="0" applyNumberFormat="1" applyFont="1" applyFill="1" applyBorder="1" applyAlignment="1">
      <alignment vertical="center" wrapText="1"/>
    </xf>
    <xf numFmtId="0" fontId="11" fillId="0" borderId="83" xfId="17" applyFill="1" applyBorder="1" applyAlignment="1" applyProtection="1"/>
    <xf numFmtId="49" fontId="108" fillId="0" borderId="100" xfId="0" applyNumberFormat="1" applyFont="1" applyFill="1" applyBorder="1" applyAlignment="1">
      <alignment horizontal="right" vertical="center" wrapText="1"/>
    </xf>
    <xf numFmtId="0" fontId="7" fillId="3" borderId="83" xfId="20960" applyFont="1" applyFill="1" applyBorder="1" applyAlignment="1" applyProtection="1"/>
    <xf numFmtId="0" fontId="105"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8"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22" fillId="0" borderId="100" xfId="0" applyFont="1" applyFill="1" applyBorder="1" applyAlignment="1">
      <alignment horizontal="center" vertical="center" wrapText="1"/>
    </xf>
    <xf numFmtId="0" fontId="111" fillId="77" borderId="84" xfId="21412" applyFont="1" applyFill="1" applyBorder="1" applyAlignment="1" applyProtection="1">
      <alignment vertical="center" wrapText="1"/>
      <protection locked="0"/>
    </xf>
    <xf numFmtId="0" fontId="112" fillId="70" borderId="78" xfId="21412" applyFont="1" applyFill="1" applyBorder="1" applyAlignment="1" applyProtection="1">
      <alignment horizontal="center" vertical="center"/>
      <protection locked="0"/>
    </xf>
    <xf numFmtId="0" fontId="111"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vertical="center"/>
      <protection locked="0"/>
    </xf>
    <xf numFmtId="0" fontId="113" fillId="70" borderId="78" xfId="21412" applyFont="1" applyFill="1" applyBorder="1" applyAlignment="1" applyProtection="1">
      <alignment horizontal="center" vertical="center"/>
      <protection locked="0"/>
    </xf>
    <xf numFmtId="0" fontId="113" fillId="3" borderId="78" xfId="21412" applyFont="1" applyFill="1" applyBorder="1" applyAlignment="1" applyProtection="1">
      <alignment horizontal="center" vertical="center"/>
      <protection locked="0"/>
    </xf>
    <xf numFmtId="0" fontId="113" fillId="0" borderId="78" xfId="21412" applyFont="1" applyFill="1" applyBorder="1" applyAlignment="1" applyProtection="1">
      <alignment horizontal="center" vertical="center"/>
      <protection locked="0"/>
    </xf>
    <xf numFmtId="0" fontId="114"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horizontal="center" vertical="center"/>
      <protection locked="0"/>
    </xf>
    <xf numFmtId="0" fontId="64" fillId="77" borderId="84" xfId="21412" applyFont="1" applyFill="1" applyBorder="1" applyAlignment="1" applyProtection="1">
      <alignment vertical="center"/>
      <protection locked="0"/>
    </xf>
    <xf numFmtId="0" fontId="113" fillId="70" borderId="83" xfId="21412" applyFont="1" applyFill="1" applyBorder="1" applyAlignment="1" applyProtection="1">
      <alignment horizontal="center" vertical="center"/>
      <protection locked="0"/>
    </xf>
    <xf numFmtId="0" fontId="38" fillId="70" borderId="83" xfId="21412" applyFont="1" applyFill="1" applyBorder="1" applyAlignment="1" applyProtection="1">
      <alignment horizontal="center" vertical="center"/>
      <protection locked="0"/>
    </xf>
    <xf numFmtId="0" fontId="64" fillId="77" borderId="82" xfId="21412" applyFont="1" applyFill="1" applyBorder="1" applyAlignment="1" applyProtection="1">
      <alignment vertical="center"/>
      <protection locked="0"/>
    </xf>
    <xf numFmtId="0" fontId="112" fillId="0" borderId="82" xfId="21412" applyFont="1" applyFill="1" applyBorder="1" applyAlignment="1" applyProtection="1">
      <alignment horizontal="left" vertical="center" wrapText="1"/>
      <protection locked="0"/>
    </xf>
    <xf numFmtId="0" fontId="111" fillId="78" borderId="82" xfId="21412" applyFont="1" applyFill="1" applyBorder="1" applyAlignment="1" applyProtection="1">
      <alignment vertical="top" wrapText="1"/>
      <protection locked="0"/>
    </xf>
    <xf numFmtId="0" fontId="112" fillId="70" borderId="82" xfId="21412" applyFont="1" applyFill="1" applyBorder="1" applyAlignment="1" applyProtection="1">
      <alignment vertical="center" wrapText="1"/>
      <protection locked="0"/>
    </xf>
    <xf numFmtId="0" fontId="112" fillId="70" borderId="82" xfId="21412" applyFont="1" applyFill="1" applyBorder="1" applyAlignment="1" applyProtection="1">
      <alignment horizontal="left" vertical="center" wrapText="1"/>
      <protection locked="0"/>
    </xf>
    <xf numFmtId="0" fontId="112" fillId="0" borderId="82" xfId="21412" applyFont="1" applyFill="1" applyBorder="1" applyAlignment="1" applyProtection="1">
      <alignment vertical="center" wrapText="1"/>
      <protection locked="0"/>
    </xf>
    <xf numFmtId="0" fontId="112" fillId="3" borderId="82" xfId="21412" applyFont="1" applyFill="1" applyBorder="1" applyAlignment="1" applyProtection="1">
      <alignment horizontal="left" vertical="center" wrapText="1"/>
      <protection locked="0"/>
    </xf>
    <xf numFmtId="0" fontId="111" fillId="78" borderId="82" xfId="21412" applyFont="1" applyFill="1" applyBorder="1" applyAlignment="1" applyProtection="1">
      <alignment vertical="center" wrapText="1"/>
      <protection locked="0"/>
    </xf>
    <xf numFmtId="167" fontId="112" fillId="3" borderId="83" xfId="948" applyNumberFormat="1" applyFont="1" applyFill="1" applyBorder="1" applyAlignment="1" applyProtection="1">
      <alignment horizontal="right" vertical="center"/>
      <protection locked="0"/>
    </xf>
    <xf numFmtId="1" fontId="4" fillId="0" borderId="98" xfId="0" applyNumberFormat="1" applyFont="1" applyFill="1" applyBorder="1" applyAlignment="1">
      <alignment horizontal="right" vertical="center" wrapText="1"/>
    </xf>
    <xf numFmtId="1" fontId="6" fillId="36" borderId="98" xfId="0" applyNumberFormat="1" applyFont="1" applyFill="1" applyBorder="1" applyAlignment="1">
      <alignment horizontal="right" vertical="center" wrapText="1"/>
    </xf>
    <xf numFmtId="1" fontId="108" fillId="0" borderId="98" xfId="0" applyNumberFormat="1" applyFont="1" applyFill="1" applyBorder="1" applyAlignment="1">
      <alignment horizontal="right" vertical="center" wrapText="1"/>
    </xf>
    <xf numFmtId="1" fontId="6" fillId="36" borderId="98" xfId="0" applyNumberFormat="1" applyFont="1" applyFill="1" applyBorder="1" applyAlignment="1">
      <alignment horizontal="center" vertical="center" wrapText="1"/>
    </xf>
    <xf numFmtId="1" fontId="7" fillId="0" borderId="26" xfId="1" applyNumberFormat="1" applyFont="1" applyFill="1" applyBorder="1" applyAlignment="1" applyProtection="1">
      <alignment horizontal="right" vertical="center"/>
    </xf>
    <xf numFmtId="10" fontId="7" fillId="0" borderId="83" xfId="20961" applyNumberFormat="1" applyFont="1" applyFill="1" applyBorder="1" applyAlignment="1">
      <alignment horizontal="left" vertical="center" wrapText="1"/>
    </xf>
    <xf numFmtId="10" fontId="4" fillId="0"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left" vertical="center" wrapText="1"/>
    </xf>
    <xf numFmtId="10" fontId="108" fillId="0" borderId="83" xfId="20961" applyNumberFormat="1" applyFont="1" applyFill="1" applyBorder="1" applyAlignment="1">
      <alignment horizontal="left" vertical="center" wrapText="1"/>
    </xf>
    <xf numFmtId="10" fontId="6" fillId="36"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9" xfId="0" applyFont="1" applyBorder="1" applyAlignment="1">
      <alignment horizontal="center" wrapText="1"/>
    </xf>
    <xf numFmtId="0" fontId="9" fillId="0" borderId="100" xfId="0" applyFont="1" applyBorder="1" applyAlignment="1">
      <alignment horizontal="right" vertical="center" wrapText="1"/>
    </xf>
    <xf numFmtId="0" fontId="9" fillId="0" borderId="100" xfId="0" applyFont="1" applyFill="1" applyBorder="1" applyAlignment="1">
      <alignment horizontal="right" vertical="center" wrapText="1"/>
    </xf>
    <xf numFmtId="0" fontId="7" fillId="0" borderId="83" xfId="0" applyFont="1" applyFill="1" applyBorder="1" applyAlignment="1">
      <alignment vertical="center" wrapText="1"/>
    </xf>
    <xf numFmtId="0" fontId="4" fillId="0" borderId="83" xfId="0" applyFont="1" applyBorder="1" applyAlignment="1">
      <alignment vertical="center" wrapText="1"/>
    </xf>
    <xf numFmtId="0" fontId="4" fillId="0" borderId="83" xfId="0" applyFont="1" applyFill="1" applyBorder="1" applyAlignment="1">
      <alignment horizontal="left" vertical="center" wrapText="1" indent="2"/>
    </xf>
    <xf numFmtId="0" fontId="4" fillId="0" borderId="83" xfId="0" applyFont="1" applyFill="1" applyBorder="1" applyAlignment="1">
      <alignment vertical="center" wrapText="1"/>
    </xf>
    <xf numFmtId="3" fontId="23" fillId="36" borderId="84" xfId="0" applyNumberFormat="1" applyFont="1" applyFill="1" applyBorder="1" applyAlignment="1">
      <alignment vertical="center" wrapText="1"/>
    </xf>
    <xf numFmtId="3" fontId="23" fillId="36" borderId="23" xfId="0" applyNumberFormat="1" applyFont="1" applyFill="1" applyBorder="1" applyAlignment="1">
      <alignment vertical="center" wrapText="1"/>
    </xf>
    <xf numFmtId="3" fontId="23" fillId="0" borderId="84" xfId="0" applyNumberFormat="1" applyFont="1" applyBorder="1" applyAlignment="1">
      <alignment vertical="center" wrapText="1"/>
    </xf>
    <xf numFmtId="3" fontId="23" fillId="0" borderId="23" xfId="0" applyNumberFormat="1" applyFont="1" applyBorder="1" applyAlignment="1">
      <alignment vertical="center" wrapText="1"/>
    </xf>
    <xf numFmtId="3" fontId="23" fillId="0" borderId="23"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3" fontId="23" fillId="36" borderId="40" xfId="0" applyNumberFormat="1" applyFont="1" applyFill="1" applyBorder="1" applyAlignment="1">
      <alignment vertical="center" wrapText="1"/>
    </xf>
    <xf numFmtId="0" fontId="6" fillId="0" borderId="25" xfId="0" applyFont="1" applyBorder="1" applyAlignment="1">
      <alignment vertical="center" wrapText="1"/>
    </xf>
    <xf numFmtId="0" fontId="4" fillId="0" borderId="98" xfId="0" applyFont="1" applyBorder="1" applyAlignment="1"/>
    <xf numFmtId="0" fontId="4" fillId="0" borderId="26" xfId="0" applyFont="1" applyBorder="1" applyAlignment="1"/>
    <xf numFmtId="0" fontId="9" fillId="0" borderId="98" xfId="0" applyFont="1" applyBorder="1" applyAlignment="1"/>
    <xf numFmtId="0" fontId="10" fillId="0" borderId="20" xfId="0" applyFont="1" applyBorder="1" applyAlignment="1">
      <alignment horizontal="center"/>
    </xf>
    <xf numFmtId="0" fontId="10" fillId="0" borderId="98" xfId="0" applyFont="1" applyBorder="1" applyAlignment="1">
      <alignment horizontal="center" vertical="center" wrapText="1"/>
    </xf>
    <xf numFmtId="14" fontId="7" fillId="0" borderId="0" xfId="0" applyNumberFormat="1" applyFont="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9" fillId="0" borderId="100"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6" fillId="0" borderId="83" xfId="0" applyFont="1" applyFill="1" applyBorder="1" applyAlignment="1">
      <alignment horizontal="left" vertical="center" wrapText="1"/>
    </xf>
    <xf numFmtId="196" fontId="7" fillId="0" borderId="83" xfId="0" applyNumberFormat="1" applyFont="1" applyFill="1" applyBorder="1" applyAlignment="1" applyProtection="1">
      <alignment vertical="center" wrapText="1"/>
      <protection locked="0"/>
    </xf>
    <xf numFmtId="196" fontId="4" fillId="0" borderId="83" xfId="0" applyNumberFormat="1" applyFont="1" applyFill="1" applyBorder="1" applyAlignment="1" applyProtection="1">
      <alignment vertical="center" wrapText="1"/>
      <protection locked="0"/>
    </xf>
    <xf numFmtId="196" fontId="7" fillId="0" borderId="83" xfId="0" applyNumberFormat="1" applyFont="1" applyFill="1" applyBorder="1" applyAlignment="1" applyProtection="1">
      <alignment horizontal="right" vertical="center" wrapText="1"/>
      <protection locked="0"/>
    </xf>
    <xf numFmtId="0" fontId="7" fillId="0" borderId="83" xfId="0" applyFont="1" applyBorder="1" applyAlignment="1">
      <alignment vertical="center" wrapText="1"/>
    </xf>
    <xf numFmtId="0" fontId="9" fillId="2" borderId="100" xfId="0" applyFont="1" applyFill="1" applyBorder="1" applyAlignment="1">
      <alignment horizontal="right" vertical="center"/>
    </xf>
    <xf numFmtId="0" fontId="9" fillId="2" borderId="83" xfId="0" applyFont="1" applyFill="1" applyBorder="1" applyAlignment="1">
      <alignment vertical="center"/>
    </xf>
    <xf numFmtId="196" fontId="9" fillId="2" borderId="83" xfId="0" applyNumberFormat="1" applyFont="1" applyFill="1" applyBorder="1" applyAlignment="1" applyProtection="1">
      <alignment vertical="center"/>
      <protection locked="0"/>
    </xf>
    <xf numFmtId="196" fontId="17" fillId="2" borderId="83" xfId="0" applyNumberFormat="1" applyFont="1" applyFill="1" applyBorder="1" applyAlignment="1" applyProtection="1">
      <alignment vertical="center"/>
      <protection locked="0"/>
    </xf>
    <xf numFmtId="0" fontId="15" fillId="0" borderId="100" xfId="0" applyFont="1" applyFill="1" applyBorder="1" applyAlignment="1">
      <alignment horizontal="center" vertical="center" wrapText="1"/>
    </xf>
    <xf numFmtId="14" fontId="4" fillId="0" borderId="0" xfId="0" applyNumberFormat="1" applyFont="1"/>
    <xf numFmtId="10" fontId="4" fillId="0" borderId="83" xfId="20961" applyNumberFormat="1" applyFont="1" applyBorder="1" applyAlignment="1" applyProtection="1">
      <alignment vertical="center" wrapText="1"/>
      <protection locked="0"/>
    </xf>
    <xf numFmtId="167" fontId="4" fillId="0" borderId="83" xfId="7" applyNumberFormat="1" applyFont="1" applyFill="1" applyBorder="1" applyAlignment="1">
      <alignment vertical="center"/>
    </xf>
    <xf numFmtId="0" fontId="9" fillId="2" borderId="91" xfId="0" applyFont="1" applyFill="1" applyBorder="1" applyAlignment="1">
      <alignment horizontal="right" vertical="center"/>
    </xf>
    <xf numFmtId="0" fontId="9" fillId="2" borderId="78" xfId="0" applyFont="1" applyFill="1" applyBorder="1" applyAlignment="1">
      <alignment vertical="center"/>
    </xf>
    <xf numFmtId="196" fontId="17" fillId="2" borderId="78" xfId="0" applyNumberFormat="1" applyFont="1" applyFill="1" applyBorder="1" applyAlignment="1" applyProtection="1">
      <alignment vertical="center"/>
      <protection locked="0"/>
    </xf>
    <xf numFmtId="0" fontId="9" fillId="0" borderId="83" xfId="0" applyFont="1" applyFill="1" applyBorder="1" applyAlignment="1">
      <alignment horizontal="left" vertical="center" wrapText="1"/>
    </xf>
    <xf numFmtId="167" fontId="28" fillId="37" borderId="0" xfId="7" applyNumberFormat="1" applyFont="1" applyFill="1" applyBorder="1"/>
    <xf numFmtId="167" fontId="4" fillId="0" borderId="56" xfId="7" applyNumberFormat="1" applyFont="1" applyFill="1" applyBorder="1" applyAlignment="1">
      <alignment vertical="center"/>
    </xf>
    <xf numFmtId="167" fontId="4" fillId="0" borderId="68" xfId="7" applyNumberFormat="1" applyFont="1" applyFill="1" applyBorder="1" applyAlignment="1">
      <alignment vertical="center"/>
    </xf>
    <xf numFmtId="167" fontId="4" fillId="3" borderId="81" xfId="7" applyNumberFormat="1" applyFont="1" applyFill="1" applyBorder="1" applyAlignment="1">
      <alignment vertical="center"/>
    </xf>
    <xf numFmtId="167" fontId="4" fillId="3" borderId="23" xfId="7" applyNumberFormat="1" applyFont="1" applyFill="1" applyBorder="1" applyAlignment="1">
      <alignment vertical="center"/>
    </xf>
    <xf numFmtId="167" fontId="4" fillId="0" borderId="84" xfId="7" applyNumberFormat="1" applyFont="1" applyFill="1" applyBorder="1" applyAlignment="1">
      <alignment vertical="center"/>
    </xf>
    <xf numFmtId="167" fontId="4" fillId="0" borderId="98" xfId="7" applyNumberFormat="1" applyFont="1" applyFill="1" applyBorder="1" applyAlignment="1">
      <alignment vertical="center"/>
    </xf>
    <xf numFmtId="167" fontId="4" fillId="0" borderId="25" xfId="7" applyNumberFormat="1" applyFont="1" applyFill="1" applyBorder="1" applyAlignment="1">
      <alignment vertical="center"/>
    </xf>
    <xf numFmtId="167" fontId="4" fillId="0" borderId="27"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29" xfId="7" applyNumberFormat="1" applyFont="1" applyFill="1" applyBorder="1" applyAlignment="1">
      <alignment vertical="center"/>
    </xf>
    <xf numFmtId="167" fontId="4" fillId="0" borderId="20" xfId="7" applyNumberFormat="1" applyFont="1" applyFill="1" applyBorder="1" applyAlignment="1">
      <alignment vertical="center"/>
    </xf>
    <xf numFmtId="167" fontId="4" fillId="0" borderId="79" xfId="7" applyNumberFormat="1" applyFont="1" applyFill="1" applyBorder="1" applyAlignment="1">
      <alignment vertical="center"/>
    </xf>
    <xf numFmtId="167" fontId="4" fillId="0" borderId="92" xfId="7" applyNumberFormat="1" applyFont="1" applyFill="1" applyBorder="1" applyAlignment="1">
      <alignment vertical="center"/>
    </xf>
    <xf numFmtId="9" fontId="4" fillId="0" borderId="77" xfId="20961" applyFont="1" applyFill="1" applyBorder="1" applyAlignment="1">
      <alignment vertical="center"/>
    </xf>
    <xf numFmtId="9" fontId="4" fillId="0" borderId="94" xfId="20961" applyFont="1" applyFill="1" applyBorder="1" applyAlignment="1">
      <alignment vertical="center"/>
    </xf>
    <xf numFmtId="10" fontId="17" fillId="2" borderId="83" xfId="20961" applyNumberFormat="1" applyFont="1" applyFill="1" applyBorder="1" applyAlignment="1" applyProtection="1">
      <alignment vertical="center"/>
      <protection locked="0"/>
    </xf>
    <xf numFmtId="10" fontId="28" fillId="37" borderId="0" xfId="20" applyNumberFormat="1" applyBorder="1"/>
    <xf numFmtId="10" fontId="9" fillId="2" borderId="83" xfId="20961"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4" fontId="7" fillId="0" borderId="0" xfId="0" applyNumberFormat="1" applyFont="1" applyAlignment="1">
      <alignment horizontal="left"/>
    </xf>
    <xf numFmtId="196" fontId="21" fillId="0" borderId="3" xfId="0" applyNumberFormat="1" applyFont="1" applyFill="1" applyBorder="1" applyAlignment="1">
      <alignment horizontal="right"/>
    </xf>
    <xf numFmtId="196" fontId="21" fillId="0" borderId="22" xfId="0" applyNumberFormat="1" applyFont="1" applyFill="1" applyBorder="1" applyAlignment="1">
      <alignment horizontal="right"/>
    </xf>
    <xf numFmtId="167" fontId="9" fillId="0" borderId="3" xfId="7" applyNumberFormat="1" applyFont="1" applyFill="1" applyBorder="1" applyAlignment="1" applyProtection="1">
      <alignment horizontal="right"/>
    </xf>
    <xf numFmtId="167" fontId="9" fillId="36" borderId="3" xfId="7" applyNumberFormat="1" applyFont="1" applyFill="1" applyBorder="1" applyAlignment="1" applyProtection="1">
      <alignment horizontal="right"/>
    </xf>
    <xf numFmtId="167" fontId="9" fillId="36" borderId="22" xfId="7" applyNumberFormat="1" applyFont="1" applyFill="1" applyBorder="1" applyAlignment="1" applyProtection="1">
      <alignment horizontal="right"/>
    </xf>
    <xf numFmtId="0" fontId="9" fillId="0" borderId="100" xfId="0" applyFont="1" applyBorder="1" applyAlignment="1">
      <alignment vertical="center"/>
    </xf>
    <xf numFmtId="0" fontId="13" fillId="0" borderId="84" xfId="0" applyFont="1" applyBorder="1" applyAlignment="1">
      <alignment wrapText="1"/>
    </xf>
    <xf numFmtId="0" fontId="4" fillId="0" borderId="98" xfId="0" applyFont="1" applyBorder="1" applyAlignment="1"/>
    <xf numFmtId="0" fontId="10" fillId="0" borderId="84" xfId="0" applyFont="1" applyBorder="1" applyAlignment="1">
      <alignment horizontal="center" vertical="center" wrapText="1"/>
    </xf>
    <xf numFmtId="0" fontId="9" fillId="0" borderId="84" xfId="0" applyFont="1" applyBorder="1" applyAlignment="1">
      <alignment wrapText="1"/>
    </xf>
    <xf numFmtId="10" fontId="4" fillId="0" borderId="23" xfId="20961" applyNumberFormat="1" applyFont="1" applyBorder="1" applyAlignment="1"/>
    <xf numFmtId="10" fontId="4" fillId="0" borderId="98" xfId="20961" applyNumberFormat="1" applyFont="1" applyBorder="1" applyAlignment="1"/>
    <xf numFmtId="167" fontId="4" fillId="0" borderId="0" xfId="0" applyNumberFormat="1" applyFont="1" applyFill="1" applyAlignment="1">
      <alignment horizontal="left" vertical="center"/>
    </xf>
    <xf numFmtId="196" fontId="25" fillId="0" borderId="103" xfId="0" applyNumberFormat="1" applyFont="1" applyBorder="1" applyAlignment="1">
      <alignment vertical="center"/>
    </xf>
    <xf numFmtId="170" fontId="115" fillId="0" borderId="104" xfId="0" applyNumberFormat="1" applyFont="1" applyBorder="1" applyAlignment="1">
      <alignment horizontal="center"/>
    </xf>
    <xf numFmtId="170" fontId="115" fillId="0" borderId="64" xfId="0" applyNumberFormat="1" applyFont="1" applyBorder="1" applyAlignment="1">
      <alignment horizontal="center"/>
    </xf>
    <xf numFmtId="170" fontId="65" fillId="76" borderId="64" xfId="0" applyNumberFormat="1" applyFont="1" applyFill="1" applyBorder="1" applyAlignment="1">
      <alignment horizontal="center"/>
    </xf>
    <xf numFmtId="170" fontId="116" fillId="0" borderId="64" xfId="0" applyNumberFormat="1" applyFont="1" applyBorder="1" applyAlignment="1">
      <alignment horizontal="center"/>
    </xf>
    <xf numFmtId="196" fontId="24" fillId="36" borderId="13" xfId="0" applyNumberFormat="1" applyFont="1" applyFill="1" applyBorder="1" applyAlignment="1">
      <alignment vertical="center"/>
    </xf>
    <xf numFmtId="170" fontId="115" fillId="0" borderId="66" xfId="0" applyNumberFormat="1" applyFont="1" applyBorder="1" applyAlignment="1">
      <alignment horizontal="center"/>
    </xf>
    <xf numFmtId="170" fontId="117" fillId="36" borderId="59" xfId="0" applyNumberFormat="1" applyFont="1" applyFill="1" applyBorder="1" applyAlignment="1">
      <alignment horizontal="center"/>
    </xf>
    <xf numFmtId="170" fontId="115" fillId="0" borderId="63" xfId="0" applyNumberFormat="1" applyFont="1" applyBorder="1" applyAlignment="1">
      <alignment horizontal="center"/>
    </xf>
    <xf numFmtId="196" fontId="25" fillId="0" borderId="105" xfId="0" applyNumberFormat="1" applyFont="1" applyBorder="1" applyAlignment="1">
      <alignment vertical="center"/>
    </xf>
    <xf numFmtId="196" fontId="117" fillId="36" borderId="61" xfId="0" applyNumberFormat="1" applyFont="1" applyFill="1" applyBorder="1" applyAlignment="1">
      <alignment vertical="center"/>
    </xf>
    <xf numFmtId="170" fontId="117" fillId="36" borderId="62" xfId="0" applyNumberFormat="1" applyFont="1" applyFill="1" applyBorder="1" applyAlignment="1">
      <alignment horizontal="center"/>
    </xf>
    <xf numFmtId="0" fontId="25" fillId="0" borderId="100" xfId="0" applyFont="1" applyBorder="1" applyAlignment="1">
      <alignment horizontal="center"/>
    </xf>
    <xf numFmtId="0" fontId="25" fillId="0" borderId="106" xfId="0" applyFont="1" applyBorder="1" applyAlignment="1">
      <alignment wrapText="1"/>
    </xf>
    <xf numFmtId="0" fontId="25" fillId="0" borderId="11" xfId="0" applyFont="1" applyBorder="1" applyAlignment="1">
      <alignment horizontal="right" wrapText="1"/>
    </xf>
    <xf numFmtId="0" fontId="19" fillId="0" borderId="11" xfId="0" applyFont="1" applyBorder="1" applyAlignment="1">
      <alignment horizontal="center" wrapText="1"/>
    </xf>
    <xf numFmtId="0" fontId="25" fillId="0" borderId="91" xfId="0" applyFont="1" applyBorder="1" applyAlignment="1">
      <alignment horizontal="center"/>
    </xf>
    <xf numFmtId="196" fontId="115" fillId="0" borderId="83" xfId="0" applyNumberFormat="1" applyFont="1" applyBorder="1" applyAlignment="1"/>
    <xf numFmtId="196" fontId="115" fillId="0" borderId="100" xfId="0" applyNumberFormat="1" applyFont="1" applyBorder="1" applyAlignment="1"/>
    <xf numFmtId="196" fontId="115" fillId="0" borderId="98" xfId="0" applyNumberFormat="1" applyFont="1" applyBorder="1" applyAlignment="1"/>
    <xf numFmtId="196" fontId="115" fillId="0" borderId="23" xfId="0" applyNumberFormat="1" applyFont="1" applyBorder="1" applyAlignment="1"/>
    <xf numFmtId="196" fontId="4" fillId="0" borderId="83" xfId="0" applyNumberFormat="1" applyFont="1" applyBorder="1"/>
    <xf numFmtId="196" fontId="4" fillId="0" borderId="83" xfId="0" applyNumberFormat="1" applyFont="1" applyFill="1" applyBorder="1"/>
    <xf numFmtId="196" fontId="4" fillId="0" borderId="84" xfId="0" applyNumberFormat="1" applyFont="1" applyBorder="1"/>
    <xf numFmtId="167" fontId="112" fillId="0" borderId="83" xfId="7" applyNumberFormat="1" applyFont="1" applyFill="1" applyBorder="1" applyAlignment="1" applyProtection="1">
      <alignment horizontal="right" vertical="center"/>
      <protection locked="0"/>
    </xf>
    <xf numFmtId="167" fontId="64" fillId="77" borderId="82" xfId="7" applyNumberFormat="1" applyFont="1" applyFill="1" applyBorder="1" applyAlignment="1">
      <alignment horizontal="right" vertical="center"/>
    </xf>
    <xf numFmtId="167" fontId="112" fillId="78" borderId="83" xfId="7" applyNumberFormat="1" applyFont="1" applyFill="1" applyBorder="1" applyAlignment="1" applyProtection="1">
      <alignment horizontal="right" vertical="center"/>
      <protection locked="0"/>
    </xf>
    <xf numFmtId="167" fontId="111" fillId="77" borderId="82" xfId="7" applyNumberFormat="1" applyFont="1" applyFill="1" applyBorder="1" applyAlignment="1">
      <alignment horizontal="right" vertical="center"/>
    </xf>
    <xf numFmtId="167" fontId="112" fillId="3" borderId="83" xfId="7" applyNumberFormat="1" applyFont="1" applyFill="1" applyBorder="1" applyAlignment="1" applyProtection="1">
      <alignment horizontal="right" vertical="center"/>
      <protection locked="0"/>
    </xf>
    <xf numFmtId="197" fontId="112" fillId="0" borderId="83" xfId="20961" applyNumberFormat="1" applyFont="1" applyFill="1" applyBorder="1" applyAlignment="1" applyProtection="1">
      <alignment horizontal="right" vertical="center"/>
      <protection locked="0"/>
    </xf>
    <xf numFmtId="0" fontId="106" fillId="0" borderId="70" xfId="0" applyFont="1" applyBorder="1" applyAlignment="1">
      <alignment horizontal="left" vertical="center" wrapText="1"/>
    </xf>
    <xf numFmtId="0" fontId="106" fillId="0" borderId="69"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3" fillId="0" borderId="83" xfId="0" applyFont="1" applyBorder="1" applyAlignment="1">
      <alignment wrapText="1"/>
    </xf>
    <xf numFmtId="0" fontId="4" fillId="0" borderId="98" xfId="0" applyFont="1" applyBorder="1" applyAlignment="1"/>
    <xf numFmtId="0" fontId="10" fillId="0" borderId="84"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3" xfId="0" applyFont="1" applyFill="1" applyBorder="1" applyAlignment="1">
      <alignment horizontal="center"/>
    </xf>
    <xf numFmtId="0" fontId="6" fillId="36" borderId="102"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99"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8" xfId="1" applyNumberFormat="1" applyFont="1" applyFill="1" applyBorder="1" applyAlignment="1" applyProtection="1">
      <alignment horizontal="center"/>
      <protection locked="0"/>
    </xf>
    <xf numFmtId="167" fontId="15" fillId="3" borderId="19" xfId="1" applyNumberFormat="1" applyFont="1" applyFill="1" applyBorder="1" applyAlignment="1" applyProtection="1">
      <alignment horizontal="center"/>
      <protection locked="0"/>
    </xf>
    <xf numFmtId="167" fontId="15" fillId="3" borderId="20"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7" fontId="15" fillId="0" borderId="74" xfId="1" applyNumberFormat="1" applyFont="1" applyFill="1" applyBorder="1" applyAlignment="1" applyProtection="1">
      <alignment horizontal="center" vertical="center" wrapText="1"/>
      <protection locked="0"/>
    </xf>
    <xf numFmtId="167"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tabSelected="1" workbookViewId="0">
      <pane xSplit="1" ySplit="7" topLeftCell="B8" activePane="bottomRight" state="frozen"/>
      <selection pane="topRight" activeCell="B1" sqref="B1"/>
      <selection pane="bottomLeft" activeCell="A8" sqref="A8"/>
      <selection pane="bottomRight" activeCell="B30" sqref="B30"/>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74" t="s">
        <v>254</v>
      </c>
      <c r="C1" s="89"/>
    </row>
    <row r="2" spans="1:3" s="171" customFormat="1" ht="15.75">
      <c r="A2" s="217">
        <v>1</v>
      </c>
      <c r="B2" s="172" t="s">
        <v>255</v>
      </c>
      <c r="C2" s="169" t="s">
        <v>499</v>
      </c>
    </row>
    <row r="3" spans="1:3" s="171" customFormat="1" ht="15.75">
      <c r="A3" s="217">
        <v>2</v>
      </c>
      <c r="B3" s="173" t="s">
        <v>256</v>
      </c>
      <c r="C3" s="169" t="s">
        <v>500</v>
      </c>
    </row>
    <row r="4" spans="1:3" s="171" customFormat="1" ht="15.75">
      <c r="A4" s="217">
        <v>3</v>
      </c>
      <c r="B4" s="173" t="s">
        <v>257</v>
      </c>
      <c r="C4" s="169" t="s">
        <v>501</v>
      </c>
    </row>
    <row r="5" spans="1:3" s="171" customFormat="1" ht="15.75">
      <c r="A5" s="218">
        <v>4</v>
      </c>
      <c r="B5" s="176" t="s">
        <v>258</v>
      </c>
      <c r="C5" s="169" t="s">
        <v>502</v>
      </c>
    </row>
    <row r="6" spans="1:3" s="175" customFormat="1" ht="65.25" customHeight="1">
      <c r="A6" s="510" t="s">
        <v>372</v>
      </c>
      <c r="B6" s="511"/>
      <c r="C6" s="511"/>
    </row>
    <row r="7" spans="1:3">
      <c r="A7" s="360" t="s">
        <v>327</v>
      </c>
      <c r="B7" s="361" t="s">
        <v>259</v>
      </c>
    </row>
    <row r="8" spans="1:3">
      <c r="A8" s="362">
        <v>1</v>
      </c>
      <c r="B8" s="358" t="s">
        <v>223</v>
      </c>
    </row>
    <row r="9" spans="1:3">
      <c r="A9" s="362">
        <v>2</v>
      </c>
      <c r="B9" s="358" t="s">
        <v>260</v>
      </c>
    </row>
    <row r="10" spans="1:3">
      <c r="A10" s="362">
        <v>3</v>
      </c>
      <c r="B10" s="358" t="s">
        <v>261</v>
      </c>
    </row>
    <row r="11" spans="1:3">
      <c r="A11" s="362">
        <v>4</v>
      </c>
      <c r="B11" s="358" t="s">
        <v>262</v>
      </c>
      <c r="C11" s="170"/>
    </row>
    <row r="12" spans="1:3">
      <c r="A12" s="362">
        <v>5</v>
      </c>
      <c r="B12" s="358" t="s">
        <v>187</v>
      </c>
    </row>
    <row r="13" spans="1:3">
      <c r="A13" s="362">
        <v>6</v>
      </c>
      <c r="B13" s="363" t="s">
        <v>149</v>
      </c>
    </row>
    <row r="14" spans="1:3">
      <c r="A14" s="362">
        <v>7</v>
      </c>
      <c r="B14" s="358" t="s">
        <v>263</v>
      </c>
    </row>
    <row r="15" spans="1:3">
      <c r="A15" s="362">
        <v>8</v>
      </c>
      <c r="B15" s="358" t="s">
        <v>266</v>
      </c>
    </row>
    <row r="16" spans="1:3">
      <c r="A16" s="362">
        <v>9</v>
      </c>
      <c r="B16" s="358" t="s">
        <v>88</v>
      </c>
    </row>
    <row r="17" spans="1:2">
      <c r="A17" s="364" t="s">
        <v>419</v>
      </c>
      <c r="B17" s="358" t="s">
        <v>399</v>
      </c>
    </row>
    <row r="18" spans="1:2">
      <c r="A18" s="362">
        <v>10</v>
      </c>
      <c r="B18" s="358" t="s">
        <v>269</v>
      </c>
    </row>
    <row r="19" spans="1:2">
      <c r="A19" s="362">
        <v>11</v>
      </c>
      <c r="B19" s="363" t="s">
        <v>250</v>
      </c>
    </row>
    <row r="20" spans="1:2">
      <c r="A20" s="362">
        <v>12</v>
      </c>
      <c r="B20" s="363" t="s">
        <v>247</v>
      </c>
    </row>
    <row r="21" spans="1:2">
      <c r="A21" s="362">
        <v>13</v>
      </c>
      <c r="B21" s="365" t="s">
        <v>362</v>
      </c>
    </row>
    <row r="22" spans="1:2">
      <c r="A22" s="362">
        <v>14</v>
      </c>
      <c r="B22" s="366" t="s">
        <v>393</v>
      </c>
    </row>
    <row r="23" spans="1:2">
      <c r="A23" s="367">
        <v>15</v>
      </c>
      <c r="B23" s="363" t="s">
        <v>77</v>
      </c>
    </row>
    <row r="24" spans="1:2">
      <c r="A24" s="367">
        <v>15.1</v>
      </c>
      <c r="B24" s="358" t="s">
        <v>428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"ვითიბი ბანკი ჯორჯია"</v>
      </c>
      <c r="D1" s="2"/>
      <c r="E1" s="2"/>
      <c r="F1" s="2"/>
    </row>
    <row r="2" spans="1:6" s="21" customFormat="1" ht="15.75" customHeight="1">
      <c r="A2" s="21" t="s">
        <v>189</v>
      </c>
      <c r="B2" s="439">
        <f>'1. key ratios'!B2</f>
        <v>44286</v>
      </c>
    </row>
    <row r="3" spans="1:6" s="21" customFormat="1" ht="15.75" customHeight="1"/>
    <row r="4" spans="1:6" ht="15.75" thickBot="1">
      <c r="A4" s="5" t="s">
        <v>336</v>
      </c>
      <c r="B4" s="59" t="s">
        <v>88</v>
      </c>
    </row>
    <row r="5" spans="1:6">
      <c r="A5" s="130" t="s">
        <v>26</v>
      </c>
      <c r="B5" s="131"/>
      <c r="C5" s="132" t="s">
        <v>27</v>
      </c>
    </row>
    <row r="6" spans="1:6">
      <c r="A6" s="133">
        <v>1</v>
      </c>
      <c r="B6" s="79" t="s">
        <v>28</v>
      </c>
      <c r="C6" s="249">
        <f>SUM(C7:C11)</f>
        <v>211225609</v>
      </c>
    </row>
    <row r="7" spans="1:6">
      <c r="A7" s="133">
        <v>2</v>
      </c>
      <c r="B7" s="76" t="s">
        <v>29</v>
      </c>
      <c r="C7" s="250">
        <v>209008277</v>
      </c>
    </row>
    <row r="8" spans="1:6">
      <c r="A8" s="133">
        <v>3</v>
      </c>
      <c r="B8" s="70" t="s">
        <v>30</v>
      </c>
      <c r="C8" s="250"/>
    </row>
    <row r="9" spans="1:6">
      <c r="A9" s="133">
        <v>4</v>
      </c>
      <c r="B9" s="70" t="s">
        <v>31</v>
      </c>
      <c r="C9" s="250">
        <v>9515140</v>
      </c>
    </row>
    <row r="10" spans="1:6">
      <c r="A10" s="133">
        <v>5</v>
      </c>
      <c r="B10" s="70" t="s">
        <v>32</v>
      </c>
      <c r="C10" s="250"/>
    </row>
    <row r="11" spans="1:6">
      <c r="A11" s="133">
        <v>6</v>
      </c>
      <c r="B11" s="77" t="s">
        <v>33</v>
      </c>
      <c r="C11" s="250">
        <v>-7297807.9999999981</v>
      </c>
    </row>
    <row r="12" spans="1:6" s="4" customFormat="1">
      <c r="A12" s="133">
        <v>7</v>
      </c>
      <c r="B12" s="79" t="s">
        <v>34</v>
      </c>
      <c r="C12" s="251">
        <f>SUM(C13:C27)</f>
        <v>28109174.219999999</v>
      </c>
    </row>
    <row r="13" spans="1:6" s="4" customFormat="1">
      <c r="A13" s="133">
        <v>8</v>
      </c>
      <c r="B13" s="78" t="s">
        <v>35</v>
      </c>
      <c r="C13" s="252">
        <v>9515140</v>
      </c>
    </row>
    <row r="14" spans="1:6" s="4" customFormat="1" ht="25.5">
      <c r="A14" s="133">
        <v>9</v>
      </c>
      <c r="B14" s="71" t="s">
        <v>36</v>
      </c>
      <c r="C14" s="252"/>
    </row>
    <row r="15" spans="1:6" s="4" customFormat="1">
      <c r="A15" s="133">
        <v>10</v>
      </c>
      <c r="B15" s="72" t="s">
        <v>37</v>
      </c>
      <c r="C15" s="252">
        <v>18594034.219999999</v>
      </c>
    </row>
    <row r="16" spans="1:6" s="4" customFormat="1">
      <c r="A16" s="133">
        <v>11</v>
      </c>
      <c r="B16" s="73" t="s">
        <v>38</v>
      </c>
      <c r="C16" s="252"/>
    </row>
    <row r="17" spans="1:3" s="4" customFormat="1">
      <c r="A17" s="133">
        <v>12</v>
      </c>
      <c r="B17" s="72" t="s">
        <v>39</v>
      </c>
      <c r="C17" s="252"/>
    </row>
    <row r="18" spans="1:3" s="4" customFormat="1">
      <c r="A18" s="133">
        <v>13</v>
      </c>
      <c r="B18" s="72" t="s">
        <v>40</v>
      </c>
      <c r="C18" s="252"/>
    </row>
    <row r="19" spans="1:3" s="4" customFormat="1">
      <c r="A19" s="133">
        <v>14</v>
      </c>
      <c r="B19" s="72" t="s">
        <v>41</v>
      </c>
      <c r="C19" s="252"/>
    </row>
    <row r="20" spans="1:3" s="4" customFormat="1" ht="25.5">
      <c r="A20" s="133">
        <v>15</v>
      </c>
      <c r="B20" s="72" t="s">
        <v>42</v>
      </c>
      <c r="C20" s="252"/>
    </row>
    <row r="21" spans="1:3" s="4" customFormat="1" ht="25.5">
      <c r="A21" s="133">
        <v>16</v>
      </c>
      <c r="B21" s="71" t="s">
        <v>43</v>
      </c>
      <c r="C21" s="252"/>
    </row>
    <row r="22" spans="1:3" s="4" customFormat="1">
      <c r="A22" s="133">
        <v>17</v>
      </c>
      <c r="B22" s="134" t="s">
        <v>44</v>
      </c>
      <c r="C22" s="252"/>
    </row>
    <row r="23" spans="1:3" s="4" customFormat="1" ht="25.5">
      <c r="A23" s="133">
        <v>18</v>
      </c>
      <c r="B23" s="71" t="s">
        <v>45</v>
      </c>
      <c r="C23" s="252"/>
    </row>
    <row r="24" spans="1:3" s="4" customFormat="1" ht="25.5">
      <c r="A24" s="133">
        <v>19</v>
      </c>
      <c r="B24" s="71" t="s">
        <v>46</v>
      </c>
      <c r="C24" s="252"/>
    </row>
    <row r="25" spans="1:3" s="4" customFormat="1" ht="25.5">
      <c r="A25" s="133">
        <v>20</v>
      </c>
      <c r="B25" s="74" t="s">
        <v>47</v>
      </c>
      <c r="C25" s="252"/>
    </row>
    <row r="26" spans="1:3" s="4" customFormat="1">
      <c r="A26" s="133">
        <v>21</v>
      </c>
      <c r="B26" s="74" t="s">
        <v>48</v>
      </c>
      <c r="C26" s="252"/>
    </row>
    <row r="27" spans="1:3" s="4" customFormat="1" ht="25.5">
      <c r="A27" s="133">
        <v>22</v>
      </c>
      <c r="B27" s="74" t="s">
        <v>49</v>
      </c>
      <c r="C27" s="252"/>
    </row>
    <row r="28" spans="1:3" s="4" customFormat="1">
      <c r="A28" s="133">
        <v>23</v>
      </c>
      <c r="B28" s="80" t="s">
        <v>23</v>
      </c>
      <c r="C28" s="251">
        <f>C6-C12</f>
        <v>183116434.78</v>
      </c>
    </row>
    <row r="29" spans="1:3" s="4" customFormat="1">
      <c r="A29" s="135"/>
      <c r="B29" s="75"/>
      <c r="C29" s="252"/>
    </row>
    <row r="30" spans="1:3" s="4" customFormat="1">
      <c r="A30" s="135">
        <v>24</v>
      </c>
      <c r="B30" s="80" t="s">
        <v>50</v>
      </c>
      <c r="C30" s="251">
        <f>C31+C34</f>
        <v>13477800</v>
      </c>
    </row>
    <row r="31" spans="1:3" s="4" customFormat="1">
      <c r="A31" s="135">
        <v>25</v>
      </c>
      <c r="B31" s="70" t="s">
        <v>51</v>
      </c>
      <c r="C31" s="253">
        <f>C32+C33</f>
        <v>13477800</v>
      </c>
    </row>
    <row r="32" spans="1:3" s="4" customFormat="1">
      <c r="A32" s="135">
        <v>26</v>
      </c>
      <c r="B32" s="167" t="s">
        <v>52</v>
      </c>
      <c r="C32" s="252"/>
    </row>
    <row r="33" spans="1:3" s="4" customFormat="1">
      <c r="A33" s="135">
        <v>27</v>
      </c>
      <c r="B33" s="167" t="s">
        <v>53</v>
      </c>
      <c r="C33" s="252">
        <v>13477800</v>
      </c>
    </row>
    <row r="34" spans="1:3" s="4" customFormat="1">
      <c r="A34" s="135">
        <v>28</v>
      </c>
      <c r="B34" s="70" t="s">
        <v>54</v>
      </c>
      <c r="C34" s="252"/>
    </row>
    <row r="35" spans="1:3" s="4" customFormat="1">
      <c r="A35" s="135">
        <v>29</v>
      </c>
      <c r="B35" s="80" t="s">
        <v>55</v>
      </c>
      <c r="C35" s="251">
        <f>SUM(C36:C40)</f>
        <v>0</v>
      </c>
    </row>
    <row r="36" spans="1:3" s="4" customFormat="1">
      <c r="A36" s="135">
        <v>30</v>
      </c>
      <c r="B36" s="71" t="s">
        <v>56</v>
      </c>
      <c r="C36" s="252"/>
    </row>
    <row r="37" spans="1:3" s="4" customFormat="1">
      <c r="A37" s="135">
        <v>31</v>
      </c>
      <c r="B37" s="72" t="s">
        <v>57</v>
      </c>
      <c r="C37" s="252"/>
    </row>
    <row r="38" spans="1:3" s="4" customFormat="1" ht="25.5">
      <c r="A38" s="135">
        <v>32</v>
      </c>
      <c r="B38" s="71" t="s">
        <v>58</v>
      </c>
      <c r="C38" s="252"/>
    </row>
    <row r="39" spans="1:3" s="4" customFormat="1" ht="25.5">
      <c r="A39" s="135">
        <v>33</v>
      </c>
      <c r="B39" s="71" t="s">
        <v>46</v>
      </c>
      <c r="C39" s="252"/>
    </row>
    <row r="40" spans="1:3" s="4" customFormat="1" ht="25.5">
      <c r="A40" s="135">
        <v>34</v>
      </c>
      <c r="B40" s="74" t="s">
        <v>59</v>
      </c>
      <c r="C40" s="252"/>
    </row>
    <row r="41" spans="1:3" s="4" customFormat="1">
      <c r="A41" s="135">
        <v>35</v>
      </c>
      <c r="B41" s="80" t="s">
        <v>24</v>
      </c>
      <c r="C41" s="251">
        <f>C30-C35</f>
        <v>13477800</v>
      </c>
    </row>
    <row r="42" spans="1:3" s="4" customFormat="1">
      <c r="A42" s="135"/>
      <c r="B42" s="75"/>
      <c r="C42" s="252"/>
    </row>
    <row r="43" spans="1:3" s="4" customFormat="1">
      <c r="A43" s="135">
        <v>36</v>
      </c>
      <c r="B43" s="81" t="s">
        <v>60</v>
      </c>
      <c r="C43" s="251">
        <f>SUM(C44:C46)</f>
        <v>103399771.85092247</v>
      </c>
    </row>
    <row r="44" spans="1:3" s="4" customFormat="1">
      <c r="A44" s="135">
        <v>37</v>
      </c>
      <c r="B44" s="70" t="s">
        <v>61</v>
      </c>
      <c r="C44" s="252">
        <v>81440918.340000004</v>
      </c>
    </row>
    <row r="45" spans="1:3" s="4" customFormat="1">
      <c r="A45" s="135">
        <v>38</v>
      </c>
      <c r="B45" s="70" t="s">
        <v>62</v>
      </c>
      <c r="C45" s="252"/>
    </row>
    <row r="46" spans="1:3" s="4" customFormat="1">
      <c r="A46" s="135">
        <v>39</v>
      </c>
      <c r="B46" s="70" t="s">
        <v>63</v>
      </c>
      <c r="C46" s="252">
        <v>21958853.510922462</v>
      </c>
    </row>
    <row r="47" spans="1:3" s="4" customFormat="1">
      <c r="A47" s="135">
        <v>40</v>
      </c>
      <c r="B47" s="81" t="s">
        <v>64</v>
      </c>
      <c r="C47" s="251">
        <f>SUM(C48:C51)</f>
        <v>0</v>
      </c>
    </row>
    <row r="48" spans="1:3" s="4" customFormat="1">
      <c r="A48" s="135">
        <v>41</v>
      </c>
      <c r="B48" s="71" t="s">
        <v>65</v>
      </c>
      <c r="C48" s="252"/>
    </row>
    <row r="49" spans="1:3" s="4" customFormat="1">
      <c r="A49" s="135">
        <v>42</v>
      </c>
      <c r="B49" s="72" t="s">
        <v>66</v>
      </c>
      <c r="C49" s="252"/>
    </row>
    <row r="50" spans="1:3" s="4" customFormat="1" ht="25.5">
      <c r="A50" s="135">
        <v>43</v>
      </c>
      <c r="B50" s="71" t="s">
        <v>67</v>
      </c>
      <c r="C50" s="252"/>
    </row>
    <row r="51" spans="1:3" s="4" customFormat="1" ht="25.5">
      <c r="A51" s="135">
        <v>44</v>
      </c>
      <c r="B51" s="71" t="s">
        <v>46</v>
      </c>
      <c r="C51" s="252"/>
    </row>
    <row r="52" spans="1:3" s="4" customFormat="1" ht="15.75" thickBot="1">
      <c r="A52" s="136">
        <v>45</v>
      </c>
      <c r="B52" s="137" t="s">
        <v>25</v>
      </c>
      <c r="C52" s="254">
        <f>C43-C47</f>
        <v>103399771.85092247</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B29" sqref="B29"/>
    </sheetView>
  </sheetViews>
  <sheetFormatPr defaultColWidth="9.140625" defaultRowHeight="12.75"/>
  <cols>
    <col min="1" max="1" width="10.85546875" style="309" bestFit="1" customWidth="1"/>
    <col min="2" max="2" width="59" style="309" customWidth="1"/>
    <col min="3" max="3" width="16.7109375" style="309" bestFit="1" customWidth="1"/>
    <col min="4" max="4" width="22.140625" style="309" customWidth="1"/>
    <col min="5" max="16384" width="9.140625" style="309"/>
  </cols>
  <sheetData>
    <row r="1" spans="1:4" ht="15">
      <c r="A1" s="17" t="s">
        <v>188</v>
      </c>
      <c r="B1" s="16" t="str">
        <f>Info!C2</f>
        <v>სს "ვითიბი ბანკი ჯორჯია"</v>
      </c>
    </row>
    <row r="2" spans="1:4" s="21" customFormat="1" ht="15.75" customHeight="1">
      <c r="A2" s="21" t="s">
        <v>189</v>
      </c>
      <c r="B2" s="439">
        <f>'1. key ratios'!B2</f>
        <v>44286</v>
      </c>
    </row>
    <row r="3" spans="1:4" s="21" customFormat="1" ht="15.75" customHeight="1"/>
    <row r="4" spans="1:4" ht="13.5" thickBot="1">
      <c r="A4" s="310" t="s">
        <v>398</v>
      </c>
      <c r="B4" s="345" t="s">
        <v>399</v>
      </c>
    </row>
    <row r="5" spans="1:4" s="346" customFormat="1">
      <c r="A5" s="529" t="s">
        <v>400</v>
      </c>
      <c r="B5" s="530"/>
      <c r="C5" s="335" t="s">
        <v>401</v>
      </c>
      <c r="D5" s="336" t="s">
        <v>402</v>
      </c>
    </row>
    <row r="6" spans="1:4" s="347" customFormat="1">
      <c r="A6" s="337">
        <v>1</v>
      </c>
      <c r="B6" s="338" t="s">
        <v>403</v>
      </c>
      <c r="C6" s="338"/>
      <c r="D6" s="339"/>
    </row>
    <row r="7" spans="1:4" s="347" customFormat="1">
      <c r="A7" s="340" t="s">
        <v>404</v>
      </c>
      <c r="B7" s="341" t="s">
        <v>405</v>
      </c>
      <c r="C7" s="395">
        <v>4.4999999999999998E-2</v>
      </c>
      <c r="D7" s="390">
        <f>C7*'5. RWA'!$C$13</f>
        <v>87719864.19387576</v>
      </c>
    </row>
    <row r="8" spans="1:4" s="347" customFormat="1">
      <c r="A8" s="340" t="s">
        <v>406</v>
      </c>
      <c r="B8" s="341" t="s">
        <v>407</v>
      </c>
      <c r="C8" s="396">
        <v>0.06</v>
      </c>
      <c r="D8" s="390">
        <f>C8*'5. RWA'!$C$13</f>
        <v>116959818.92516766</v>
      </c>
    </row>
    <row r="9" spans="1:4" s="347" customFormat="1">
      <c r="A9" s="340" t="s">
        <v>408</v>
      </c>
      <c r="B9" s="341" t="s">
        <v>409</v>
      </c>
      <c r="C9" s="396">
        <v>0.08</v>
      </c>
      <c r="D9" s="390">
        <f>C9*'5. RWA'!$C$13</f>
        <v>155946425.2335569</v>
      </c>
    </row>
    <row r="10" spans="1:4" s="347" customFormat="1">
      <c r="A10" s="337" t="s">
        <v>410</v>
      </c>
      <c r="B10" s="338" t="s">
        <v>411</v>
      </c>
      <c r="C10" s="397"/>
      <c r="D10" s="391"/>
    </row>
    <row r="11" spans="1:4" s="348" customFormat="1">
      <c r="A11" s="342" t="s">
        <v>412</v>
      </c>
      <c r="B11" s="343" t="s">
        <v>474</v>
      </c>
      <c r="C11" s="398">
        <v>0</v>
      </c>
      <c r="D11" s="392">
        <f>C11*'5. RWA'!$C$13</f>
        <v>0</v>
      </c>
    </row>
    <row r="12" spans="1:4" s="348" customFormat="1">
      <c r="A12" s="342" t="s">
        <v>413</v>
      </c>
      <c r="B12" s="343" t="s">
        <v>414</v>
      </c>
      <c r="C12" s="398">
        <v>0</v>
      </c>
      <c r="D12" s="392">
        <f>C12*'5. RWA'!$C$13</f>
        <v>0</v>
      </c>
    </row>
    <row r="13" spans="1:4" s="348" customFormat="1">
      <c r="A13" s="342" t="s">
        <v>415</v>
      </c>
      <c r="B13" s="343" t="s">
        <v>416</v>
      </c>
      <c r="C13" s="398"/>
      <c r="D13" s="392">
        <f>C13*'5. RWA'!$C$13</f>
        <v>0</v>
      </c>
    </row>
    <row r="14" spans="1:4" s="347" customFormat="1">
      <c r="A14" s="337" t="s">
        <v>417</v>
      </c>
      <c r="B14" s="338" t="s">
        <v>472</v>
      </c>
      <c r="C14" s="399"/>
      <c r="D14" s="391"/>
    </row>
    <row r="15" spans="1:4" s="347" customFormat="1">
      <c r="A15" s="359" t="s">
        <v>420</v>
      </c>
      <c r="B15" s="343" t="s">
        <v>473</v>
      </c>
      <c r="C15" s="398">
        <v>2.0152943999032853E-2</v>
      </c>
      <c r="D15" s="392">
        <f>C15*'5. RWA'!$C$13</f>
        <v>39284744.682265446</v>
      </c>
    </row>
    <row r="16" spans="1:4" s="347" customFormat="1">
      <c r="A16" s="359" t="s">
        <v>421</v>
      </c>
      <c r="B16" s="343" t="s">
        <v>423</v>
      </c>
      <c r="C16" s="398">
        <v>2.6890119960383811E-2</v>
      </c>
      <c r="D16" s="392">
        <f>C16*'5. RWA'!$C$13</f>
        <v>52417726.024042122</v>
      </c>
    </row>
    <row r="17" spans="1:6" s="347" customFormat="1">
      <c r="A17" s="359" t="s">
        <v>422</v>
      </c>
      <c r="B17" s="343" t="s">
        <v>470</v>
      </c>
      <c r="C17" s="398">
        <v>6.20992099617085E-2</v>
      </c>
      <c r="D17" s="392">
        <f>C17*'5. RWA'!$C$13</f>
        <v>121051872.54195657</v>
      </c>
    </row>
    <row r="18" spans="1:6" s="346" customFormat="1">
      <c r="A18" s="531" t="s">
        <v>471</v>
      </c>
      <c r="B18" s="532"/>
      <c r="C18" s="400" t="s">
        <v>401</v>
      </c>
      <c r="D18" s="393" t="s">
        <v>402</v>
      </c>
    </row>
    <row r="19" spans="1:6" s="347" customFormat="1">
      <c r="A19" s="344">
        <v>4</v>
      </c>
      <c r="B19" s="343" t="s">
        <v>23</v>
      </c>
      <c r="C19" s="398">
        <f>C7+C11+C12+C13+C15</f>
        <v>6.5152943999032847E-2</v>
      </c>
      <c r="D19" s="390">
        <f>C19*'5. RWA'!$C$13</f>
        <v>127004608.87614119</v>
      </c>
      <c r="E19" s="479">
        <f>D19-'1. key ratios'!C11</f>
        <v>0</v>
      </c>
    </row>
    <row r="20" spans="1:6" s="347" customFormat="1">
      <c r="A20" s="344">
        <v>5</v>
      </c>
      <c r="B20" s="343" t="s">
        <v>89</v>
      </c>
      <c r="C20" s="398">
        <f>C8+C11+C12+C13+C16</f>
        <v>8.6890119960383816E-2</v>
      </c>
      <c r="D20" s="390">
        <f>C20*'5. RWA'!$C$13</f>
        <v>169377544.94920981</v>
      </c>
      <c r="E20" s="479">
        <f>D20-'1. key ratios'!C12</f>
        <v>0</v>
      </c>
    </row>
    <row r="21" spans="1:6" s="347" customFormat="1" ht="13.5" thickBot="1">
      <c r="A21" s="349" t="s">
        <v>418</v>
      </c>
      <c r="B21" s="350" t="s">
        <v>88</v>
      </c>
      <c r="C21" s="401">
        <f>C9+C11+C12+C13+C17</f>
        <v>0.14209920996170849</v>
      </c>
      <c r="D21" s="394">
        <f>C21*'5. RWA'!$C$13</f>
        <v>276998297.77551347</v>
      </c>
      <c r="E21" s="479">
        <f>D21-'1. key ratios'!C13</f>
        <v>0</v>
      </c>
    </row>
    <row r="22" spans="1:6">
      <c r="F22" s="310"/>
    </row>
    <row r="23" spans="1:6" ht="63.75">
      <c r="B23" s="23" t="s">
        <v>475</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2"/>
  <sheetViews>
    <sheetView zoomScale="70" zoomScaleNormal="70" workbookViewId="0">
      <pane xSplit="1" ySplit="5" topLeftCell="B27" activePane="bottomRight" state="frozen"/>
      <selection pane="topRight" activeCell="B1" sqref="B1"/>
      <selection pane="bottomLeft" activeCell="A5" sqref="A5"/>
      <selection pane="bottomRight" activeCell="A6" sqref="A6:B52"/>
    </sheetView>
  </sheetViews>
  <sheetFormatPr defaultRowHeight="15.75"/>
  <cols>
    <col min="1" max="1" width="10.7109375" style="66" customWidth="1"/>
    <col min="2" max="2" width="91.85546875" style="66" customWidth="1"/>
    <col min="3" max="3" width="53.140625" style="66" customWidth="1"/>
    <col min="4" max="4" width="32.28515625" style="66" customWidth="1"/>
    <col min="5" max="5" width="9.42578125" customWidth="1"/>
  </cols>
  <sheetData>
    <row r="1" spans="1:6">
      <c r="A1" s="17" t="s">
        <v>188</v>
      </c>
      <c r="B1" s="19" t="str">
        <f>Info!C2</f>
        <v>სს "ვითიბი ბანკი ჯორჯია"</v>
      </c>
      <c r="E1" s="2"/>
      <c r="F1" s="2"/>
    </row>
    <row r="2" spans="1:6" s="21" customFormat="1" ht="15.75" customHeight="1">
      <c r="A2" s="21" t="s">
        <v>189</v>
      </c>
      <c r="B2" s="439">
        <f>'1. key ratios'!B2</f>
        <v>44286</v>
      </c>
    </row>
    <row r="3" spans="1:6" s="21" customFormat="1" ht="15.75" customHeight="1">
      <c r="A3" s="26"/>
    </row>
    <row r="4" spans="1:6" s="21" customFormat="1" ht="15.75" customHeight="1" thickBot="1">
      <c r="A4" s="21" t="s">
        <v>337</v>
      </c>
      <c r="B4" s="191" t="s">
        <v>269</v>
      </c>
      <c r="D4" s="193" t="s">
        <v>93</v>
      </c>
    </row>
    <row r="5" spans="1:6" ht="38.25">
      <c r="A5" s="140" t="s">
        <v>26</v>
      </c>
      <c r="B5" s="141" t="s">
        <v>231</v>
      </c>
      <c r="C5" s="142" t="s">
        <v>237</v>
      </c>
      <c r="D5" s="192" t="s">
        <v>270</v>
      </c>
    </row>
    <row r="6" spans="1:6">
      <c r="A6" s="492">
        <v>1</v>
      </c>
      <c r="B6" s="493" t="s">
        <v>154</v>
      </c>
      <c r="C6" s="480">
        <v>60535471</v>
      </c>
      <c r="D6" s="481"/>
      <c r="E6" s="8"/>
    </row>
    <row r="7" spans="1:6">
      <c r="A7" s="492">
        <v>2</v>
      </c>
      <c r="B7" s="82" t="s">
        <v>155</v>
      </c>
      <c r="C7" s="255">
        <v>318174588</v>
      </c>
      <c r="D7" s="482"/>
      <c r="E7" s="8"/>
    </row>
    <row r="8" spans="1:6">
      <c r="A8" s="492">
        <v>3</v>
      </c>
      <c r="B8" s="82" t="s">
        <v>156</v>
      </c>
      <c r="C8" s="255">
        <v>85924567</v>
      </c>
      <c r="D8" s="482"/>
      <c r="E8" s="8"/>
    </row>
    <row r="9" spans="1:6">
      <c r="A9" s="492">
        <v>4</v>
      </c>
      <c r="B9" s="82" t="s">
        <v>185</v>
      </c>
      <c r="C9" s="255"/>
      <c r="D9" s="482"/>
      <c r="E9" s="8"/>
    </row>
    <row r="10" spans="1:6">
      <c r="A10" s="492">
        <v>5.0999999999999996</v>
      </c>
      <c r="B10" s="82" t="s">
        <v>157</v>
      </c>
      <c r="C10" s="255">
        <v>156513371</v>
      </c>
      <c r="D10" s="482"/>
      <c r="E10" s="8"/>
    </row>
    <row r="11" spans="1:6">
      <c r="A11" s="492">
        <v>5.2</v>
      </c>
      <c r="B11" s="82" t="s">
        <v>534</v>
      </c>
      <c r="C11" s="255">
        <v>-672000</v>
      </c>
      <c r="D11" s="482"/>
      <c r="E11" s="9"/>
    </row>
    <row r="12" spans="1:6">
      <c r="A12" s="492" t="s">
        <v>535</v>
      </c>
      <c r="B12" s="494" t="s">
        <v>536</v>
      </c>
      <c r="C12" s="255">
        <v>672000</v>
      </c>
      <c r="D12" s="483" t="s">
        <v>526</v>
      </c>
      <c r="E12" s="9"/>
    </row>
    <row r="13" spans="1:6">
      <c r="A13" s="492">
        <v>5</v>
      </c>
      <c r="B13" s="82" t="s">
        <v>537</v>
      </c>
      <c r="C13" s="255">
        <v>155841371</v>
      </c>
      <c r="D13" s="482"/>
      <c r="E13" s="9"/>
    </row>
    <row r="14" spans="1:6">
      <c r="A14" s="492">
        <v>6.1</v>
      </c>
      <c r="B14" s="82" t="s">
        <v>158</v>
      </c>
      <c r="C14" s="256">
        <v>1457070632.1717381</v>
      </c>
      <c r="D14" s="484"/>
      <c r="E14" s="9"/>
    </row>
    <row r="15" spans="1:6">
      <c r="A15" s="492">
        <v>6.2</v>
      </c>
      <c r="B15" s="83" t="s">
        <v>159</v>
      </c>
      <c r="C15" s="256">
        <v>-113994530.34152429</v>
      </c>
      <c r="D15" s="484"/>
      <c r="E15" s="8"/>
    </row>
    <row r="16" spans="1:6">
      <c r="A16" s="492" t="s">
        <v>370</v>
      </c>
      <c r="B16" s="84" t="s">
        <v>371</v>
      </c>
      <c r="C16" s="256">
        <v>21286853.510922462</v>
      </c>
      <c r="D16" s="483" t="s">
        <v>526</v>
      </c>
      <c r="E16" s="8"/>
    </row>
    <row r="17" spans="1:5">
      <c r="A17" s="492" t="s">
        <v>370</v>
      </c>
      <c r="B17" s="84" t="s">
        <v>483</v>
      </c>
      <c r="C17" s="256">
        <v>16745886</v>
      </c>
      <c r="D17" s="482"/>
      <c r="E17" s="8"/>
    </row>
    <row r="18" spans="1:5">
      <c r="A18" s="492">
        <v>6</v>
      </c>
      <c r="B18" s="82" t="s">
        <v>160</v>
      </c>
      <c r="C18" s="485">
        <v>1343076101.8302138</v>
      </c>
      <c r="D18" s="484"/>
      <c r="E18" s="8"/>
    </row>
    <row r="19" spans="1:5">
      <c r="A19" s="492">
        <v>7</v>
      </c>
      <c r="B19" s="82" t="s">
        <v>161</v>
      </c>
      <c r="C19" s="255">
        <v>23933605</v>
      </c>
      <c r="D19" s="482"/>
      <c r="E19" s="8"/>
    </row>
    <row r="20" spans="1:5">
      <c r="A20" s="492">
        <v>8</v>
      </c>
      <c r="B20" s="82" t="s">
        <v>162</v>
      </c>
      <c r="C20" s="255">
        <v>19628633.219999999</v>
      </c>
      <c r="D20" s="482"/>
      <c r="E20" s="8"/>
    </row>
    <row r="21" spans="1:5">
      <c r="A21" s="492">
        <v>9</v>
      </c>
      <c r="B21" s="82" t="s">
        <v>163</v>
      </c>
      <c r="C21" s="255">
        <v>54000</v>
      </c>
      <c r="D21" s="482"/>
      <c r="E21" s="8"/>
    </row>
    <row r="22" spans="1:5">
      <c r="A22" s="492">
        <v>9.1</v>
      </c>
      <c r="B22" s="84" t="s">
        <v>246</v>
      </c>
      <c r="C22" s="256"/>
      <c r="D22" s="482"/>
      <c r="E22" s="8"/>
    </row>
    <row r="23" spans="1:5">
      <c r="A23" s="492">
        <v>9.1999999999999993</v>
      </c>
      <c r="B23" s="84" t="s">
        <v>236</v>
      </c>
      <c r="C23" s="256"/>
      <c r="D23" s="482"/>
      <c r="E23" s="8"/>
    </row>
    <row r="24" spans="1:5">
      <c r="A24" s="492">
        <v>9.3000000000000007</v>
      </c>
      <c r="B24" s="84" t="s">
        <v>235</v>
      </c>
      <c r="C24" s="256"/>
      <c r="D24" s="482"/>
      <c r="E24" s="8"/>
    </row>
    <row r="25" spans="1:5">
      <c r="A25" s="492">
        <v>10</v>
      </c>
      <c r="B25" s="82" t="s">
        <v>164</v>
      </c>
      <c r="C25" s="255">
        <v>67423817</v>
      </c>
      <c r="D25" s="482"/>
      <c r="E25" s="7"/>
    </row>
    <row r="26" spans="1:5">
      <c r="A26" s="492">
        <v>10.1</v>
      </c>
      <c r="B26" s="84" t="s">
        <v>234</v>
      </c>
      <c r="C26" s="255">
        <v>18731881.219999999</v>
      </c>
      <c r="D26" s="483" t="s">
        <v>527</v>
      </c>
      <c r="E26" s="8"/>
    </row>
    <row r="27" spans="1:5">
      <c r="A27" s="492">
        <v>11</v>
      </c>
      <c r="B27" s="85" t="s">
        <v>165</v>
      </c>
      <c r="C27" s="255">
        <v>38110032.353600003</v>
      </c>
      <c r="D27" s="486"/>
      <c r="E27" s="8"/>
    </row>
    <row r="28" spans="1:5">
      <c r="A28" s="492">
        <v>11.1</v>
      </c>
      <c r="B28" s="84" t="s">
        <v>538</v>
      </c>
      <c r="C28" s="255">
        <v>-137847</v>
      </c>
      <c r="D28" s="483" t="s">
        <v>527</v>
      </c>
      <c r="E28" s="8"/>
    </row>
    <row r="29" spans="1:5">
      <c r="A29" s="492">
        <v>12</v>
      </c>
      <c r="B29" s="87" t="s">
        <v>166</v>
      </c>
      <c r="C29" s="258">
        <v>2112702186.4038138</v>
      </c>
      <c r="D29" s="487"/>
      <c r="E29" s="8"/>
    </row>
    <row r="30" spans="1:5">
      <c r="A30" s="492">
        <v>13</v>
      </c>
      <c r="B30" s="82" t="s">
        <v>167</v>
      </c>
      <c r="C30" s="259">
        <v>18835745</v>
      </c>
      <c r="D30" s="488"/>
      <c r="E30" s="8"/>
    </row>
    <row r="31" spans="1:5">
      <c r="A31" s="492">
        <v>14</v>
      </c>
      <c r="B31" s="82" t="s">
        <v>168</v>
      </c>
      <c r="C31" s="259">
        <v>444132011</v>
      </c>
      <c r="D31" s="482"/>
      <c r="E31" s="8"/>
    </row>
    <row r="32" spans="1:5">
      <c r="A32" s="492">
        <v>15</v>
      </c>
      <c r="B32" s="82" t="s">
        <v>169</v>
      </c>
      <c r="C32" s="259">
        <v>216241519</v>
      </c>
      <c r="D32" s="482"/>
      <c r="E32" s="8"/>
    </row>
    <row r="33" spans="1:5">
      <c r="A33" s="492">
        <v>16</v>
      </c>
      <c r="B33" s="82" t="s">
        <v>170</v>
      </c>
      <c r="C33" s="259">
        <v>930070278</v>
      </c>
      <c r="D33" s="482"/>
      <c r="E33" s="8"/>
    </row>
    <row r="34" spans="1:5">
      <c r="A34" s="492">
        <v>17</v>
      </c>
      <c r="B34" s="82" t="s">
        <v>171</v>
      </c>
      <c r="C34" s="259">
        <v>0</v>
      </c>
      <c r="D34" s="482"/>
      <c r="E34" s="8"/>
    </row>
    <row r="35" spans="1:5">
      <c r="A35" s="492">
        <v>18</v>
      </c>
      <c r="B35" s="82" t="s">
        <v>172</v>
      </c>
      <c r="C35" s="259">
        <v>152711669.06</v>
      </c>
      <c r="D35" s="482"/>
      <c r="E35" s="8"/>
    </row>
    <row r="36" spans="1:5">
      <c r="A36" s="492">
        <v>19</v>
      </c>
      <c r="B36" s="82" t="s">
        <v>173</v>
      </c>
      <c r="C36" s="259">
        <v>13148256</v>
      </c>
      <c r="D36" s="482"/>
      <c r="E36" s="8"/>
    </row>
    <row r="37" spans="1:5">
      <c r="A37" s="492">
        <v>20</v>
      </c>
      <c r="B37" s="82" t="s">
        <v>95</v>
      </c>
      <c r="C37" s="259">
        <v>31418380.710000001</v>
      </c>
      <c r="D37" s="482"/>
      <c r="E37" s="7"/>
    </row>
    <row r="38" spans="1:5">
      <c r="A38" s="492">
        <v>20.100000000000001</v>
      </c>
      <c r="B38" s="86" t="s">
        <v>369</v>
      </c>
      <c r="C38" s="489">
        <v>0</v>
      </c>
      <c r="D38" s="483" t="s">
        <v>526</v>
      </c>
      <c r="E38" s="8"/>
    </row>
    <row r="39" spans="1:5">
      <c r="A39" s="492">
        <v>21</v>
      </c>
      <c r="B39" s="85" t="s">
        <v>174</v>
      </c>
      <c r="C39" s="257">
        <v>94918718.340000004</v>
      </c>
      <c r="D39" s="486"/>
      <c r="E39" s="8"/>
    </row>
    <row r="40" spans="1:5">
      <c r="A40" s="492">
        <v>21.1</v>
      </c>
      <c r="B40" s="86" t="s">
        <v>233</v>
      </c>
      <c r="C40" s="259">
        <v>81440918.340000004</v>
      </c>
      <c r="D40" s="483" t="s">
        <v>528</v>
      </c>
      <c r="E40" s="8"/>
    </row>
    <row r="41" spans="1:5" ht="30">
      <c r="A41" s="492">
        <v>21.2</v>
      </c>
      <c r="B41" s="495" t="s">
        <v>53</v>
      </c>
      <c r="C41" s="259">
        <v>13477800</v>
      </c>
      <c r="D41" s="483" t="s">
        <v>529</v>
      </c>
      <c r="E41" s="8"/>
    </row>
    <row r="42" spans="1:5">
      <c r="A42" s="492">
        <v>22</v>
      </c>
      <c r="B42" s="87" t="s">
        <v>175</v>
      </c>
      <c r="C42" s="258">
        <v>1901476577.1099999</v>
      </c>
      <c r="D42" s="487"/>
      <c r="E42" s="8"/>
    </row>
    <row r="43" spans="1:5">
      <c r="A43" s="492">
        <v>23</v>
      </c>
      <c r="B43" s="85" t="s">
        <v>176</v>
      </c>
      <c r="C43" s="255">
        <v>209008277</v>
      </c>
      <c r="D43" s="483" t="s">
        <v>530</v>
      </c>
      <c r="E43" s="8"/>
    </row>
    <row r="44" spans="1:5">
      <c r="A44" s="492">
        <v>24</v>
      </c>
      <c r="B44" s="85" t="s">
        <v>177</v>
      </c>
      <c r="C44" s="255"/>
      <c r="D44" s="482"/>
      <c r="E44" s="8"/>
    </row>
    <row r="45" spans="1:5">
      <c r="A45" s="492">
        <v>25</v>
      </c>
      <c r="B45" s="85" t="s">
        <v>232</v>
      </c>
      <c r="C45" s="255"/>
      <c r="D45" s="482"/>
      <c r="E45" s="7"/>
    </row>
    <row r="46" spans="1:5">
      <c r="A46" s="492">
        <v>26</v>
      </c>
      <c r="B46" s="85" t="s">
        <v>179</v>
      </c>
      <c r="C46" s="255"/>
      <c r="D46" s="482"/>
    </row>
    <row r="47" spans="1:5">
      <c r="A47" s="492">
        <v>27</v>
      </c>
      <c r="B47" s="85" t="s">
        <v>180</v>
      </c>
      <c r="C47" s="255">
        <v>0</v>
      </c>
      <c r="D47" s="482"/>
    </row>
    <row r="48" spans="1:5">
      <c r="A48" s="492">
        <v>28</v>
      </c>
      <c r="B48" s="85" t="s">
        <v>181</v>
      </c>
      <c r="C48" s="255">
        <v>-7297807.9999999981</v>
      </c>
      <c r="D48" s="483" t="s">
        <v>531</v>
      </c>
    </row>
    <row r="49" spans="1:4">
      <c r="A49" s="492">
        <v>29</v>
      </c>
      <c r="B49" s="85" t="s">
        <v>35</v>
      </c>
      <c r="C49" s="255">
        <v>9515140</v>
      </c>
      <c r="D49" s="482"/>
    </row>
    <row r="50" spans="1:4">
      <c r="A50" s="496">
        <v>29.1</v>
      </c>
      <c r="B50" s="85" t="s">
        <v>31</v>
      </c>
      <c r="C50" s="489">
        <v>9515140</v>
      </c>
      <c r="D50" s="483" t="s">
        <v>532</v>
      </c>
    </row>
    <row r="51" spans="1:4">
      <c r="A51" s="496">
        <v>29.2</v>
      </c>
      <c r="B51" s="85" t="s">
        <v>35</v>
      </c>
      <c r="C51" s="489">
        <v>-9515140</v>
      </c>
      <c r="D51" s="483" t="s">
        <v>533</v>
      </c>
    </row>
    <row r="52" spans="1:4" ht="16.5" thickBot="1">
      <c r="A52" s="138">
        <v>30</v>
      </c>
      <c r="B52" s="139" t="s">
        <v>182</v>
      </c>
      <c r="C52" s="490">
        <v>211225609</v>
      </c>
      <c r="D52" s="49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9.425781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188</v>
      </c>
      <c r="B1" s="309" t="str">
        <f>Info!C2</f>
        <v>სს "ვითიბი ბანკი ჯორჯია"</v>
      </c>
    </row>
    <row r="2" spans="1:19">
      <c r="A2" s="2" t="s">
        <v>189</v>
      </c>
      <c r="B2" s="439">
        <f>'1. key ratios'!B2</f>
        <v>44286</v>
      </c>
    </row>
    <row r="4" spans="1:19" ht="39" thickBot="1">
      <c r="A4" s="65" t="s">
        <v>338</v>
      </c>
      <c r="B4" s="278" t="s">
        <v>359</v>
      </c>
    </row>
    <row r="5" spans="1:19">
      <c r="A5" s="127"/>
      <c r="B5" s="129"/>
      <c r="C5" s="113" t="s">
        <v>0</v>
      </c>
      <c r="D5" s="113" t="s">
        <v>1</v>
      </c>
      <c r="E5" s="113" t="s">
        <v>2</v>
      </c>
      <c r="F5" s="113" t="s">
        <v>3</v>
      </c>
      <c r="G5" s="113" t="s">
        <v>4</v>
      </c>
      <c r="H5" s="113" t="s">
        <v>5</v>
      </c>
      <c r="I5" s="113" t="s">
        <v>238</v>
      </c>
      <c r="J5" s="113" t="s">
        <v>239</v>
      </c>
      <c r="K5" s="113" t="s">
        <v>240</v>
      </c>
      <c r="L5" s="113" t="s">
        <v>241</v>
      </c>
      <c r="M5" s="113" t="s">
        <v>242</v>
      </c>
      <c r="N5" s="113" t="s">
        <v>243</v>
      </c>
      <c r="O5" s="113" t="s">
        <v>346</v>
      </c>
      <c r="P5" s="113" t="s">
        <v>347</v>
      </c>
      <c r="Q5" s="113" t="s">
        <v>348</v>
      </c>
      <c r="R5" s="273" t="s">
        <v>349</v>
      </c>
      <c r="S5" s="114" t="s">
        <v>350</v>
      </c>
    </row>
    <row r="6" spans="1:19" ht="46.5" customHeight="1">
      <c r="A6" s="144"/>
      <c r="B6" s="537" t="s">
        <v>351</v>
      </c>
      <c r="C6" s="535">
        <v>0</v>
      </c>
      <c r="D6" s="536"/>
      <c r="E6" s="535">
        <v>0.2</v>
      </c>
      <c r="F6" s="536"/>
      <c r="G6" s="535">
        <v>0.35</v>
      </c>
      <c r="H6" s="536"/>
      <c r="I6" s="535">
        <v>0.5</v>
      </c>
      <c r="J6" s="536"/>
      <c r="K6" s="535">
        <v>0.75</v>
      </c>
      <c r="L6" s="536"/>
      <c r="M6" s="535">
        <v>1</v>
      </c>
      <c r="N6" s="536"/>
      <c r="O6" s="535">
        <v>1.5</v>
      </c>
      <c r="P6" s="536"/>
      <c r="Q6" s="535">
        <v>2.5</v>
      </c>
      <c r="R6" s="536"/>
      <c r="S6" s="533" t="s">
        <v>251</v>
      </c>
    </row>
    <row r="7" spans="1:19">
      <c r="A7" s="144"/>
      <c r="B7" s="538"/>
      <c r="C7" s="277" t="s">
        <v>344</v>
      </c>
      <c r="D7" s="277" t="s">
        <v>345</v>
      </c>
      <c r="E7" s="277" t="s">
        <v>344</v>
      </c>
      <c r="F7" s="277" t="s">
        <v>345</v>
      </c>
      <c r="G7" s="277" t="s">
        <v>344</v>
      </c>
      <c r="H7" s="277" t="s">
        <v>345</v>
      </c>
      <c r="I7" s="277" t="s">
        <v>344</v>
      </c>
      <c r="J7" s="277" t="s">
        <v>345</v>
      </c>
      <c r="K7" s="277" t="s">
        <v>344</v>
      </c>
      <c r="L7" s="277" t="s">
        <v>345</v>
      </c>
      <c r="M7" s="277" t="s">
        <v>344</v>
      </c>
      <c r="N7" s="277" t="s">
        <v>345</v>
      </c>
      <c r="O7" s="277" t="s">
        <v>344</v>
      </c>
      <c r="P7" s="277" t="s">
        <v>345</v>
      </c>
      <c r="Q7" s="277" t="s">
        <v>344</v>
      </c>
      <c r="R7" s="277" t="s">
        <v>345</v>
      </c>
      <c r="S7" s="534"/>
    </row>
    <row r="8" spans="1:19" s="148" customFormat="1">
      <c r="A8" s="117">
        <v>1</v>
      </c>
      <c r="B8" s="166" t="s">
        <v>216</v>
      </c>
      <c r="C8" s="497">
        <v>129899185.5</v>
      </c>
      <c r="D8" s="497"/>
      <c r="E8" s="497">
        <v>0</v>
      </c>
      <c r="F8" s="497"/>
      <c r="G8" s="497">
        <v>0</v>
      </c>
      <c r="H8" s="497"/>
      <c r="I8" s="497">
        <v>0</v>
      </c>
      <c r="J8" s="497"/>
      <c r="K8" s="497">
        <v>0</v>
      </c>
      <c r="L8" s="497"/>
      <c r="M8" s="497">
        <v>314116544.77689999</v>
      </c>
      <c r="N8" s="497"/>
      <c r="O8" s="497">
        <v>0</v>
      </c>
      <c r="P8" s="497"/>
      <c r="Q8" s="497">
        <v>0</v>
      </c>
      <c r="R8" s="497"/>
      <c r="S8" s="283">
        <f>$C$6*SUM(C8:D8)+$E$6*SUM(E8:F8)+$G$6*SUM(G8:H8)+$I$6*SUM(I8:J8)+$K$6*SUM(K8:L8)+$M$6*SUM(M8:N8)+$O$6*SUM(O8:P8)+$Q$6*SUM(Q8:R8)</f>
        <v>314116544.77689999</v>
      </c>
    </row>
    <row r="9" spans="1:19" s="148" customFormat="1">
      <c r="A9" s="117">
        <v>2</v>
      </c>
      <c r="B9" s="166" t="s">
        <v>217</v>
      </c>
      <c r="C9" s="497">
        <v>0</v>
      </c>
      <c r="D9" s="497"/>
      <c r="E9" s="497">
        <v>0</v>
      </c>
      <c r="F9" s="497"/>
      <c r="G9" s="497">
        <v>0</v>
      </c>
      <c r="H9" s="497"/>
      <c r="I9" s="497">
        <v>0</v>
      </c>
      <c r="J9" s="497"/>
      <c r="K9" s="497">
        <v>0</v>
      </c>
      <c r="L9" s="497"/>
      <c r="M9" s="497">
        <v>0</v>
      </c>
      <c r="N9" s="497"/>
      <c r="O9" s="497">
        <v>0</v>
      </c>
      <c r="P9" s="497"/>
      <c r="Q9" s="497">
        <v>0</v>
      </c>
      <c r="R9" s="497"/>
      <c r="S9" s="283">
        <f t="shared" ref="S9:S21" si="0">$C$6*SUM(C9:D9)+$E$6*SUM(E9:F9)+$G$6*SUM(G9:H9)+$I$6*SUM(I9:J9)+$K$6*SUM(K9:L9)+$M$6*SUM(M9:N9)+$O$6*SUM(O9:P9)+$Q$6*SUM(Q9:R9)</f>
        <v>0</v>
      </c>
    </row>
    <row r="10" spans="1:19" s="148" customFormat="1">
      <c r="A10" s="117">
        <v>3</v>
      </c>
      <c r="B10" s="166" t="s">
        <v>218</v>
      </c>
      <c r="C10" s="497">
        <v>0</v>
      </c>
      <c r="D10" s="497"/>
      <c r="E10" s="497">
        <v>0</v>
      </c>
      <c r="F10" s="497"/>
      <c r="G10" s="497">
        <v>0</v>
      </c>
      <c r="H10" s="497"/>
      <c r="I10" s="497">
        <v>0</v>
      </c>
      <c r="J10" s="497"/>
      <c r="K10" s="497">
        <v>0</v>
      </c>
      <c r="L10" s="497"/>
      <c r="M10" s="497">
        <v>0</v>
      </c>
      <c r="N10" s="497"/>
      <c r="O10" s="497">
        <v>0</v>
      </c>
      <c r="P10" s="497"/>
      <c r="Q10" s="497">
        <v>0</v>
      </c>
      <c r="R10" s="497"/>
      <c r="S10" s="283">
        <f t="shared" si="0"/>
        <v>0</v>
      </c>
    </row>
    <row r="11" spans="1:19" s="148" customFormat="1">
      <c r="A11" s="117">
        <v>4</v>
      </c>
      <c r="B11" s="166" t="s">
        <v>219</v>
      </c>
      <c r="C11" s="497">
        <v>0</v>
      </c>
      <c r="D11" s="497"/>
      <c r="E11" s="497">
        <v>0</v>
      </c>
      <c r="F11" s="497"/>
      <c r="G11" s="497">
        <v>0</v>
      </c>
      <c r="H11" s="497"/>
      <c r="I11" s="497">
        <v>0</v>
      </c>
      <c r="J11" s="497"/>
      <c r="K11" s="497">
        <v>0</v>
      </c>
      <c r="L11" s="497"/>
      <c r="M11" s="497">
        <v>0</v>
      </c>
      <c r="N11" s="497"/>
      <c r="O11" s="497">
        <v>0</v>
      </c>
      <c r="P11" s="497"/>
      <c r="Q11" s="497">
        <v>0</v>
      </c>
      <c r="R11" s="497"/>
      <c r="S11" s="283">
        <f t="shared" si="0"/>
        <v>0</v>
      </c>
    </row>
    <row r="12" spans="1:19" s="148" customFormat="1">
      <c r="A12" s="117">
        <v>5</v>
      </c>
      <c r="B12" s="166" t="s">
        <v>220</v>
      </c>
      <c r="C12" s="497">
        <v>0</v>
      </c>
      <c r="D12" s="497"/>
      <c r="E12" s="497">
        <v>0</v>
      </c>
      <c r="F12" s="497"/>
      <c r="G12" s="497">
        <v>0</v>
      </c>
      <c r="H12" s="497"/>
      <c r="I12" s="497">
        <v>0</v>
      </c>
      <c r="J12" s="497"/>
      <c r="K12" s="497">
        <v>0</v>
      </c>
      <c r="L12" s="497"/>
      <c r="M12" s="497">
        <v>0</v>
      </c>
      <c r="N12" s="497"/>
      <c r="O12" s="497">
        <v>0</v>
      </c>
      <c r="P12" s="497"/>
      <c r="Q12" s="497">
        <v>0</v>
      </c>
      <c r="R12" s="497"/>
      <c r="S12" s="283">
        <f t="shared" si="0"/>
        <v>0</v>
      </c>
    </row>
    <row r="13" spans="1:19" s="148" customFormat="1">
      <c r="A13" s="117">
        <v>6</v>
      </c>
      <c r="B13" s="166" t="s">
        <v>221</v>
      </c>
      <c r="C13" s="497">
        <v>0</v>
      </c>
      <c r="D13" s="497"/>
      <c r="E13" s="497">
        <v>81682526.797499999</v>
      </c>
      <c r="F13" s="497"/>
      <c r="G13" s="497">
        <v>0</v>
      </c>
      <c r="H13" s="497"/>
      <c r="I13" s="497">
        <v>3771698.7219000072</v>
      </c>
      <c r="J13" s="497"/>
      <c r="K13" s="497">
        <v>0</v>
      </c>
      <c r="L13" s="497"/>
      <c r="M13" s="497">
        <v>470341.20370000001</v>
      </c>
      <c r="N13" s="497">
        <v>4264750</v>
      </c>
      <c r="O13" s="497">
        <v>0</v>
      </c>
      <c r="P13" s="497"/>
      <c r="Q13" s="497">
        <v>0</v>
      </c>
      <c r="R13" s="497"/>
      <c r="S13" s="283">
        <f t="shared" si="0"/>
        <v>22957445.924150005</v>
      </c>
    </row>
    <row r="14" spans="1:19" s="148" customFormat="1">
      <c r="A14" s="117">
        <v>7</v>
      </c>
      <c r="B14" s="166" t="s">
        <v>73</v>
      </c>
      <c r="C14" s="497">
        <v>0</v>
      </c>
      <c r="D14" s="497">
        <v>0</v>
      </c>
      <c r="E14" s="497">
        <v>0</v>
      </c>
      <c r="F14" s="497">
        <v>0</v>
      </c>
      <c r="G14" s="497">
        <v>0</v>
      </c>
      <c r="H14" s="497"/>
      <c r="I14" s="497">
        <v>0</v>
      </c>
      <c r="J14" s="497">
        <v>0</v>
      </c>
      <c r="K14" s="497">
        <v>0</v>
      </c>
      <c r="L14" s="497"/>
      <c r="M14" s="497">
        <v>694309638.74710023</v>
      </c>
      <c r="N14" s="497">
        <v>111243761.421645</v>
      </c>
      <c r="O14" s="497">
        <v>6904813.1679400001</v>
      </c>
      <c r="P14" s="497">
        <v>50907.600000000006</v>
      </c>
      <c r="Q14" s="497">
        <v>0</v>
      </c>
      <c r="R14" s="497">
        <v>0</v>
      </c>
      <c r="S14" s="283">
        <f t="shared" si="0"/>
        <v>815986981.32065523</v>
      </c>
    </row>
    <row r="15" spans="1:19" s="148" customFormat="1">
      <c r="A15" s="117">
        <v>8</v>
      </c>
      <c r="B15" s="166" t="s">
        <v>74</v>
      </c>
      <c r="C15" s="497">
        <v>0</v>
      </c>
      <c r="D15" s="497"/>
      <c r="E15" s="497">
        <v>0</v>
      </c>
      <c r="F15" s="497"/>
      <c r="G15" s="497">
        <v>0</v>
      </c>
      <c r="H15" s="497"/>
      <c r="I15" s="497">
        <v>0</v>
      </c>
      <c r="J15" s="497"/>
      <c r="K15" s="497">
        <v>256622351.12125999</v>
      </c>
      <c r="L15" s="497">
        <v>12616809.799725</v>
      </c>
      <c r="M15" s="497">
        <v>46083087.043939993</v>
      </c>
      <c r="N15" s="497">
        <v>447128.96349000005</v>
      </c>
      <c r="O15" s="497">
        <v>105190188.70377</v>
      </c>
      <c r="P15" s="497">
        <v>4031292.8</v>
      </c>
      <c r="Q15" s="497">
        <v>0</v>
      </c>
      <c r="R15" s="497"/>
      <c r="S15" s="283">
        <f t="shared" si="0"/>
        <v>412291808.95382369</v>
      </c>
    </row>
    <row r="16" spans="1:19" s="148" customFormat="1">
      <c r="A16" s="117">
        <v>9</v>
      </c>
      <c r="B16" s="166" t="s">
        <v>75</v>
      </c>
      <c r="C16" s="497">
        <v>0</v>
      </c>
      <c r="D16" s="497"/>
      <c r="E16" s="497">
        <v>0</v>
      </c>
      <c r="F16" s="497"/>
      <c r="G16" s="497">
        <v>282351511.56264001</v>
      </c>
      <c r="H16" s="497">
        <v>2669040.169615</v>
      </c>
      <c r="I16" s="497">
        <v>0</v>
      </c>
      <c r="J16" s="497"/>
      <c r="K16" s="497">
        <v>0</v>
      </c>
      <c r="L16" s="497"/>
      <c r="M16" s="497">
        <v>0</v>
      </c>
      <c r="N16" s="497"/>
      <c r="O16" s="497">
        <v>0</v>
      </c>
      <c r="P16" s="497"/>
      <c r="Q16" s="497">
        <v>0</v>
      </c>
      <c r="R16" s="497"/>
      <c r="S16" s="283">
        <f t="shared" si="0"/>
        <v>99757193.106289238</v>
      </c>
    </row>
    <row r="17" spans="1:19" s="148" customFormat="1">
      <c r="A17" s="117">
        <v>10</v>
      </c>
      <c r="B17" s="166" t="s">
        <v>69</v>
      </c>
      <c r="C17" s="497">
        <v>0</v>
      </c>
      <c r="D17" s="497"/>
      <c r="E17" s="497">
        <v>0</v>
      </c>
      <c r="F17" s="497"/>
      <c r="G17" s="497">
        <v>0</v>
      </c>
      <c r="H17" s="497"/>
      <c r="I17" s="497">
        <v>3639239.5217599995</v>
      </c>
      <c r="J17" s="497"/>
      <c r="K17" s="497">
        <v>0</v>
      </c>
      <c r="L17" s="497"/>
      <c r="M17" s="497">
        <v>8462626.7104000002</v>
      </c>
      <c r="N17" s="497"/>
      <c r="O17" s="497">
        <v>437955.07173000003</v>
      </c>
      <c r="P17" s="497"/>
      <c r="Q17" s="497">
        <v>0</v>
      </c>
      <c r="R17" s="497"/>
      <c r="S17" s="283">
        <f t="shared" si="0"/>
        <v>10939179.078875</v>
      </c>
    </row>
    <row r="18" spans="1:19" s="148" customFormat="1">
      <c r="A18" s="117">
        <v>11</v>
      </c>
      <c r="B18" s="166" t="s">
        <v>70</v>
      </c>
      <c r="C18" s="497">
        <v>0</v>
      </c>
      <c r="D18" s="497"/>
      <c r="E18" s="497">
        <v>0</v>
      </c>
      <c r="F18" s="497"/>
      <c r="G18" s="497">
        <v>0</v>
      </c>
      <c r="H18" s="497"/>
      <c r="I18" s="497">
        <v>0</v>
      </c>
      <c r="J18" s="497"/>
      <c r="K18" s="497">
        <v>0</v>
      </c>
      <c r="L18" s="497"/>
      <c r="M18" s="497">
        <v>0</v>
      </c>
      <c r="N18" s="497"/>
      <c r="O18" s="497">
        <v>0</v>
      </c>
      <c r="P18" s="497"/>
      <c r="Q18" s="497">
        <v>0</v>
      </c>
      <c r="R18" s="497"/>
      <c r="S18" s="283">
        <f t="shared" si="0"/>
        <v>0</v>
      </c>
    </row>
    <row r="19" spans="1:19" s="148" customFormat="1">
      <c r="A19" s="117">
        <v>12</v>
      </c>
      <c r="B19" s="166" t="s">
        <v>71</v>
      </c>
      <c r="C19" s="497">
        <v>0</v>
      </c>
      <c r="D19" s="497"/>
      <c r="E19" s="497">
        <v>0</v>
      </c>
      <c r="F19" s="497"/>
      <c r="G19" s="497">
        <v>0</v>
      </c>
      <c r="H19" s="497"/>
      <c r="I19" s="497">
        <v>0</v>
      </c>
      <c r="J19" s="497"/>
      <c r="K19" s="497">
        <v>0</v>
      </c>
      <c r="L19" s="497"/>
      <c r="M19" s="497">
        <v>0</v>
      </c>
      <c r="N19" s="497"/>
      <c r="O19" s="497">
        <v>0</v>
      </c>
      <c r="P19" s="497"/>
      <c r="Q19" s="497">
        <v>0</v>
      </c>
      <c r="R19" s="497"/>
      <c r="S19" s="283">
        <f t="shared" si="0"/>
        <v>0</v>
      </c>
    </row>
    <row r="20" spans="1:19" s="148" customFormat="1">
      <c r="A20" s="117">
        <v>13</v>
      </c>
      <c r="B20" s="166" t="s">
        <v>72</v>
      </c>
      <c r="C20" s="497">
        <v>0</v>
      </c>
      <c r="D20" s="497"/>
      <c r="E20" s="497">
        <v>0</v>
      </c>
      <c r="F20" s="497"/>
      <c r="G20" s="497">
        <v>0</v>
      </c>
      <c r="H20" s="497"/>
      <c r="I20" s="497">
        <v>0</v>
      </c>
      <c r="J20" s="497"/>
      <c r="K20" s="497">
        <v>0</v>
      </c>
      <c r="L20" s="497"/>
      <c r="M20" s="497">
        <v>0</v>
      </c>
      <c r="N20" s="497"/>
      <c r="O20" s="497">
        <v>0</v>
      </c>
      <c r="P20" s="497"/>
      <c r="Q20" s="497">
        <v>0</v>
      </c>
      <c r="R20" s="497"/>
      <c r="S20" s="283">
        <f t="shared" si="0"/>
        <v>0</v>
      </c>
    </row>
    <row r="21" spans="1:19" s="148" customFormat="1">
      <c r="A21" s="117">
        <v>14</v>
      </c>
      <c r="B21" s="166" t="s">
        <v>249</v>
      </c>
      <c r="C21" s="497">
        <v>60535471</v>
      </c>
      <c r="D21" s="497"/>
      <c r="E21" s="497">
        <v>0</v>
      </c>
      <c r="F21" s="497"/>
      <c r="G21" s="497">
        <v>0</v>
      </c>
      <c r="H21" s="497"/>
      <c r="I21" s="497">
        <v>0</v>
      </c>
      <c r="J21" s="497"/>
      <c r="K21" s="497">
        <v>0</v>
      </c>
      <c r="L21" s="497"/>
      <c r="M21" s="497">
        <v>139516954.10600001</v>
      </c>
      <c r="N21" s="497"/>
      <c r="O21" s="497">
        <v>0</v>
      </c>
      <c r="P21" s="497"/>
      <c r="Q21" s="497">
        <v>1580052</v>
      </c>
      <c r="R21" s="497"/>
      <c r="S21" s="283">
        <f t="shared" si="0"/>
        <v>143467084.10600001</v>
      </c>
    </row>
    <row r="22" spans="1:19" ht="13.5" thickBot="1">
      <c r="A22" s="99"/>
      <c r="B22" s="150" t="s">
        <v>68</v>
      </c>
      <c r="C22" s="260">
        <f>SUM(C8:C21)</f>
        <v>190434656.5</v>
      </c>
      <c r="D22" s="260">
        <f t="shared" ref="D22:S22" si="1">SUM(D8:D21)</f>
        <v>0</v>
      </c>
      <c r="E22" s="260">
        <f t="shared" si="1"/>
        <v>81682526.797499999</v>
      </c>
      <c r="F22" s="260">
        <f t="shared" si="1"/>
        <v>0</v>
      </c>
      <c r="G22" s="260">
        <f t="shared" si="1"/>
        <v>282351511.56264001</v>
      </c>
      <c r="H22" s="260">
        <f t="shared" si="1"/>
        <v>2669040.169615</v>
      </c>
      <c r="I22" s="260">
        <f t="shared" si="1"/>
        <v>7410938.2436600067</v>
      </c>
      <c r="J22" s="260">
        <f t="shared" si="1"/>
        <v>0</v>
      </c>
      <c r="K22" s="260">
        <f t="shared" si="1"/>
        <v>256622351.12125999</v>
      </c>
      <c r="L22" s="260">
        <f t="shared" si="1"/>
        <v>12616809.799725</v>
      </c>
      <c r="M22" s="260">
        <f t="shared" si="1"/>
        <v>1202959192.5880401</v>
      </c>
      <c r="N22" s="260">
        <f t="shared" si="1"/>
        <v>115955640.38513499</v>
      </c>
      <c r="O22" s="260">
        <f t="shared" si="1"/>
        <v>112532956.94344001</v>
      </c>
      <c r="P22" s="260">
        <f t="shared" si="1"/>
        <v>4082200.4</v>
      </c>
      <c r="Q22" s="260">
        <f t="shared" si="1"/>
        <v>1580052</v>
      </c>
      <c r="R22" s="260">
        <f t="shared" si="1"/>
        <v>0</v>
      </c>
      <c r="S22" s="284">
        <f t="shared" si="1"/>
        <v>1819516237.2666929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60" zoomScaleNormal="60" workbookViewId="0">
      <pane xSplit="2" ySplit="6" topLeftCell="S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09" t="str">
        <f>Info!C2</f>
        <v>სს "ვითიბი ბანკი ჯორჯია"</v>
      </c>
    </row>
    <row r="2" spans="1:22">
      <c r="A2" s="2" t="s">
        <v>189</v>
      </c>
      <c r="B2" s="439">
        <f>'1. key ratios'!B2</f>
        <v>44286</v>
      </c>
    </row>
    <row r="4" spans="1:22" ht="27.75" thickBot="1">
      <c r="A4" s="2" t="s">
        <v>339</v>
      </c>
      <c r="B4" s="279" t="s">
        <v>360</v>
      </c>
      <c r="V4" s="193" t="s">
        <v>93</v>
      </c>
    </row>
    <row r="5" spans="1:22">
      <c r="A5" s="97"/>
      <c r="B5" s="98"/>
      <c r="C5" s="539" t="s">
        <v>198</v>
      </c>
      <c r="D5" s="540"/>
      <c r="E5" s="540"/>
      <c r="F5" s="540"/>
      <c r="G5" s="540"/>
      <c r="H5" s="540"/>
      <c r="I5" s="540"/>
      <c r="J5" s="540"/>
      <c r="K5" s="540"/>
      <c r="L5" s="541"/>
      <c r="M5" s="539" t="s">
        <v>199</v>
      </c>
      <c r="N5" s="540"/>
      <c r="O5" s="540"/>
      <c r="P5" s="540"/>
      <c r="Q5" s="540"/>
      <c r="R5" s="540"/>
      <c r="S5" s="541"/>
      <c r="T5" s="544" t="s">
        <v>358</v>
      </c>
      <c r="U5" s="544" t="s">
        <v>357</v>
      </c>
      <c r="V5" s="542" t="s">
        <v>200</v>
      </c>
    </row>
    <row r="6" spans="1:22" s="65" customFormat="1" ht="140.25">
      <c r="A6" s="115"/>
      <c r="B6" s="168"/>
      <c r="C6" s="95" t="s">
        <v>201</v>
      </c>
      <c r="D6" s="94" t="s">
        <v>202</v>
      </c>
      <c r="E6" s="91" t="s">
        <v>203</v>
      </c>
      <c r="F6" s="280" t="s">
        <v>352</v>
      </c>
      <c r="G6" s="94" t="s">
        <v>204</v>
      </c>
      <c r="H6" s="94" t="s">
        <v>205</v>
      </c>
      <c r="I6" s="94" t="s">
        <v>206</v>
      </c>
      <c r="J6" s="94" t="s">
        <v>248</v>
      </c>
      <c r="K6" s="94" t="s">
        <v>207</v>
      </c>
      <c r="L6" s="96" t="s">
        <v>208</v>
      </c>
      <c r="M6" s="95" t="s">
        <v>209</v>
      </c>
      <c r="N6" s="94" t="s">
        <v>210</v>
      </c>
      <c r="O6" s="94" t="s">
        <v>211</v>
      </c>
      <c r="P6" s="94" t="s">
        <v>212</v>
      </c>
      <c r="Q6" s="94" t="s">
        <v>213</v>
      </c>
      <c r="R6" s="94" t="s">
        <v>214</v>
      </c>
      <c r="S6" s="96" t="s">
        <v>215</v>
      </c>
      <c r="T6" s="545"/>
      <c r="U6" s="545"/>
      <c r="V6" s="543"/>
    </row>
    <row r="7" spans="1:22" s="148" customFormat="1">
      <c r="A7" s="149">
        <v>1</v>
      </c>
      <c r="B7" s="147" t="s">
        <v>216</v>
      </c>
      <c r="C7" s="498"/>
      <c r="D7" s="497">
        <v>0</v>
      </c>
      <c r="E7" s="497"/>
      <c r="F7" s="497"/>
      <c r="G7" s="497"/>
      <c r="H7" s="497"/>
      <c r="I7" s="497"/>
      <c r="J7" s="497">
        <v>0</v>
      </c>
      <c r="K7" s="497"/>
      <c r="L7" s="499"/>
      <c r="M7" s="498"/>
      <c r="N7" s="497"/>
      <c r="O7" s="497"/>
      <c r="P7" s="497"/>
      <c r="Q7" s="497"/>
      <c r="R7" s="497"/>
      <c r="S7" s="499"/>
      <c r="T7" s="500">
        <v>0</v>
      </c>
      <c r="U7" s="500"/>
      <c r="V7" s="261">
        <f>SUM(C7:S7)</f>
        <v>0</v>
      </c>
    </row>
    <row r="8" spans="1:22" s="148" customFormat="1">
      <c r="A8" s="149">
        <v>2</v>
      </c>
      <c r="B8" s="147" t="s">
        <v>217</v>
      </c>
      <c r="C8" s="498"/>
      <c r="D8" s="497">
        <v>0</v>
      </c>
      <c r="E8" s="497"/>
      <c r="F8" s="497"/>
      <c r="G8" s="497"/>
      <c r="H8" s="497"/>
      <c r="I8" s="497"/>
      <c r="J8" s="497">
        <v>0</v>
      </c>
      <c r="K8" s="497"/>
      <c r="L8" s="499"/>
      <c r="M8" s="498"/>
      <c r="N8" s="497"/>
      <c r="O8" s="497"/>
      <c r="P8" s="497"/>
      <c r="Q8" s="497"/>
      <c r="R8" s="497"/>
      <c r="S8" s="499"/>
      <c r="T8" s="500">
        <v>0</v>
      </c>
      <c r="U8" s="500"/>
      <c r="V8" s="261">
        <f t="shared" ref="V8:V20" si="0">SUM(C8:S8)</f>
        <v>0</v>
      </c>
    </row>
    <row r="9" spans="1:22" s="148" customFormat="1">
      <c r="A9" s="149">
        <v>3</v>
      </c>
      <c r="B9" s="147" t="s">
        <v>218</v>
      </c>
      <c r="C9" s="498"/>
      <c r="D9" s="497">
        <v>0</v>
      </c>
      <c r="E9" s="497"/>
      <c r="F9" s="497"/>
      <c r="G9" s="497"/>
      <c r="H9" s="497"/>
      <c r="I9" s="497"/>
      <c r="J9" s="497">
        <v>0</v>
      </c>
      <c r="K9" s="497"/>
      <c r="L9" s="499"/>
      <c r="M9" s="498"/>
      <c r="N9" s="497"/>
      <c r="O9" s="497"/>
      <c r="P9" s="497"/>
      <c r="Q9" s="497"/>
      <c r="R9" s="497"/>
      <c r="S9" s="499"/>
      <c r="T9" s="500">
        <v>0</v>
      </c>
      <c r="U9" s="500"/>
      <c r="V9" s="261">
        <f>SUM(C9:S9)</f>
        <v>0</v>
      </c>
    </row>
    <row r="10" spans="1:22" s="148" customFormat="1">
      <c r="A10" s="149">
        <v>4</v>
      </c>
      <c r="B10" s="147" t="s">
        <v>219</v>
      </c>
      <c r="C10" s="498"/>
      <c r="D10" s="497">
        <v>0</v>
      </c>
      <c r="E10" s="497"/>
      <c r="F10" s="497"/>
      <c r="G10" s="497"/>
      <c r="H10" s="497"/>
      <c r="I10" s="497"/>
      <c r="J10" s="497">
        <v>0</v>
      </c>
      <c r="K10" s="497"/>
      <c r="L10" s="499"/>
      <c r="M10" s="498"/>
      <c r="N10" s="497"/>
      <c r="O10" s="497"/>
      <c r="P10" s="497"/>
      <c r="Q10" s="497"/>
      <c r="R10" s="497"/>
      <c r="S10" s="499"/>
      <c r="T10" s="500">
        <v>0</v>
      </c>
      <c r="U10" s="500"/>
      <c r="V10" s="261">
        <f t="shared" si="0"/>
        <v>0</v>
      </c>
    </row>
    <row r="11" spans="1:22" s="148" customFormat="1">
      <c r="A11" s="149">
        <v>5</v>
      </c>
      <c r="B11" s="147" t="s">
        <v>220</v>
      </c>
      <c r="C11" s="498"/>
      <c r="D11" s="497">
        <v>0</v>
      </c>
      <c r="E11" s="497"/>
      <c r="F11" s="497"/>
      <c r="G11" s="497"/>
      <c r="H11" s="497"/>
      <c r="I11" s="497"/>
      <c r="J11" s="497">
        <v>0</v>
      </c>
      <c r="K11" s="497"/>
      <c r="L11" s="499"/>
      <c r="M11" s="498"/>
      <c r="N11" s="497"/>
      <c r="O11" s="497"/>
      <c r="P11" s="497"/>
      <c r="Q11" s="497"/>
      <c r="R11" s="497"/>
      <c r="S11" s="499"/>
      <c r="T11" s="500">
        <v>0</v>
      </c>
      <c r="U11" s="500"/>
      <c r="V11" s="261">
        <f t="shared" si="0"/>
        <v>0</v>
      </c>
    </row>
    <row r="12" spans="1:22" s="148" customFormat="1">
      <c r="A12" s="149">
        <v>6</v>
      </c>
      <c r="B12" s="147" t="s">
        <v>221</v>
      </c>
      <c r="C12" s="498"/>
      <c r="D12" s="497">
        <v>0</v>
      </c>
      <c r="E12" s="497"/>
      <c r="F12" s="497"/>
      <c r="G12" s="497"/>
      <c r="H12" s="497"/>
      <c r="I12" s="497"/>
      <c r="J12" s="497">
        <v>0</v>
      </c>
      <c r="K12" s="497"/>
      <c r="L12" s="499"/>
      <c r="M12" s="498"/>
      <c r="N12" s="497"/>
      <c r="O12" s="497"/>
      <c r="P12" s="497"/>
      <c r="Q12" s="497"/>
      <c r="R12" s="497"/>
      <c r="S12" s="499"/>
      <c r="T12" s="500">
        <v>0</v>
      </c>
      <c r="U12" s="500"/>
      <c r="V12" s="261">
        <f t="shared" si="0"/>
        <v>0</v>
      </c>
    </row>
    <row r="13" spans="1:22" s="148" customFormat="1">
      <c r="A13" s="149">
        <v>7</v>
      </c>
      <c r="B13" s="147" t="s">
        <v>73</v>
      </c>
      <c r="C13" s="498"/>
      <c r="D13" s="497">
        <v>39840314.166374996</v>
      </c>
      <c r="E13" s="497"/>
      <c r="F13" s="497"/>
      <c r="G13" s="497"/>
      <c r="H13" s="497"/>
      <c r="I13" s="497"/>
      <c r="J13" s="497">
        <v>0</v>
      </c>
      <c r="K13" s="497"/>
      <c r="L13" s="499"/>
      <c r="M13" s="498"/>
      <c r="N13" s="497"/>
      <c r="O13" s="497"/>
      <c r="P13" s="497"/>
      <c r="Q13" s="497"/>
      <c r="R13" s="497"/>
      <c r="S13" s="499"/>
      <c r="T13" s="500">
        <v>30098035.749339998</v>
      </c>
      <c r="U13" s="500">
        <v>9742278.4170350004</v>
      </c>
      <c r="V13" s="261">
        <f t="shared" si="0"/>
        <v>39840314.166374996</v>
      </c>
    </row>
    <row r="14" spans="1:22" s="148" customFormat="1">
      <c r="A14" s="149">
        <v>8</v>
      </c>
      <c r="B14" s="147" t="s">
        <v>74</v>
      </c>
      <c r="C14" s="498"/>
      <c r="D14" s="497">
        <v>11388984.0476995</v>
      </c>
      <c r="E14" s="497"/>
      <c r="F14" s="497"/>
      <c r="G14" s="497"/>
      <c r="H14" s="497"/>
      <c r="I14" s="497"/>
      <c r="J14" s="497">
        <v>0</v>
      </c>
      <c r="K14" s="497"/>
      <c r="L14" s="499"/>
      <c r="M14" s="498"/>
      <c r="N14" s="497"/>
      <c r="O14" s="497"/>
      <c r="P14" s="497"/>
      <c r="Q14" s="497"/>
      <c r="R14" s="497"/>
      <c r="S14" s="499"/>
      <c r="T14" s="500">
        <v>10340037.382924499</v>
      </c>
      <c r="U14" s="500">
        <v>1048946.6647750009</v>
      </c>
      <c r="V14" s="261">
        <f t="shared" si="0"/>
        <v>11388984.0476995</v>
      </c>
    </row>
    <row r="15" spans="1:22" s="148" customFormat="1">
      <c r="A15" s="149">
        <v>9</v>
      </c>
      <c r="B15" s="147" t="s">
        <v>75</v>
      </c>
      <c r="C15" s="498"/>
      <c r="D15" s="497">
        <v>0</v>
      </c>
      <c r="E15" s="497"/>
      <c r="F15" s="497"/>
      <c r="G15" s="497"/>
      <c r="H15" s="497"/>
      <c r="I15" s="497"/>
      <c r="J15" s="497">
        <v>0</v>
      </c>
      <c r="K15" s="497"/>
      <c r="L15" s="499"/>
      <c r="M15" s="498"/>
      <c r="N15" s="497"/>
      <c r="O15" s="497"/>
      <c r="P15" s="497"/>
      <c r="Q15" s="497"/>
      <c r="R15" s="497"/>
      <c r="S15" s="499"/>
      <c r="T15" s="500">
        <v>0</v>
      </c>
      <c r="U15" s="500"/>
      <c r="V15" s="261">
        <f t="shared" si="0"/>
        <v>0</v>
      </c>
    </row>
    <row r="16" spans="1:22" s="148" customFormat="1">
      <c r="A16" s="149">
        <v>10</v>
      </c>
      <c r="B16" s="147" t="s">
        <v>69</v>
      </c>
      <c r="C16" s="498"/>
      <c r="D16" s="497">
        <v>0</v>
      </c>
      <c r="E16" s="497"/>
      <c r="F16" s="497"/>
      <c r="G16" s="497"/>
      <c r="H16" s="497"/>
      <c r="I16" s="497"/>
      <c r="J16" s="497">
        <v>0</v>
      </c>
      <c r="K16" s="497"/>
      <c r="L16" s="499"/>
      <c r="M16" s="498"/>
      <c r="N16" s="497"/>
      <c r="O16" s="497"/>
      <c r="P16" s="497"/>
      <c r="Q16" s="497"/>
      <c r="R16" s="497"/>
      <c r="S16" s="499"/>
      <c r="T16" s="500">
        <v>0</v>
      </c>
      <c r="U16" s="500"/>
      <c r="V16" s="261">
        <f t="shared" si="0"/>
        <v>0</v>
      </c>
    </row>
    <row r="17" spans="1:22" s="148" customFormat="1">
      <c r="A17" s="149">
        <v>11</v>
      </c>
      <c r="B17" s="147" t="s">
        <v>70</v>
      </c>
      <c r="C17" s="498"/>
      <c r="D17" s="497">
        <v>0</v>
      </c>
      <c r="E17" s="497"/>
      <c r="F17" s="497"/>
      <c r="G17" s="497"/>
      <c r="H17" s="497"/>
      <c r="I17" s="497"/>
      <c r="J17" s="497">
        <v>0</v>
      </c>
      <c r="K17" s="497"/>
      <c r="L17" s="499"/>
      <c r="M17" s="498"/>
      <c r="N17" s="497"/>
      <c r="O17" s="497"/>
      <c r="P17" s="497"/>
      <c r="Q17" s="497"/>
      <c r="R17" s="497"/>
      <c r="S17" s="499"/>
      <c r="T17" s="500">
        <v>0</v>
      </c>
      <c r="U17" s="500"/>
      <c r="V17" s="261">
        <f t="shared" si="0"/>
        <v>0</v>
      </c>
    </row>
    <row r="18" spans="1:22" s="148" customFormat="1">
      <c r="A18" s="149">
        <v>12</v>
      </c>
      <c r="B18" s="147" t="s">
        <v>71</v>
      </c>
      <c r="C18" s="498"/>
      <c r="D18" s="497">
        <v>0</v>
      </c>
      <c r="E18" s="497"/>
      <c r="F18" s="497"/>
      <c r="G18" s="497"/>
      <c r="H18" s="497"/>
      <c r="I18" s="497"/>
      <c r="J18" s="497">
        <v>0</v>
      </c>
      <c r="K18" s="497"/>
      <c r="L18" s="499"/>
      <c r="M18" s="498"/>
      <c r="N18" s="497"/>
      <c r="O18" s="497"/>
      <c r="P18" s="497"/>
      <c r="Q18" s="497"/>
      <c r="R18" s="497"/>
      <c r="S18" s="499"/>
      <c r="T18" s="500">
        <v>0</v>
      </c>
      <c r="U18" s="500"/>
      <c r="V18" s="261">
        <f t="shared" si="0"/>
        <v>0</v>
      </c>
    </row>
    <row r="19" spans="1:22" s="148" customFormat="1">
      <c r="A19" s="149">
        <v>13</v>
      </c>
      <c r="B19" s="147" t="s">
        <v>72</v>
      </c>
      <c r="C19" s="498"/>
      <c r="D19" s="497">
        <v>0</v>
      </c>
      <c r="E19" s="497"/>
      <c r="F19" s="497"/>
      <c r="G19" s="497"/>
      <c r="H19" s="497"/>
      <c r="I19" s="497"/>
      <c r="J19" s="497">
        <v>0</v>
      </c>
      <c r="K19" s="497"/>
      <c r="L19" s="499"/>
      <c r="M19" s="498"/>
      <c r="N19" s="497"/>
      <c r="O19" s="497"/>
      <c r="P19" s="497"/>
      <c r="Q19" s="497"/>
      <c r="R19" s="497"/>
      <c r="S19" s="499"/>
      <c r="T19" s="500">
        <v>0</v>
      </c>
      <c r="U19" s="500"/>
      <c r="V19" s="261">
        <f t="shared" si="0"/>
        <v>0</v>
      </c>
    </row>
    <row r="20" spans="1:22" s="148" customFormat="1">
      <c r="A20" s="149">
        <v>14</v>
      </c>
      <c r="B20" s="147" t="s">
        <v>249</v>
      </c>
      <c r="C20" s="498"/>
      <c r="D20" s="497">
        <v>0</v>
      </c>
      <c r="E20" s="497"/>
      <c r="F20" s="497"/>
      <c r="G20" s="497"/>
      <c r="H20" s="497"/>
      <c r="I20" s="497"/>
      <c r="J20" s="497">
        <v>0</v>
      </c>
      <c r="K20" s="497"/>
      <c r="L20" s="499"/>
      <c r="M20" s="498"/>
      <c r="N20" s="497"/>
      <c r="O20" s="497"/>
      <c r="P20" s="497"/>
      <c r="Q20" s="497"/>
      <c r="R20" s="497"/>
      <c r="S20" s="499"/>
      <c r="T20" s="500">
        <v>0</v>
      </c>
      <c r="U20" s="500"/>
      <c r="V20" s="261">
        <f t="shared" si="0"/>
        <v>0</v>
      </c>
    </row>
    <row r="21" spans="1:22" ht="13.5" thickBot="1">
      <c r="A21" s="99"/>
      <c r="B21" s="100" t="s">
        <v>68</v>
      </c>
      <c r="C21" s="262">
        <f>SUM(C7:C20)</f>
        <v>0</v>
      </c>
      <c r="D21" s="260">
        <f t="shared" ref="D21:V21" si="1">SUM(D7:D20)</f>
        <v>51229298.214074492</v>
      </c>
      <c r="E21" s="260">
        <f t="shared" si="1"/>
        <v>0</v>
      </c>
      <c r="F21" s="260">
        <f t="shared" si="1"/>
        <v>0</v>
      </c>
      <c r="G21" s="260">
        <f t="shared" si="1"/>
        <v>0</v>
      </c>
      <c r="H21" s="260">
        <f t="shared" si="1"/>
        <v>0</v>
      </c>
      <c r="I21" s="260">
        <f t="shared" si="1"/>
        <v>0</v>
      </c>
      <c r="J21" s="260">
        <f t="shared" si="1"/>
        <v>0</v>
      </c>
      <c r="K21" s="260">
        <f t="shared" si="1"/>
        <v>0</v>
      </c>
      <c r="L21" s="263">
        <f t="shared" si="1"/>
        <v>0</v>
      </c>
      <c r="M21" s="262">
        <f t="shared" si="1"/>
        <v>0</v>
      </c>
      <c r="N21" s="260">
        <f t="shared" si="1"/>
        <v>0</v>
      </c>
      <c r="O21" s="260">
        <f t="shared" si="1"/>
        <v>0</v>
      </c>
      <c r="P21" s="260">
        <f t="shared" si="1"/>
        <v>0</v>
      </c>
      <c r="Q21" s="260">
        <f t="shared" si="1"/>
        <v>0</v>
      </c>
      <c r="R21" s="260">
        <f t="shared" si="1"/>
        <v>0</v>
      </c>
      <c r="S21" s="263">
        <f t="shared" si="1"/>
        <v>0</v>
      </c>
      <c r="T21" s="263">
        <f>SUM(T7:T20)</f>
        <v>40438073.132264495</v>
      </c>
      <c r="U21" s="263">
        <f t="shared" si="1"/>
        <v>10791225.081810001</v>
      </c>
      <c r="V21" s="264">
        <f t="shared" si="1"/>
        <v>51229298.214074492</v>
      </c>
    </row>
    <row r="24" spans="1:22">
      <c r="A24" s="18"/>
      <c r="B24" s="18"/>
      <c r="C24" s="69"/>
      <c r="D24" s="69"/>
      <c r="E24" s="69"/>
    </row>
    <row r="25" spans="1:22">
      <c r="A25" s="92"/>
      <c r="B25" s="92"/>
      <c r="C25" s="18"/>
      <c r="D25" s="69"/>
      <c r="E25" s="69"/>
    </row>
    <row r="26" spans="1:22">
      <c r="A26" s="92"/>
      <c r="B26" s="93"/>
      <c r="C26" s="18"/>
      <c r="D26" s="69"/>
      <c r="E26" s="69"/>
    </row>
    <row r="27" spans="1:22">
      <c r="A27" s="92"/>
      <c r="B27" s="92"/>
      <c r="C27" s="18"/>
      <c r="D27" s="69"/>
      <c r="E27" s="69"/>
    </row>
    <row r="28" spans="1:22">
      <c r="A28" s="92"/>
      <c r="B28" s="93"/>
      <c r="C28" s="18"/>
      <c r="D28" s="69"/>
      <c r="E28" s="6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09" t="str">
        <f>Info!C2</f>
        <v>სს "ვითიბი ბანკი ჯორჯია"</v>
      </c>
    </row>
    <row r="2" spans="1:9">
      <c r="A2" s="2" t="s">
        <v>189</v>
      </c>
      <c r="B2" s="439">
        <f>'1. key ratios'!B2</f>
        <v>44286</v>
      </c>
    </row>
    <row r="4" spans="1:9" ht="13.5" thickBot="1">
      <c r="A4" s="2" t="s">
        <v>340</v>
      </c>
      <c r="B4" s="276" t="s">
        <v>361</v>
      </c>
    </row>
    <row r="5" spans="1:9">
      <c r="A5" s="97"/>
      <c r="B5" s="145"/>
      <c r="C5" s="151" t="s">
        <v>0</v>
      </c>
      <c r="D5" s="151" t="s">
        <v>1</v>
      </c>
      <c r="E5" s="151" t="s">
        <v>2</v>
      </c>
      <c r="F5" s="151" t="s">
        <v>3</v>
      </c>
      <c r="G5" s="274" t="s">
        <v>4</v>
      </c>
      <c r="H5" s="152" t="s">
        <v>5</v>
      </c>
      <c r="I5" s="24"/>
    </row>
    <row r="6" spans="1:9" ht="15" customHeight="1">
      <c r="A6" s="144"/>
      <c r="B6" s="22"/>
      <c r="C6" s="546" t="s">
        <v>353</v>
      </c>
      <c r="D6" s="550" t="s">
        <v>363</v>
      </c>
      <c r="E6" s="551"/>
      <c r="F6" s="546" t="s">
        <v>364</v>
      </c>
      <c r="G6" s="546" t="s">
        <v>365</v>
      </c>
      <c r="H6" s="548" t="s">
        <v>355</v>
      </c>
      <c r="I6" s="24"/>
    </row>
    <row r="7" spans="1:9" ht="76.5">
      <c r="A7" s="144"/>
      <c r="B7" s="22"/>
      <c r="C7" s="547"/>
      <c r="D7" s="275" t="s">
        <v>356</v>
      </c>
      <c r="E7" s="275" t="s">
        <v>354</v>
      </c>
      <c r="F7" s="547"/>
      <c r="G7" s="547"/>
      <c r="H7" s="549"/>
      <c r="I7" s="24"/>
    </row>
    <row r="8" spans="1:9">
      <c r="A8" s="88">
        <v>1</v>
      </c>
      <c r="B8" s="71" t="s">
        <v>216</v>
      </c>
      <c r="C8" s="501">
        <v>444015730.27689999</v>
      </c>
      <c r="D8" s="502">
        <v>0</v>
      </c>
      <c r="E8" s="501">
        <v>0</v>
      </c>
      <c r="F8" s="501">
        <v>314116544.77689999</v>
      </c>
      <c r="G8" s="503">
        <v>314116544.77689999</v>
      </c>
      <c r="H8" s="281">
        <f>G8/(C8+E8)</f>
        <v>0.7074446317048465</v>
      </c>
    </row>
    <row r="9" spans="1:9" ht="15" customHeight="1">
      <c r="A9" s="88">
        <v>2</v>
      </c>
      <c r="B9" s="71" t="s">
        <v>217</v>
      </c>
      <c r="C9" s="501">
        <v>0</v>
      </c>
      <c r="D9" s="502">
        <v>0</v>
      </c>
      <c r="E9" s="501">
        <v>0</v>
      </c>
      <c r="F9" s="501">
        <v>0</v>
      </c>
      <c r="G9" s="503">
        <v>0</v>
      </c>
      <c r="H9" s="281" t="e">
        <f t="shared" ref="H9:H21" si="0">G9/(C9+E9)</f>
        <v>#DIV/0!</v>
      </c>
    </row>
    <row r="10" spans="1:9">
      <c r="A10" s="88">
        <v>3</v>
      </c>
      <c r="B10" s="71" t="s">
        <v>218</v>
      </c>
      <c r="C10" s="501">
        <v>0</v>
      </c>
      <c r="D10" s="502">
        <v>0</v>
      </c>
      <c r="E10" s="501">
        <v>0</v>
      </c>
      <c r="F10" s="501">
        <v>0</v>
      </c>
      <c r="G10" s="503">
        <v>0</v>
      </c>
      <c r="H10" s="281" t="e">
        <f t="shared" si="0"/>
        <v>#DIV/0!</v>
      </c>
    </row>
    <row r="11" spans="1:9">
      <c r="A11" s="88">
        <v>4</v>
      </c>
      <c r="B11" s="71" t="s">
        <v>219</v>
      </c>
      <c r="C11" s="501">
        <v>0</v>
      </c>
      <c r="D11" s="502">
        <v>0</v>
      </c>
      <c r="E11" s="501">
        <v>0</v>
      </c>
      <c r="F11" s="501">
        <v>0</v>
      </c>
      <c r="G11" s="503">
        <v>0</v>
      </c>
      <c r="H11" s="281" t="e">
        <f t="shared" si="0"/>
        <v>#DIV/0!</v>
      </c>
    </row>
    <row r="12" spans="1:9">
      <c r="A12" s="88">
        <v>5</v>
      </c>
      <c r="B12" s="71" t="s">
        <v>220</v>
      </c>
      <c r="C12" s="501">
        <v>0</v>
      </c>
      <c r="D12" s="502">
        <v>0</v>
      </c>
      <c r="E12" s="501">
        <v>0</v>
      </c>
      <c r="F12" s="501">
        <v>0</v>
      </c>
      <c r="G12" s="503">
        <v>0</v>
      </c>
      <c r="H12" s="281" t="e">
        <f t="shared" si="0"/>
        <v>#DIV/0!</v>
      </c>
    </row>
    <row r="13" spans="1:9">
      <c r="A13" s="88">
        <v>6</v>
      </c>
      <c r="B13" s="71" t="s">
        <v>221</v>
      </c>
      <c r="C13" s="501">
        <v>85924566.723100007</v>
      </c>
      <c r="D13" s="502">
        <v>8529500</v>
      </c>
      <c r="E13" s="501">
        <v>4264750</v>
      </c>
      <c r="F13" s="501">
        <v>22957445.924150001</v>
      </c>
      <c r="G13" s="503">
        <v>22957445.924150001</v>
      </c>
      <c r="H13" s="281">
        <f t="shared" si="0"/>
        <v>0.25454728739806448</v>
      </c>
    </row>
    <row r="14" spans="1:9">
      <c r="A14" s="88">
        <v>7</v>
      </c>
      <c r="B14" s="71" t="s">
        <v>73</v>
      </c>
      <c r="C14" s="501">
        <v>701214451.91504025</v>
      </c>
      <c r="D14" s="502">
        <v>201054977.60209</v>
      </c>
      <c r="E14" s="501">
        <v>111294669.02164499</v>
      </c>
      <c r="F14" s="501">
        <v>815986981.32065523</v>
      </c>
      <c r="G14" s="503">
        <v>776146667.15428019</v>
      </c>
      <c r="H14" s="281">
        <f>G14/(C14+E14)</f>
        <v>0.95524671311937359</v>
      </c>
    </row>
    <row r="15" spans="1:9">
      <c r="A15" s="88">
        <v>8</v>
      </c>
      <c r="B15" s="71" t="s">
        <v>74</v>
      </c>
      <c r="C15" s="501">
        <v>407895626.86896998</v>
      </c>
      <c r="D15" s="502">
        <v>32252606.450430002</v>
      </c>
      <c r="E15" s="501">
        <v>17095231.563214999</v>
      </c>
      <c r="F15" s="501">
        <v>412291808.95382375</v>
      </c>
      <c r="G15" s="503">
        <v>400902824.90612429</v>
      </c>
      <c r="H15" s="281">
        <f t="shared" si="0"/>
        <v>0.94332105491651563</v>
      </c>
    </row>
    <row r="16" spans="1:9">
      <c r="A16" s="88">
        <v>9</v>
      </c>
      <c r="B16" s="71" t="s">
        <v>75</v>
      </c>
      <c r="C16" s="501">
        <v>282351511.56264001</v>
      </c>
      <c r="D16" s="502">
        <v>5218573.7792299995</v>
      </c>
      <c r="E16" s="501">
        <v>2669040.169615</v>
      </c>
      <c r="F16" s="501">
        <v>99757193.106289238</v>
      </c>
      <c r="G16" s="503">
        <v>99757193.106289238</v>
      </c>
      <c r="H16" s="281">
        <f t="shared" si="0"/>
        <v>0.35</v>
      </c>
    </row>
    <row r="17" spans="1:8">
      <c r="A17" s="88">
        <v>10</v>
      </c>
      <c r="B17" s="71" t="s">
        <v>69</v>
      </c>
      <c r="C17" s="501">
        <v>12539821.303890001</v>
      </c>
      <c r="D17" s="502">
        <v>0</v>
      </c>
      <c r="E17" s="501">
        <v>0</v>
      </c>
      <c r="F17" s="501">
        <v>10939179.078875</v>
      </c>
      <c r="G17" s="503">
        <v>10939179.078875</v>
      </c>
      <c r="H17" s="281">
        <f t="shared" si="0"/>
        <v>0.87235526039605815</v>
      </c>
    </row>
    <row r="18" spans="1:8">
      <c r="A18" s="88">
        <v>11</v>
      </c>
      <c r="B18" s="71" t="s">
        <v>70</v>
      </c>
      <c r="C18" s="501">
        <v>0</v>
      </c>
      <c r="D18" s="502">
        <v>0</v>
      </c>
      <c r="E18" s="501">
        <v>0</v>
      </c>
      <c r="F18" s="501">
        <v>0</v>
      </c>
      <c r="G18" s="503">
        <v>0</v>
      </c>
      <c r="H18" s="281" t="e">
        <f t="shared" si="0"/>
        <v>#DIV/0!</v>
      </c>
    </row>
    <row r="19" spans="1:8">
      <c r="A19" s="88">
        <v>12</v>
      </c>
      <c r="B19" s="71" t="s">
        <v>71</v>
      </c>
      <c r="C19" s="501">
        <v>0</v>
      </c>
      <c r="D19" s="502">
        <v>0</v>
      </c>
      <c r="E19" s="501">
        <v>0</v>
      </c>
      <c r="F19" s="501">
        <v>0</v>
      </c>
      <c r="G19" s="503">
        <v>0</v>
      </c>
      <c r="H19" s="281" t="e">
        <f t="shared" si="0"/>
        <v>#DIV/0!</v>
      </c>
    </row>
    <row r="20" spans="1:8">
      <c r="A20" s="88">
        <v>13</v>
      </c>
      <c r="B20" s="71" t="s">
        <v>72</v>
      </c>
      <c r="C20" s="501">
        <v>0</v>
      </c>
      <c r="D20" s="502">
        <v>0</v>
      </c>
      <c r="E20" s="501">
        <v>0</v>
      </c>
      <c r="F20" s="501">
        <v>0</v>
      </c>
      <c r="G20" s="503">
        <v>0</v>
      </c>
      <c r="H20" s="281" t="e">
        <f t="shared" si="0"/>
        <v>#DIV/0!</v>
      </c>
    </row>
    <row r="21" spans="1:8">
      <c r="A21" s="88">
        <v>14</v>
      </c>
      <c r="B21" s="71" t="s">
        <v>249</v>
      </c>
      <c r="C21" s="501">
        <v>201632477.10600001</v>
      </c>
      <c r="D21" s="502">
        <v>0</v>
      </c>
      <c r="E21" s="501">
        <v>0</v>
      </c>
      <c r="F21" s="501">
        <v>143467084.10600001</v>
      </c>
      <c r="G21" s="503">
        <v>143467084.10600001</v>
      </c>
      <c r="H21" s="281">
        <f t="shared" si="0"/>
        <v>0.71152765747443592</v>
      </c>
    </row>
    <row r="22" spans="1:8" ht="13.5" thickBot="1">
      <c r="A22" s="146"/>
      <c r="B22" s="153" t="s">
        <v>68</v>
      </c>
      <c r="C22" s="260">
        <v>0</v>
      </c>
      <c r="D22" s="260">
        <f>SUM(D8:D21)</f>
        <v>247055657.83175001</v>
      </c>
      <c r="E22" s="260">
        <f>SUM(E8:E21)</f>
        <v>135323690.754475</v>
      </c>
      <c r="F22" s="260">
        <f>SUM(F8:F21)</f>
        <v>1819516237.2666931</v>
      </c>
      <c r="G22" s="260">
        <f>SUM(G8:G21)</f>
        <v>1768286939.0526187</v>
      </c>
      <c r="H22" s="282">
        <f>G22/(C22+E22)</f>
        <v>13.067090685997591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
    </sheetView>
  </sheetViews>
  <sheetFormatPr defaultColWidth="9.140625" defaultRowHeight="12.75"/>
  <cols>
    <col min="1" max="1" width="10.5703125" style="309" bestFit="1" customWidth="1"/>
    <col min="2" max="2" width="104.140625" style="309" customWidth="1"/>
    <col min="3" max="11" width="12.7109375" style="309" customWidth="1"/>
    <col min="12" max="16384" width="9.140625" style="309"/>
  </cols>
  <sheetData>
    <row r="1" spans="1:11">
      <c r="A1" s="309" t="s">
        <v>188</v>
      </c>
      <c r="B1" s="309" t="str">
        <f>Info!C2</f>
        <v>სს "ვითიბი ბანკი ჯორჯია"</v>
      </c>
    </row>
    <row r="2" spans="1:11">
      <c r="A2" s="309" t="s">
        <v>189</v>
      </c>
      <c r="B2" s="439">
        <f>'1. key ratios'!B2</f>
        <v>44286</v>
      </c>
      <c r="C2" s="310"/>
      <c r="D2" s="310"/>
    </row>
    <row r="3" spans="1:11">
      <c r="B3" s="310"/>
      <c r="C3" s="310"/>
      <c r="D3" s="310"/>
    </row>
    <row r="4" spans="1:11" ht="13.5" thickBot="1">
      <c r="A4" s="309" t="s">
        <v>394</v>
      </c>
      <c r="B4" s="276" t="s">
        <v>393</v>
      </c>
      <c r="C4" s="310"/>
      <c r="D4" s="310"/>
    </row>
    <row r="5" spans="1:11" ht="30" customHeight="1">
      <c r="A5" s="555"/>
      <c r="B5" s="556"/>
      <c r="C5" s="553" t="s">
        <v>425</v>
      </c>
      <c r="D5" s="553"/>
      <c r="E5" s="553"/>
      <c r="F5" s="553" t="s">
        <v>426</v>
      </c>
      <c r="G5" s="553"/>
      <c r="H5" s="553"/>
      <c r="I5" s="553" t="s">
        <v>427</v>
      </c>
      <c r="J5" s="553"/>
      <c r="K5" s="554"/>
    </row>
    <row r="6" spans="1:11">
      <c r="A6" s="307"/>
      <c r="B6" s="308"/>
      <c r="C6" s="311" t="s">
        <v>27</v>
      </c>
      <c r="D6" s="311" t="s">
        <v>96</v>
      </c>
      <c r="E6" s="311" t="s">
        <v>68</v>
      </c>
      <c r="F6" s="311" t="s">
        <v>27</v>
      </c>
      <c r="G6" s="311" t="s">
        <v>96</v>
      </c>
      <c r="H6" s="311" t="s">
        <v>68</v>
      </c>
      <c r="I6" s="311" t="s">
        <v>27</v>
      </c>
      <c r="J6" s="311" t="s">
        <v>96</v>
      </c>
      <c r="K6" s="312" t="s">
        <v>68</v>
      </c>
    </row>
    <row r="7" spans="1:11">
      <c r="A7" s="313" t="s">
        <v>373</v>
      </c>
      <c r="B7" s="306"/>
      <c r="C7" s="306"/>
      <c r="D7" s="306"/>
      <c r="E7" s="306"/>
      <c r="F7" s="306"/>
      <c r="G7" s="306"/>
      <c r="H7" s="306"/>
      <c r="I7" s="306"/>
      <c r="J7" s="306"/>
      <c r="K7" s="314"/>
    </row>
    <row r="8" spans="1:11">
      <c r="A8" s="305">
        <v>1</v>
      </c>
      <c r="B8" s="290" t="s">
        <v>373</v>
      </c>
      <c r="C8" s="446"/>
      <c r="D8" s="446"/>
      <c r="E8" s="446"/>
      <c r="F8" s="447">
        <v>140739732.55655152</v>
      </c>
      <c r="G8" s="447">
        <v>371459979.28093445</v>
      </c>
      <c r="H8" s="447">
        <v>512199711.83748591</v>
      </c>
      <c r="I8" s="447">
        <v>136914424.31232929</v>
      </c>
      <c r="J8" s="447">
        <v>306537997.71529871</v>
      </c>
      <c r="K8" s="448">
        <v>443452422.02762806</v>
      </c>
    </row>
    <row r="9" spans="1:11">
      <c r="A9" s="313" t="s">
        <v>374</v>
      </c>
      <c r="B9" s="306"/>
      <c r="C9" s="449"/>
      <c r="D9" s="449"/>
      <c r="E9" s="449"/>
      <c r="F9" s="449"/>
      <c r="G9" s="449"/>
      <c r="H9" s="449"/>
      <c r="I9" s="449"/>
      <c r="J9" s="449"/>
      <c r="K9" s="450"/>
    </row>
    <row r="10" spans="1:11">
      <c r="A10" s="315">
        <v>2</v>
      </c>
      <c r="B10" s="291" t="s">
        <v>375</v>
      </c>
      <c r="C10" s="441">
        <v>141631676.76920003</v>
      </c>
      <c r="D10" s="451">
        <v>500978607.79435825</v>
      </c>
      <c r="E10" s="451">
        <v>642610284.56355786</v>
      </c>
      <c r="F10" s="451">
        <v>12276525.811158895</v>
      </c>
      <c r="G10" s="451">
        <v>28803615.963791475</v>
      </c>
      <c r="H10" s="451">
        <v>41080141.77495037</v>
      </c>
      <c r="I10" s="451">
        <v>2924231.8345066668</v>
      </c>
      <c r="J10" s="451">
        <v>7026522.7197099049</v>
      </c>
      <c r="K10" s="452">
        <v>9950754.554216573</v>
      </c>
    </row>
    <row r="11" spans="1:11">
      <c r="A11" s="315">
        <v>3</v>
      </c>
      <c r="B11" s="291" t="s">
        <v>376</v>
      </c>
      <c r="C11" s="441">
        <v>524929667.56955785</v>
      </c>
      <c r="D11" s="451">
        <v>492788400.51493359</v>
      </c>
      <c r="E11" s="451">
        <v>1017718068.0844918</v>
      </c>
      <c r="F11" s="451">
        <v>150175289.56915817</v>
      </c>
      <c r="G11" s="451">
        <v>125477228.76574712</v>
      </c>
      <c r="H11" s="451">
        <v>275652518.33490515</v>
      </c>
      <c r="I11" s="451">
        <v>122772254.0020294</v>
      </c>
      <c r="J11" s="451">
        <v>101746776.03465326</v>
      </c>
      <c r="K11" s="452">
        <v>224519030.03668272</v>
      </c>
    </row>
    <row r="12" spans="1:11">
      <c r="A12" s="315">
        <v>4</v>
      </c>
      <c r="B12" s="291" t="s">
        <v>377</v>
      </c>
      <c r="C12" s="441">
        <v>118612222.22222222</v>
      </c>
      <c r="D12" s="451">
        <v>0</v>
      </c>
      <c r="E12" s="451">
        <v>118612222.22222222</v>
      </c>
      <c r="F12" s="451">
        <v>0</v>
      </c>
      <c r="G12" s="451">
        <v>0</v>
      </c>
      <c r="H12" s="451">
        <v>0</v>
      </c>
      <c r="I12" s="451">
        <v>0</v>
      </c>
      <c r="J12" s="451">
        <v>0</v>
      </c>
      <c r="K12" s="452">
        <v>0</v>
      </c>
    </row>
    <row r="13" spans="1:11">
      <c r="A13" s="315">
        <v>5</v>
      </c>
      <c r="B13" s="291" t="s">
        <v>378</v>
      </c>
      <c r="C13" s="441">
        <v>89576803.18622224</v>
      </c>
      <c r="D13" s="451">
        <v>128362436.78368358</v>
      </c>
      <c r="E13" s="451">
        <v>217939239.96990582</v>
      </c>
      <c r="F13" s="451">
        <v>18346846.449157227</v>
      </c>
      <c r="G13" s="451">
        <v>28201670.144032933</v>
      </c>
      <c r="H13" s="451">
        <v>46548516.593190156</v>
      </c>
      <c r="I13" s="451">
        <v>6623471.2664555553</v>
      </c>
      <c r="J13" s="451">
        <v>10162370.335908655</v>
      </c>
      <c r="K13" s="452">
        <v>16785841.602364209</v>
      </c>
    </row>
    <row r="14" spans="1:11">
      <c r="A14" s="315">
        <v>6</v>
      </c>
      <c r="B14" s="291" t="s">
        <v>392</v>
      </c>
      <c r="C14" s="441">
        <v>0</v>
      </c>
      <c r="D14" s="451">
        <v>0</v>
      </c>
      <c r="E14" s="451">
        <v>0</v>
      </c>
      <c r="F14" s="451">
        <v>0</v>
      </c>
      <c r="G14" s="451">
        <v>0</v>
      </c>
      <c r="H14" s="451">
        <v>0</v>
      </c>
      <c r="I14" s="451">
        <v>0</v>
      </c>
      <c r="J14" s="451">
        <v>0</v>
      </c>
      <c r="K14" s="452">
        <v>0</v>
      </c>
    </row>
    <row r="15" spans="1:11">
      <c r="A15" s="315">
        <v>7</v>
      </c>
      <c r="B15" s="291" t="s">
        <v>379</v>
      </c>
      <c r="C15" s="441">
        <v>21437739.979761221</v>
      </c>
      <c r="D15" s="451">
        <v>19322378.797459342</v>
      </c>
      <c r="E15" s="451">
        <v>40760118.77722057</v>
      </c>
      <c r="F15" s="451">
        <v>1495508.6519801114</v>
      </c>
      <c r="G15" s="451">
        <v>5017233.3890756657</v>
      </c>
      <c r="H15" s="451">
        <v>6512742.0410557771</v>
      </c>
      <c r="I15" s="451">
        <v>1495508.6519801114</v>
      </c>
      <c r="J15" s="451">
        <v>5017233.3890756657</v>
      </c>
      <c r="K15" s="452">
        <v>6512742.0410557771</v>
      </c>
    </row>
    <row r="16" spans="1:11">
      <c r="A16" s="315">
        <v>8</v>
      </c>
      <c r="B16" s="292" t="s">
        <v>380</v>
      </c>
      <c r="C16" s="441">
        <v>896188109.72696364</v>
      </c>
      <c r="D16" s="451">
        <v>1141451823.8904343</v>
      </c>
      <c r="E16" s="451">
        <v>2037639933.6173985</v>
      </c>
      <c r="F16" s="451">
        <v>182294170.48145443</v>
      </c>
      <c r="G16" s="451">
        <v>187499748.26264715</v>
      </c>
      <c r="H16" s="451">
        <v>369793918.74410158</v>
      </c>
      <c r="I16" s="451">
        <v>133815465.75497171</v>
      </c>
      <c r="J16" s="451">
        <v>123952902.47934738</v>
      </c>
      <c r="K16" s="452">
        <v>257768368.23431915</v>
      </c>
    </row>
    <row r="17" spans="1:11">
      <c r="A17" s="313" t="s">
        <v>381</v>
      </c>
      <c r="B17" s="306"/>
      <c r="C17" s="449"/>
      <c r="D17" s="449"/>
      <c r="E17" s="449"/>
      <c r="F17" s="449"/>
      <c r="G17" s="449"/>
      <c r="H17" s="449"/>
      <c r="I17" s="449"/>
      <c r="J17" s="449"/>
      <c r="K17" s="450"/>
    </row>
    <row r="18" spans="1:11">
      <c r="A18" s="315">
        <v>9</v>
      </c>
      <c r="B18" s="291" t="s">
        <v>382</v>
      </c>
      <c r="C18" s="441">
        <v>0</v>
      </c>
      <c r="D18" s="451">
        <v>0</v>
      </c>
      <c r="E18" s="451">
        <v>0</v>
      </c>
      <c r="F18" s="451">
        <v>0</v>
      </c>
      <c r="G18" s="451">
        <v>0</v>
      </c>
      <c r="H18" s="451">
        <v>0</v>
      </c>
      <c r="I18" s="451">
        <v>0</v>
      </c>
      <c r="J18" s="451">
        <v>0</v>
      </c>
      <c r="K18" s="452">
        <v>0</v>
      </c>
    </row>
    <row r="19" spans="1:11">
      <c r="A19" s="315">
        <v>10</v>
      </c>
      <c r="B19" s="291" t="s">
        <v>383</v>
      </c>
      <c r="C19" s="441">
        <v>654581470.15776157</v>
      </c>
      <c r="D19" s="451">
        <v>521346618.1407634</v>
      </c>
      <c r="E19" s="451">
        <v>1175928088.2985251</v>
      </c>
      <c r="F19" s="451">
        <v>18386094.546935599</v>
      </c>
      <c r="G19" s="451">
        <v>14308840.740544947</v>
      </c>
      <c r="H19" s="451">
        <v>32694935.287480533</v>
      </c>
      <c r="I19" s="451">
        <v>22211402.791157819</v>
      </c>
      <c r="J19" s="451">
        <v>81176319.053668275</v>
      </c>
      <c r="K19" s="452">
        <v>103387721.84482615</v>
      </c>
    </row>
    <row r="20" spans="1:11">
      <c r="A20" s="315">
        <v>11</v>
      </c>
      <c r="B20" s="291" t="s">
        <v>384</v>
      </c>
      <c r="C20" s="441">
        <v>42107679.243847139</v>
      </c>
      <c r="D20" s="451">
        <v>783604.67576888879</v>
      </c>
      <c r="E20" s="451">
        <v>42891283.919616051</v>
      </c>
      <c r="F20" s="451">
        <v>2072805.4527777771</v>
      </c>
      <c r="G20" s="451">
        <v>0</v>
      </c>
      <c r="H20" s="451">
        <v>2072805.4527777771</v>
      </c>
      <c r="I20" s="451">
        <v>2072805.4527777771</v>
      </c>
      <c r="J20" s="451">
        <v>0</v>
      </c>
      <c r="K20" s="452">
        <v>2072805.4527777771</v>
      </c>
    </row>
    <row r="21" spans="1:11" ht="13.5" thickBot="1">
      <c r="A21" s="212">
        <v>12</v>
      </c>
      <c r="B21" s="316" t="s">
        <v>385</v>
      </c>
      <c r="C21" s="453">
        <v>696689149.40160859</v>
      </c>
      <c r="D21" s="454">
        <v>522130222.81653249</v>
      </c>
      <c r="E21" s="453">
        <v>1218819372.2181411</v>
      </c>
      <c r="F21" s="454">
        <v>20458899.99971338</v>
      </c>
      <c r="G21" s="454">
        <v>14308840.740544947</v>
      </c>
      <c r="H21" s="454">
        <v>34767740.740258314</v>
      </c>
      <c r="I21" s="454">
        <v>24284208.2439356</v>
      </c>
      <c r="J21" s="454">
        <v>81176319.053668275</v>
      </c>
      <c r="K21" s="455">
        <v>105460527.29760388</v>
      </c>
    </row>
    <row r="22" spans="1:11" ht="38.25" customHeight="1" thickBot="1">
      <c r="A22" s="303"/>
      <c r="B22" s="304"/>
      <c r="C22" s="304"/>
      <c r="D22" s="304"/>
      <c r="E22" s="304"/>
      <c r="F22" s="552" t="s">
        <v>386</v>
      </c>
      <c r="G22" s="553"/>
      <c r="H22" s="553"/>
      <c r="I22" s="552" t="s">
        <v>387</v>
      </c>
      <c r="J22" s="553"/>
      <c r="K22" s="554"/>
    </row>
    <row r="23" spans="1:11">
      <c r="A23" s="296">
        <v>13</v>
      </c>
      <c r="B23" s="293" t="s">
        <v>373</v>
      </c>
      <c r="C23" s="302"/>
      <c r="D23" s="302"/>
      <c r="E23" s="302"/>
      <c r="F23" s="456">
        <v>140739732.55655152</v>
      </c>
      <c r="G23" s="456">
        <v>371459979.28093445</v>
      </c>
      <c r="H23" s="456">
        <v>512199711.83748591</v>
      </c>
      <c r="I23" s="456">
        <v>136914424.31232929</v>
      </c>
      <c r="J23" s="456">
        <v>306537997.71529871</v>
      </c>
      <c r="K23" s="457">
        <v>443452422.02762806</v>
      </c>
    </row>
    <row r="24" spans="1:11" ht="13.5" thickBot="1">
      <c r="A24" s="297">
        <v>14</v>
      </c>
      <c r="B24" s="294" t="s">
        <v>388</v>
      </c>
      <c r="C24" s="317"/>
      <c r="D24" s="300"/>
      <c r="E24" s="301"/>
      <c r="F24" s="458">
        <v>161835270.48174104</v>
      </c>
      <c r="G24" s="458">
        <v>173190907.52210221</v>
      </c>
      <c r="H24" s="458">
        <v>335026178.00384325</v>
      </c>
      <c r="I24" s="458">
        <v>109531257.51103611</v>
      </c>
      <c r="J24" s="458">
        <v>42776583.425679103</v>
      </c>
      <c r="K24" s="459">
        <v>152307840.93671528</v>
      </c>
    </row>
    <row r="25" spans="1:11" ht="13.5" thickBot="1">
      <c r="A25" s="298">
        <v>15</v>
      </c>
      <c r="B25" s="295" t="s">
        <v>389</v>
      </c>
      <c r="C25" s="299"/>
      <c r="D25" s="299"/>
      <c r="E25" s="299"/>
      <c r="F25" s="460">
        <v>0.86964808188972864</v>
      </c>
      <c r="G25" s="460">
        <v>2.1448006976551564</v>
      </c>
      <c r="H25" s="460">
        <v>1.5288348954976594</v>
      </c>
      <c r="I25" s="460">
        <v>1.2500032175612894</v>
      </c>
      <c r="J25" s="460">
        <v>7.16602339800896</v>
      </c>
      <c r="K25" s="461">
        <v>2.9115534650109374</v>
      </c>
    </row>
    <row r="28" spans="1:11" ht="38.25">
      <c r="B28" s="23" t="s">
        <v>424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60" zoomScaleNormal="60" workbookViewId="0">
      <pane xSplit="1" ySplit="5" topLeftCell="B6" activePane="bottomRight" state="frozen"/>
      <selection pane="topRight" activeCell="B1" sqref="B1"/>
      <selection pane="bottomLeft" activeCell="A5" sqref="A5"/>
      <selection pane="bottomRight" activeCell="F8" sqref="F8:M13"/>
    </sheetView>
  </sheetViews>
  <sheetFormatPr defaultColWidth="9.140625" defaultRowHeight="15"/>
  <cols>
    <col min="1" max="1" width="10.5703125" style="66" bestFit="1" customWidth="1"/>
    <col min="2" max="2" width="95" style="66" customWidth="1"/>
    <col min="3" max="3" width="12.570312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3"/>
  </cols>
  <sheetData>
    <row r="1" spans="1:14">
      <c r="A1" s="5" t="s">
        <v>188</v>
      </c>
      <c r="B1" s="66" t="str">
        <f>Info!C2</f>
        <v>სს "ვითიბი ბანკი ჯორჯია"</v>
      </c>
    </row>
    <row r="2" spans="1:14" ht="14.25" customHeight="1">
      <c r="A2" s="66" t="s">
        <v>189</v>
      </c>
      <c r="B2" s="439">
        <f>'1. key ratios'!B2</f>
        <v>44286</v>
      </c>
    </row>
    <row r="3" spans="1:14" ht="14.25" customHeight="1"/>
    <row r="4" spans="1:14" ht="15.75" thickBot="1">
      <c r="A4" s="2" t="s">
        <v>341</v>
      </c>
      <c r="B4" s="90" t="s">
        <v>77</v>
      </c>
    </row>
    <row r="5" spans="1:14" s="25" customFormat="1" ht="12.75">
      <c r="A5" s="162"/>
      <c r="B5" s="163"/>
      <c r="C5" s="164" t="s">
        <v>0</v>
      </c>
      <c r="D5" s="164" t="s">
        <v>1</v>
      </c>
      <c r="E5" s="164" t="s">
        <v>2</v>
      </c>
      <c r="F5" s="164" t="s">
        <v>3</v>
      </c>
      <c r="G5" s="164" t="s">
        <v>4</v>
      </c>
      <c r="H5" s="164" t="s">
        <v>5</v>
      </c>
      <c r="I5" s="164" t="s">
        <v>238</v>
      </c>
      <c r="J5" s="164" t="s">
        <v>239</v>
      </c>
      <c r="K5" s="164" t="s">
        <v>240</v>
      </c>
      <c r="L5" s="164" t="s">
        <v>241</v>
      </c>
      <c r="M5" s="164" t="s">
        <v>242</v>
      </c>
      <c r="N5" s="165" t="s">
        <v>243</v>
      </c>
    </row>
    <row r="6" spans="1:14" ht="45">
      <c r="A6" s="154"/>
      <c r="B6" s="102"/>
      <c r="C6" s="103" t="s">
        <v>87</v>
      </c>
      <c r="D6" s="104" t="s">
        <v>76</v>
      </c>
      <c r="E6" s="105" t="s">
        <v>86</v>
      </c>
      <c r="F6" s="106">
        <v>0</v>
      </c>
      <c r="G6" s="106">
        <v>0.2</v>
      </c>
      <c r="H6" s="106">
        <v>0.35</v>
      </c>
      <c r="I6" s="106">
        <v>0.5</v>
      </c>
      <c r="J6" s="106">
        <v>0.75</v>
      </c>
      <c r="K6" s="106">
        <v>1</v>
      </c>
      <c r="L6" s="106">
        <v>1.5</v>
      </c>
      <c r="M6" s="106">
        <v>2.5</v>
      </c>
      <c r="N6" s="155" t="s">
        <v>77</v>
      </c>
    </row>
    <row r="7" spans="1:14">
      <c r="A7" s="156">
        <v>1</v>
      </c>
      <c r="B7" s="107" t="s">
        <v>78</v>
      </c>
      <c r="C7" s="265">
        <f>SUM(C8:C13)</f>
        <v>147575109.04440001</v>
      </c>
      <c r="D7" s="102"/>
      <c r="E7" s="268">
        <f t="shared" ref="E7:M7" si="0">SUM(E8:E13)</f>
        <v>5167227.881178</v>
      </c>
      <c r="F7" s="265">
        <f>SUM(F8:F13)</f>
        <v>0</v>
      </c>
      <c r="G7" s="265">
        <f t="shared" si="0"/>
        <v>0</v>
      </c>
      <c r="H7" s="265">
        <f t="shared" si="0"/>
        <v>0</v>
      </c>
      <c r="I7" s="265">
        <f t="shared" si="0"/>
        <v>0</v>
      </c>
      <c r="J7" s="265">
        <f t="shared" si="0"/>
        <v>0</v>
      </c>
      <c r="K7" s="265">
        <f t="shared" si="0"/>
        <v>5167227.881178</v>
      </c>
      <c r="L7" s="265">
        <f t="shared" si="0"/>
        <v>0</v>
      </c>
      <c r="M7" s="265">
        <f t="shared" si="0"/>
        <v>0</v>
      </c>
      <c r="N7" s="157">
        <f>SUM(N8:N13)</f>
        <v>5167227.881178</v>
      </c>
    </row>
    <row r="8" spans="1:14">
      <c r="A8" s="156">
        <v>1.1000000000000001</v>
      </c>
      <c r="B8" s="108" t="s">
        <v>79</v>
      </c>
      <c r="C8" s="266">
        <v>109697157.17290001</v>
      </c>
      <c r="D8" s="109">
        <v>0.02</v>
      </c>
      <c r="E8" s="268">
        <f>C8*D8</f>
        <v>2193943.1434580004</v>
      </c>
      <c r="F8" s="266"/>
      <c r="G8" s="266"/>
      <c r="H8" s="266"/>
      <c r="I8" s="266"/>
      <c r="J8" s="266"/>
      <c r="K8" s="266">
        <v>2193943.1434580004</v>
      </c>
      <c r="L8" s="266"/>
      <c r="M8" s="266"/>
      <c r="N8" s="157">
        <f>SUMPRODUCT($F$6:$M$6,F8:M8)</f>
        <v>2193943.1434580004</v>
      </c>
    </row>
    <row r="9" spans="1:14">
      <c r="A9" s="156">
        <v>1.2</v>
      </c>
      <c r="B9" s="108" t="s">
        <v>80</v>
      </c>
      <c r="C9" s="266">
        <v>0</v>
      </c>
      <c r="D9" s="109">
        <v>0.05</v>
      </c>
      <c r="E9" s="268">
        <f>C9*D9</f>
        <v>0</v>
      </c>
      <c r="F9" s="266"/>
      <c r="G9" s="266"/>
      <c r="H9" s="266"/>
      <c r="I9" s="266"/>
      <c r="J9" s="266"/>
      <c r="K9" s="266">
        <v>0</v>
      </c>
      <c r="L9" s="266"/>
      <c r="M9" s="266"/>
      <c r="N9" s="157">
        <f t="shared" ref="N9:N12" si="1">SUMPRODUCT($F$6:$M$6,F9:M9)</f>
        <v>0</v>
      </c>
    </row>
    <row r="10" spans="1:14">
      <c r="A10" s="156">
        <v>1.3</v>
      </c>
      <c r="B10" s="108" t="s">
        <v>81</v>
      </c>
      <c r="C10" s="266">
        <v>36704939.221500002</v>
      </c>
      <c r="D10" s="109">
        <v>0.08</v>
      </c>
      <c r="E10" s="268">
        <f>C10*D10</f>
        <v>2936395.13772</v>
      </c>
      <c r="F10" s="266"/>
      <c r="G10" s="266"/>
      <c r="H10" s="266"/>
      <c r="I10" s="266"/>
      <c r="J10" s="266"/>
      <c r="K10" s="266">
        <v>2936395.13772</v>
      </c>
      <c r="L10" s="266"/>
      <c r="M10" s="266"/>
      <c r="N10" s="157">
        <f>SUMPRODUCT($F$6:$M$6,F10:M10)</f>
        <v>2936395.13772</v>
      </c>
    </row>
    <row r="11" spans="1:14">
      <c r="A11" s="156">
        <v>1.4</v>
      </c>
      <c r="B11" s="108" t="s">
        <v>82</v>
      </c>
      <c r="C11" s="266">
        <v>335360</v>
      </c>
      <c r="D11" s="109">
        <v>0.11</v>
      </c>
      <c r="E11" s="268">
        <f>C11*D11</f>
        <v>36889.599999999999</v>
      </c>
      <c r="F11" s="266"/>
      <c r="G11" s="266"/>
      <c r="H11" s="266"/>
      <c r="I11" s="266"/>
      <c r="J11" s="266"/>
      <c r="K11" s="266">
        <v>36889.599999999999</v>
      </c>
      <c r="L11" s="266"/>
      <c r="M11" s="266"/>
      <c r="N11" s="157">
        <f t="shared" si="1"/>
        <v>36889.599999999999</v>
      </c>
    </row>
    <row r="12" spans="1:14">
      <c r="A12" s="156">
        <v>1.5</v>
      </c>
      <c r="B12" s="108" t="s">
        <v>83</v>
      </c>
      <c r="C12" s="266">
        <v>0</v>
      </c>
      <c r="D12" s="109">
        <v>0.14000000000000001</v>
      </c>
      <c r="E12" s="268">
        <f>C12*D12</f>
        <v>0</v>
      </c>
      <c r="F12" s="266"/>
      <c r="G12" s="266"/>
      <c r="H12" s="266"/>
      <c r="I12" s="266"/>
      <c r="J12" s="266"/>
      <c r="K12" s="266">
        <v>0</v>
      </c>
      <c r="L12" s="266"/>
      <c r="M12" s="266"/>
      <c r="N12" s="157">
        <f t="shared" si="1"/>
        <v>0</v>
      </c>
    </row>
    <row r="13" spans="1:14">
      <c r="A13" s="156">
        <v>1.6</v>
      </c>
      <c r="B13" s="110" t="s">
        <v>84</v>
      </c>
      <c r="C13" s="266">
        <v>837652.65</v>
      </c>
      <c r="D13" s="111"/>
      <c r="E13" s="266"/>
      <c r="F13" s="266"/>
      <c r="G13" s="266"/>
      <c r="H13" s="266"/>
      <c r="I13" s="266"/>
      <c r="J13" s="266"/>
      <c r="K13" s="266">
        <v>0</v>
      </c>
      <c r="L13" s="266"/>
      <c r="M13" s="266"/>
      <c r="N13" s="157">
        <f>SUMPRODUCT($F$6:$M$6,F13:M13)</f>
        <v>0</v>
      </c>
    </row>
    <row r="14" spans="1:14">
      <c r="A14" s="156">
        <v>2</v>
      </c>
      <c r="B14" s="112" t="s">
        <v>85</v>
      </c>
      <c r="C14" s="265">
        <f>SUM(C15:C20)</f>
        <v>0</v>
      </c>
      <c r="D14" s="102"/>
      <c r="E14" s="268">
        <f t="shared" ref="E14:M14" si="2">SUM(E15:E20)</f>
        <v>0</v>
      </c>
      <c r="F14" s="266">
        <f t="shared" si="2"/>
        <v>0</v>
      </c>
      <c r="G14" s="266">
        <f t="shared" si="2"/>
        <v>0</v>
      </c>
      <c r="H14" s="266">
        <f t="shared" si="2"/>
        <v>0</v>
      </c>
      <c r="I14" s="266">
        <f t="shared" si="2"/>
        <v>0</v>
      </c>
      <c r="J14" s="266">
        <f t="shared" si="2"/>
        <v>0</v>
      </c>
      <c r="K14" s="266">
        <f t="shared" si="2"/>
        <v>0</v>
      </c>
      <c r="L14" s="266">
        <f t="shared" si="2"/>
        <v>0</v>
      </c>
      <c r="M14" s="266">
        <f t="shared" si="2"/>
        <v>0</v>
      </c>
      <c r="N14" s="157">
        <f>SUM(N15:N20)</f>
        <v>0</v>
      </c>
    </row>
    <row r="15" spans="1:14">
      <c r="A15" s="156">
        <v>2.1</v>
      </c>
      <c r="B15" s="110" t="s">
        <v>79</v>
      </c>
      <c r="C15" s="266"/>
      <c r="D15" s="109">
        <v>5.0000000000000001E-3</v>
      </c>
      <c r="E15" s="268">
        <f>C15*D15</f>
        <v>0</v>
      </c>
      <c r="F15" s="266"/>
      <c r="G15" s="266"/>
      <c r="H15" s="266"/>
      <c r="I15" s="266"/>
      <c r="J15" s="266"/>
      <c r="K15" s="266"/>
      <c r="L15" s="266"/>
      <c r="M15" s="266"/>
      <c r="N15" s="157">
        <f>SUMPRODUCT($F$6:$M$6,F15:M15)</f>
        <v>0</v>
      </c>
    </row>
    <row r="16" spans="1:14">
      <c r="A16" s="156">
        <v>2.2000000000000002</v>
      </c>
      <c r="B16" s="110" t="s">
        <v>80</v>
      </c>
      <c r="C16" s="266"/>
      <c r="D16" s="109">
        <v>0.01</v>
      </c>
      <c r="E16" s="268">
        <f>C16*D16</f>
        <v>0</v>
      </c>
      <c r="F16" s="266"/>
      <c r="G16" s="266"/>
      <c r="H16" s="266"/>
      <c r="I16" s="266"/>
      <c r="J16" s="266"/>
      <c r="K16" s="266"/>
      <c r="L16" s="266"/>
      <c r="M16" s="266"/>
      <c r="N16" s="157">
        <f t="shared" ref="N16:N20" si="3">SUMPRODUCT($F$6:$M$6,F16:M16)</f>
        <v>0</v>
      </c>
    </row>
    <row r="17" spans="1:14">
      <c r="A17" s="156">
        <v>2.2999999999999998</v>
      </c>
      <c r="B17" s="110" t="s">
        <v>81</v>
      </c>
      <c r="C17" s="266"/>
      <c r="D17" s="109">
        <v>0.02</v>
      </c>
      <c r="E17" s="268">
        <f>C17*D17</f>
        <v>0</v>
      </c>
      <c r="F17" s="266"/>
      <c r="G17" s="266"/>
      <c r="H17" s="266"/>
      <c r="I17" s="266"/>
      <c r="J17" s="266"/>
      <c r="K17" s="266"/>
      <c r="L17" s="266"/>
      <c r="M17" s="266"/>
      <c r="N17" s="157">
        <f t="shared" si="3"/>
        <v>0</v>
      </c>
    </row>
    <row r="18" spans="1:14">
      <c r="A18" s="156">
        <v>2.4</v>
      </c>
      <c r="B18" s="110" t="s">
        <v>82</v>
      </c>
      <c r="C18" s="266"/>
      <c r="D18" s="109">
        <v>0.03</v>
      </c>
      <c r="E18" s="268">
        <f>C18*D18</f>
        <v>0</v>
      </c>
      <c r="F18" s="266"/>
      <c r="G18" s="266"/>
      <c r="H18" s="266"/>
      <c r="I18" s="266"/>
      <c r="J18" s="266"/>
      <c r="K18" s="266"/>
      <c r="L18" s="266"/>
      <c r="M18" s="266"/>
      <c r="N18" s="157">
        <f t="shared" si="3"/>
        <v>0</v>
      </c>
    </row>
    <row r="19" spans="1:14">
      <c r="A19" s="156">
        <v>2.5</v>
      </c>
      <c r="B19" s="110" t="s">
        <v>83</v>
      </c>
      <c r="C19" s="266"/>
      <c r="D19" s="109">
        <v>0.04</v>
      </c>
      <c r="E19" s="268">
        <f>C19*D19</f>
        <v>0</v>
      </c>
      <c r="F19" s="266"/>
      <c r="G19" s="266"/>
      <c r="H19" s="266"/>
      <c r="I19" s="266"/>
      <c r="J19" s="266"/>
      <c r="K19" s="266"/>
      <c r="L19" s="266"/>
      <c r="M19" s="266"/>
      <c r="N19" s="157">
        <f t="shared" si="3"/>
        <v>0</v>
      </c>
    </row>
    <row r="20" spans="1:14">
      <c r="A20" s="156">
        <v>2.6</v>
      </c>
      <c r="B20" s="110" t="s">
        <v>84</v>
      </c>
      <c r="C20" s="266"/>
      <c r="D20" s="111"/>
      <c r="E20" s="269"/>
      <c r="F20" s="266"/>
      <c r="G20" s="266"/>
      <c r="H20" s="266"/>
      <c r="I20" s="266"/>
      <c r="J20" s="266"/>
      <c r="K20" s="266"/>
      <c r="L20" s="266"/>
      <c r="M20" s="266"/>
      <c r="N20" s="157">
        <f t="shared" si="3"/>
        <v>0</v>
      </c>
    </row>
    <row r="21" spans="1:14" ht="15.75" thickBot="1">
      <c r="A21" s="158">
        <v>3</v>
      </c>
      <c r="B21" s="159" t="s">
        <v>68</v>
      </c>
      <c r="C21" s="267">
        <f>C14+C7</f>
        <v>147575109.04440001</v>
      </c>
      <c r="D21" s="160"/>
      <c r="E21" s="270">
        <f>E14+E7</f>
        <v>5167227.881178</v>
      </c>
      <c r="F21" s="271">
        <f>F7+F14</f>
        <v>0</v>
      </c>
      <c r="G21" s="271">
        <f t="shared" ref="G21:L21" si="4">G7+G14</f>
        <v>0</v>
      </c>
      <c r="H21" s="271">
        <f t="shared" si="4"/>
        <v>0</v>
      </c>
      <c r="I21" s="271">
        <f t="shared" si="4"/>
        <v>0</v>
      </c>
      <c r="J21" s="271">
        <f t="shared" si="4"/>
        <v>0</v>
      </c>
      <c r="K21" s="271">
        <f t="shared" si="4"/>
        <v>5167227.881178</v>
      </c>
      <c r="L21" s="271">
        <f t="shared" si="4"/>
        <v>0</v>
      </c>
      <c r="M21" s="271">
        <f>M7+M14</f>
        <v>0</v>
      </c>
      <c r="N21" s="161">
        <f>N14+N7</f>
        <v>5167227.881178</v>
      </c>
    </row>
    <row r="22" spans="1:14">
      <c r="E22" s="272"/>
      <c r="F22" s="272"/>
      <c r="G22" s="272"/>
      <c r="H22" s="272"/>
      <c r="I22" s="272"/>
      <c r="J22" s="272"/>
      <c r="K22" s="272"/>
      <c r="L22" s="272"/>
      <c r="M22" s="27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70" zoomScaleNormal="70" workbookViewId="0"/>
  </sheetViews>
  <sheetFormatPr defaultRowHeight="15"/>
  <cols>
    <col min="1" max="1" width="11.42578125" customWidth="1"/>
    <col min="2" max="2" width="76.85546875" style="4" customWidth="1"/>
    <col min="3" max="3" width="22.85546875" customWidth="1"/>
  </cols>
  <sheetData>
    <row r="1" spans="1:3">
      <c r="A1" s="309" t="s">
        <v>188</v>
      </c>
      <c r="B1" t="str">
        <f>Info!C2</f>
        <v>სს "ვითიბი ბანკი ჯორჯია"</v>
      </c>
    </row>
    <row r="2" spans="1:3">
      <c r="A2" s="309" t="s">
        <v>189</v>
      </c>
      <c r="B2" s="439">
        <f>'1. key ratios'!B2</f>
        <v>44286</v>
      </c>
    </row>
    <row r="3" spans="1:3">
      <c r="A3" s="309"/>
      <c r="B3"/>
    </row>
    <row r="4" spans="1:3">
      <c r="A4" s="309" t="s">
        <v>469</v>
      </c>
      <c r="B4" t="s">
        <v>428</v>
      </c>
    </row>
    <row r="5" spans="1:3">
      <c r="A5" s="369"/>
      <c r="B5" s="369" t="s">
        <v>429</v>
      </c>
      <c r="C5" s="381"/>
    </row>
    <row r="6" spans="1:3">
      <c r="A6" s="370">
        <v>1</v>
      </c>
      <c r="B6" s="382" t="s">
        <v>481</v>
      </c>
      <c r="C6" s="504">
        <v>2137560180.9765401</v>
      </c>
    </row>
    <row r="7" spans="1:3">
      <c r="A7" s="370">
        <v>2</v>
      </c>
      <c r="B7" s="382" t="s">
        <v>430</v>
      </c>
      <c r="C7" s="504">
        <v>-28109174.219999999</v>
      </c>
    </row>
    <row r="8" spans="1:3">
      <c r="A8" s="371">
        <v>3</v>
      </c>
      <c r="B8" s="383" t="s">
        <v>431</v>
      </c>
      <c r="C8" s="504">
        <v>2109451006.7565401</v>
      </c>
    </row>
    <row r="9" spans="1:3">
      <c r="A9" s="372"/>
      <c r="B9" s="372" t="s">
        <v>432</v>
      </c>
      <c r="C9" s="505"/>
    </row>
    <row r="10" spans="1:3">
      <c r="A10" s="373">
        <v>4</v>
      </c>
      <c r="B10" s="384" t="s">
        <v>433</v>
      </c>
      <c r="C10" s="504"/>
    </row>
    <row r="11" spans="1:3">
      <c r="A11" s="373">
        <v>5</v>
      </c>
      <c r="B11" s="385" t="s">
        <v>434</v>
      </c>
      <c r="C11" s="504"/>
    </row>
    <row r="12" spans="1:3">
      <c r="A12" s="373" t="s">
        <v>435</v>
      </c>
      <c r="B12" s="382" t="s">
        <v>436</v>
      </c>
      <c r="C12" s="504">
        <v>5167227.881178</v>
      </c>
    </row>
    <row r="13" spans="1:3">
      <c r="A13" s="374">
        <v>6</v>
      </c>
      <c r="B13" s="386" t="s">
        <v>437</v>
      </c>
      <c r="C13" s="504"/>
    </row>
    <row r="14" spans="1:3">
      <c r="A14" s="374">
        <v>7</v>
      </c>
      <c r="B14" s="387" t="s">
        <v>438</v>
      </c>
      <c r="C14" s="504"/>
    </row>
    <row r="15" spans="1:3">
      <c r="A15" s="375">
        <v>8</v>
      </c>
      <c r="B15" s="382" t="s">
        <v>439</v>
      </c>
      <c r="C15" s="504"/>
    </row>
    <row r="16" spans="1:3" ht="24">
      <c r="A16" s="374">
        <v>9</v>
      </c>
      <c r="B16" s="387" t="s">
        <v>440</v>
      </c>
      <c r="C16" s="504"/>
    </row>
    <row r="17" spans="1:3">
      <c r="A17" s="374">
        <v>10</v>
      </c>
      <c r="B17" s="387" t="s">
        <v>441</v>
      </c>
      <c r="C17" s="504"/>
    </row>
    <row r="18" spans="1:3">
      <c r="A18" s="376">
        <v>11</v>
      </c>
      <c r="B18" s="388" t="s">
        <v>442</v>
      </c>
      <c r="C18" s="506">
        <v>5167227.881178</v>
      </c>
    </row>
    <row r="19" spans="1:3">
      <c r="A19" s="372"/>
      <c r="B19" s="372" t="s">
        <v>443</v>
      </c>
      <c r="C19" s="507"/>
    </row>
    <row r="20" spans="1:3">
      <c r="A20" s="374">
        <v>12</v>
      </c>
      <c r="B20" s="384" t="s">
        <v>444</v>
      </c>
      <c r="C20" s="504"/>
    </row>
    <row r="21" spans="1:3">
      <c r="A21" s="374">
        <v>13</v>
      </c>
      <c r="B21" s="384" t="s">
        <v>445</v>
      </c>
      <c r="C21" s="504"/>
    </row>
    <row r="22" spans="1:3">
      <c r="A22" s="374">
        <v>14</v>
      </c>
      <c r="B22" s="384" t="s">
        <v>446</v>
      </c>
      <c r="C22" s="504"/>
    </row>
    <row r="23" spans="1:3" ht="24">
      <c r="A23" s="374" t="s">
        <v>447</v>
      </c>
      <c r="B23" s="384" t="s">
        <v>448</v>
      </c>
      <c r="C23" s="504"/>
    </row>
    <row r="24" spans="1:3">
      <c r="A24" s="374">
        <v>15</v>
      </c>
      <c r="B24" s="384" t="s">
        <v>449</v>
      </c>
      <c r="C24" s="504"/>
    </row>
    <row r="25" spans="1:3">
      <c r="A25" s="374" t="s">
        <v>450</v>
      </c>
      <c r="B25" s="382" t="s">
        <v>451</v>
      </c>
      <c r="C25" s="504"/>
    </row>
    <row r="26" spans="1:3">
      <c r="A26" s="376">
        <v>16</v>
      </c>
      <c r="B26" s="388" t="s">
        <v>452</v>
      </c>
      <c r="C26" s="506">
        <v>0</v>
      </c>
    </row>
    <row r="27" spans="1:3">
      <c r="A27" s="372"/>
      <c r="B27" s="372" t="s">
        <v>453</v>
      </c>
      <c r="C27" s="505"/>
    </row>
    <row r="28" spans="1:3">
      <c r="A28" s="373">
        <v>17</v>
      </c>
      <c r="B28" s="382" t="s">
        <v>454</v>
      </c>
      <c r="C28" s="504">
        <v>247055657.83174998</v>
      </c>
    </row>
    <row r="29" spans="1:3">
      <c r="A29" s="373">
        <v>18</v>
      </c>
      <c r="B29" s="382" t="s">
        <v>455</v>
      </c>
      <c r="C29" s="504">
        <v>-111731967.07727498</v>
      </c>
    </row>
    <row r="30" spans="1:3">
      <c r="A30" s="376">
        <v>19</v>
      </c>
      <c r="B30" s="388" t="s">
        <v>456</v>
      </c>
      <c r="C30" s="506">
        <v>135323690.754475</v>
      </c>
    </row>
    <row r="31" spans="1:3">
      <c r="A31" s="377"/>
      <c r="B31" s="372" t="s">
        <v>457</v>
      </c>
      <c r="C31" s="505"/>
    </row>
    <row r="32" spans="1:3">
      <c r="A32" s="373" t="s">
        <v>458</v>
      </c>
      <c r="B32" s="384" t="s">
        <v>459</v>
      </c>
      <c r="C32" s="508"/>
    </row>
    <row r="33" spans="1:3">
      <c r="A33" s="373" t="s">
        <v>460</v>
      </c>
      <c r="B33" s="385" t="s">
        <v>461</v>
      </c>
      <c r="C33" s="508"/>
    </row>
    <row r="34" spans="1:3">
      <c r="A34" s="372"/>
      <c r="B34" s="372" t="s">
        <v>462</v>
      </c>
      <c r="C34" s="505"/>
    </row>
    <row r="35" spans="1:3">
      <c r="A35" s="376">
        <v>20</v>
      </c>
      <c r="B35" s="388" t="s">
        <v>89</v>
      </c>
      <c r="C35" s="506">
        <v>196594234.78</v>
      </c>
    </row>
    <row r="36" spans="1:3">
      <c r="A36" s="376">
        <v>21</v>
      </c>
      <c r="B36" s="388" t="s">
        <v>463</v>
      </c>
      <c r="C36" s="506">
        <v>2249941925.3921928</v>
      </c>
    </row>
    <row r="37" spans="1:3">
      <c r="A37" s="378"/>
      <c r="B37" s="378" t="s">
        <v>428</v>
      </c>
      <c r="C37" s="505"/>
    </row>
    <row r="38" spans="1:3">
      <c r="A38" s="376">
        <v>22</v>
      </c>
      <c r="B38" s="388" t="s">
        <v>428</v>
      </c>
      <c r="C38" s="509">
        <f t="shared" ref="C38" si="0">C35/C36</f>
        <v>8.737747075215338E-2</v>
      </c>
    </row>
    <row r="39" spans="1:3">
      <c r="A39" s="378"/>
      <c r="B39" s="378" t="s">
        <v>464</v>
      </c>
      <c r="C39" s="505"/>
    </row>
    <row r="40" spans="1:3">
      <c r="A40" s="379" t="s">
        <v>465</v>
      </c>
      <c r="B40" s="384" t="s">
        <v>466</v>
      </c>
      <c r="C40" s="508"/>
    </row>
    <row r="41" spans="1:3">
      <c r="A41" s="380" t="s">
        <v>467</v>
      </c>
      <c r="B41" s="385" t="s">
        <v>468</v>
      </c>
      <c r="C41" s="389"/>
    </row>
    <row r="43" spans="1:3">
      <c r="B43" s="403" t="s">
        <v>482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70" zoomScaleNormal="7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188</v>
      </c>
      <c r="B1" s="402" t="str">
        <f>Info!C2</f>
        <v>სს "ვითიბი ბანკი ჯორჯია"</v>
      </c>
    </row>
    <row r="2" spans="1:8">
      <c r="A2" s="17" t="s">
        <v>189</v>
      </c>
      <c r="B2" s="466">
        <v>44286</v>
      </c>
      <c r="C2" s="28"/>
      <c r="D2" s="18"/>
      <c r="E2" s="18"/>
      <c r="F2" s="18"/>
      <c r="G2" s="18"/>
      <c r="H2" s="1"/>
    </row>
    <row r="3" spans="1:8">
      <c r="A3" s="17"/>
      <c r="C3" s="28"/>
      <c r="D3" s="18"/>
      <c r="E3" s="18"/>
      <c r="F3" s="18"/>
      <c r="G3" s="18"/>
      <c r="H3" s="1"/>
    </row>
    <row r="4" spans="1:8" ht="16.5" thickBot="1">
      <c r="A4" s="67" t="s">
        <v>328</v>
      </c>
      <c r="B4" s="196" t="s">
        <v>223</v>
      </c>
      <c r="C4" s="197"/>
      <c r="D4" s="198"/>
      <c r="E4" s="198"/>
      <c r="F4" s="198"/>
      <c r="G4" s="198"/>
      <c r="H4" s="1"/>
    </row>
    <row r="5" spans="1:8" ht="15">
      <c r="A5" s="286" t="s">
        <v>26</v>
      </c>
      <c r="B5" s="287"/>
      <c r="C5" s="425" t="str">
        <f>INT((MONTH($B$2))/3)&amp;"Q"&amp;"-"&amp;YEAR($B$2)</f>
        <v>1Q-2021</v>
      </c>
      <c r="D5" s="425" t="str">
        <f>IF(INT(MONTH($B$2))=3, "4"&amp;"Q"&amp;"-"&amp;YEAR($B$2)-1, IF(INT(MONTH($B$2))=6, "1"&amp;"Q"&amp;"-"&amp;YEAR($B$2), IF(INT(MONTH($B$2))=9, "2"&amp;"Q"&amp;"-"&amp;YEAR($B$2),IF(INT(MONTH($B$2))=12, "3"&amp;"Q"&amp;"-"&amp;YEAR($B$2), 0))))</f>
        <v>4Q-2020</v>
      </c>
      <c r="E5" s="425" t="str">
        <f>IF(INT(MONTH($B$2))=3, "3"&amp;"Q"&amp;"-"&amp;YEAR($B$2)-1, IF(INT(MONTH($B$2))=6, "4"&amp;"Q"&amp;"-"&amp;YEAR($B$2)-1, IF(INT(MONTH($B$2))=9, "1"&amp;"Q"&amp;"-"&amp;YEAR($B$2),IF(INT(MONTH($B$2))=12, "2"&amp;"Q"&amp;"-"&amp;YEAR($B$2), 0))))</f>
        <v>3Q-2020</v>
      </c>
      <c r="F5" s="425" t="str">
        <f>IF(INT(MONTH($B$2))=3, "2"&amp;"Q"&amp;"-"&amp;YEAR($B$2)-1, IF(INT(MONTH($B$2))=6, "3"&amp;"Q"&amp;"-"&amp;YEAR($B$2)-1, IF(INT(MONTH($B$2))=9, "4"&amp;"Q"&amp;"-"&amp;YEAR($B$2)-1,IF(INT(MONTH($B$2))=12, "1"&amp;"Q"&amp;"-"&amp;YEAR($B$2), 0))))</f>
        <v>2Q-2020</v>
      </c>
      <c r="G5" s="426" t="str">
        <f>IF(INT(MONTH($B$2))=3, "1"&amp;"Q"&amp;"-"&amp;YEAR($B$2)-1, IF(INT(MONTH($B$2))=6, "2"&amp;"Q"&amp;"-"&amp;YEAR($B$2)-1, IF(INT(MONTH($B$2))=9, "3"&amp;"Q"&amp;"-"&amp;YEAR($B$2)-1,IF(INT(MONTH($B$2))=12, "4"&amp;"Q"&amp;"-"&amp;YEAR($B$2)-1, 0))))</f>
        <v>1Q-2020</v>
      </c>
    </row>
    <row r="6" spans="1:8" ht="15">
      <c r="A6" s="427"/>
      <c r="B6" s="428" t="s">
        <v>186</v>
      </c>
      <c r="C6" s="288"/>
      <c r="D6" s="288"/>
      <c r="E6" s="288"/>
      <c r="F6" s="288"/>
      <c r="G6" s="289"/>
    </row>
    <row r="7" spans="1:8" ht="15">
      <c r="A7" s="427"/>
      <c r="B7" s="429" t="s">
        <v>190</v>
      </c>
      <c r="C7" s="288"/>
      <c r="D7" s="288"/>
      <c r="E7" s="288"/>
      <c r="F7" s="288"/>
      <c r="G7" s="289"/>
    </row>
    <row r="8" spans="1:8" ht="15">
      <c r="A8" s="406">
        <v>1</v>
      </c>
      <c r="B8" s="407" t="s">
        <v>23</v>
      </c>
      <c r="C8" s="430">
        <v>183116434.78</v>
      </c>
      <c r="D8" s="430">
        <v>178354544.06</v>
      </c>
      <c r="E8" s="431">
        <v>177838474.52000001</v>
      </c>
      <c r="F8" s="431">
        <v>174379432.13</v>
      </c>
      <c r="G8" s="431">
        <v>170290552.22999999</v>
      </c>
    </row>
    <row r="9" spans="1:8" ht="15">
      <c r="A9" s="406">
        <v>2</v>
      </c>
      <c r="B9" s="407" t="s">
        <v>89</v>
      </c>
      <c r="C9" s="430">
        <v>196594234.78</v>
      </c>
      <c r="D9" s="430">
        <v>191563844.06</v>
      </c>
      <c r="E9" s="431">
        <v>190351774.52000001</v>
      </c>
      <c r="F9" s="431">
        <v>187490932.13</v>
      </c>
      <c r="G9" s="431">
        <v>182658352.22999999</v>
      </c>
    </row>
    <row r="10" spans="1:8" ht="15">
      <c r="A10" s="406">
        <v>3</v>
      </c>
      <c r="B10" s="407" t="s">
        <v>88</v>
      </c>
      <c r="C10" s="430">
        <v>299994006.63092202</v>
      </c>
      <c r="D10" s="430">
        <v>292406373.46635377</v>
      </c>
      <c r="E10" s="431">
        <v>267158623.53451514</v>
      </c>
      <c r="F10" s="431">
        <v>264938069.27008343</v>
      </c>
      <c r="G10" s="431">
        <v>256909766.04426128</v>
      </c>
    </row>
    <row r="11" spans="1:8" ht="15">
      <c r="A11" s="406">
        <v>4</v>
      </c>
      <c r="B11" s="407" t="s">
        <v>487</v>
      </c>
      <c r="C11" s="430">
        <v>127004608.87614119</v>
      </c>
      <c r="D11" s="430">
        <v>106415368.74974558</v>
      </c>
      <c r="E11" s="431">
        <v>103144058.05765057</v>
      </c>
      <c r="F11" s="431">
        <v>93529279.71246624</v>
      </c>
      <c r="G11" s="431">
        <v>92895127.766573384</v>
      </c>
    </row>
    <row r="12" spans="1:8" ht="15">
      <c r="A12" s="406">
        <v>5</v>
      </c>
      <c r="B12" s="407" t="s">
        <v>488</v>
      </c>
      <c r="C12" s="430">
        <v>169377544.94920981</v>
      </c>
      <c r="D12" s="430">
        <v>141923561.28483462</v>
      </c>
      <c r="E12" s="431">
        <v>137564120.20481935</v>
      </c>
      <c r="F12" s="431">
        <v>124740130.36160204</v>
      </c>
      <c r="G12" s="431">
        <v>123896266.99979782</v>
      </c>
    </row>
    <row r="13" spans="1:8" ht="15">
      <c r="A13" s="406">
        <v>6</v>
      </c>
      <c r="B13" s="407" t="s">
        <v>489</v>
      </c>
      <c r="C13" s="430">
        <v>276998297.77551347</v>
      </c>
      <c r="D13" s="430">
        <v>266727866.71986008</v>
      </c>
      <c r="E13" s="431">
        <v>259024062.36266291</v>
      </c>
      <c r="F13" s="431">
        <v>234896764.73996171</v>
      </c>
      <c r="G13" s="431">
        <v>226240927.90918285</v>
      </c>
    </row>
    <row r="14" spans="1:8" ht="15">
      <c r="A14" s="427"/>
      <c r="B14" s="428" t="s">
        <v>491</v>
      </c>
      <c r="C14" s="288"/>
      <c r="D14" s="288"/>
      <c r="E14" s="288"/>
      <c r="F14" s="288"/>
      <c r="G14" s="288"/>
    </row>
    <row r="15" spans="1:8" ht="38.25" customHeight="1">
      <c r="A15" s="406">
        <v>7</v>
      </c>
      <c r="B15" s="407" t="s">
        <v>490</v>
      </c>
      <c r="C15" s="432">
        <v>1949330315.4194613</v>
      </c>
      <c r="D15" s="432">
        <v>1876625020.1630924</v>
      </c>
      <c r="E15" s="431">
        <v>1803914695.9140751</v>
      </c>
      <c r="F15" s="431">
        <v>1638200102.0873952</v>
      </c>
      <c r="G15" s="431">
        <v>1652093979.4879169</v>
      </c>
    </row>
    <row r="16" spans="1:8" ht="15">
      <c r="A16" s="427"/>
      <c r="B16" s="428" t="s">
        <v>494</v>
      </c>
      <c r="C16" s="288"/>
      <c r="D16" s="288"/>
      <c r="E16" s="288"/>
      <c r="F16" s="288"/>
      <c r="G16" s="288"/>
    </row>
    <row r="17" spans="1:7" s="3" customFormat="1" ht="15">
      <c r="A17" s="406"/>
      <c r="B17" s="429" t="s">
        <v>476</v>
      </c>
      <c r="C17" s="288"/>
      <c r="D17" s="288"/>
      <c r="E17" s="288"/>
      <c r="F17" s="288"/>
      <c r="G17" s="288"/>
    </row>
    <row r="18" spans="1:7" ht="15">
      <c r="A18" s="405">
        <v>8</v>
      </c>
      <c r="B18" s="433" t="s">
        <v>485</v>
      </c>
      <c r="C18" s="440">
        <v>9.3938124971188683E-2</v>
      </c>
      <c r="D18" s="440">
        <v>9.5040054429467058E-2</v>
      </c>
      <c r="E18" s="440">
        <v>9.8584747340220616E-2</v>
      </c>
      <c r="F18" s="440">
        <v>0.10644574610134969</v>
      </c>
      <c r="G18" s="440">
        <v>0.10307558428533421</v>
      </c>
    </row>
    <row r="19" spans="1:7" ht="15" customHeight="1">
      <c r="A19" s="405">
        <v>9</v>
      </c>
      <c r="B19" s="433" t="s">
        <v>484</v>
      </c>
      <c r="C19" s="440">
        <v>0.10085219176294215</v>
      </c>
      <c r="D19" s="440">
        <v>0.10207891400880487</v>
      </c>
      <c r="E19" s="440">
        <v>0.10552149442052493</v>
      </c>
      <c r="F19" s="440">
        <v>0.11444934711644748</v>
      </c>
      <c r="G19" s="440">
        <v>0.11056172015505847</v>
      </c>
    </row>
    <row r="20" spans="1:7" ht="15">
      <c r="A20" s="405">
        <v>10</v>
      </c>
      <c r="B20" s="433" t="s">
        <v>486</v>
      </c>
      <c r="C20" s="440">
        <v>0.15389593249431874</v>
      </c>
      <c r="D20" s="440">
        <v>0.15581502448525467</v>
      </c>
      <c r="E20" s="440">
        <v>0.14809936641662602</v>
      </c>
      <c r="F20" s="440">
        <v>0.16172509630081164</v>
      </c>
      <c r="G20" s="440">
        <v>0.15550553977800527</v>
      </c>
    </row>
    <row r="21" spans="1:7" ht="15">
      <c r="A21" s="405">
        <v>11</v>
      </c>
      <c r="B21" s="407" t="s">
        <v>487</v>
      </c>
      <c r="C21" s="440">
        <v>6.5152943999032847E-2</v>
      </c>
      <c r="D21" s="440">
        <v>5.6705717768005301E-2</v>
      </c>
      <c r="E21" s="440">
        <v>5.7177902198632329E-2</v>
      </c>
      <c r="F21" s="440">
        <v>5.7092707779282395E-2</v>
      </c>
      <c r="G21" s="440">
        <v>5.6228718777467587E-2</v>
      </c>
    </row>
    <row r="22" spans="1:7" ht="15">
      <c r="A22" s="405">
        <v>12</v>
      </c>
      <c r="B22" s="407" t="s">
        <v>488</v>
      </c>
      <c r="C22" s="440">
        <v>8.6890119960383816E-2</v>
      </c>
      <c r="D22" s="440">
        <v>7.5627021786430423E-2</v>
      </c>
      <c r="E22" s="440">
        <v>7.625866151897677E-2</v>
      </c>
      <c r="F22" s="440">
        <v>7.6144623726160265E-2</v>
      </c>
      <c r="G22" s="440">
        <v>7.4993474062656357E-2</v>
      </c>
    </row>
    <row r="23" spans="1:7" ht="15">
      <c r="A23" s="405">
        <v>13</v>
      </c>
      <c r="B23" s="407" t="s">
        <v>489</v>
      </c>
      <c r="C23" s="440">
        <v>0.14209920996170849</v>
      </c>
      <c r="D23" s="440">
        <v>0.14213167993288264</v>
      </c>
      <c r="E23" s="440">
        <v>0.14358997293461867</v>
      </c>
      <c r="F23" s="440">
        <v>0.14338710175921499</v>
      </c>
      <c r="G23" s="440">
        <v>0.13694192383614187</v>
      </c>
    </row>
    <row r="24" spans="1:7" ht="15">
      <c r="A24" s="427"/>
      <c r="B24" s="428" t="s">
        <v>6</v>
      </c>
      <c r="C24" s="288"/>
      <c r="D24" s="288"/>
      <c r="E24" s="288"/>
      <c r="F24" s="288"/>
      <c r="G24" s="288"/>
    </row>
    <row r="25" spans="1:7" ht="15" customHeight="1">
      <c r="A25" s="434">
        <v>14</v>
      </c>
      <c r="B25" s="435" t="s">
        <v>7</v>
      </c>
      <c r="C25" s="462">
        <v>7.7923444605012868E-2</v>
      </c>
      <c r="D25" s="462">
        <v>8.2758207343949841E-2</v>
      </c>
      <c r="E25" s="462">
        <v>7.7672136393754906E-2</v>
      </c>
      <c r="F25" s="462">
        <v>7.767352645963603E-2</v>
      </c>
      <c r="G25" s="462">
        <v>8.011840773810941E-2</v>
      </c>
    </row>
    <row r="26" spans="1:7" ht="15">
      <c r="A26" s="434">
        <v>15</v>
      </c>
      <c r="B26" s="435" t="s">
        <v>8</v>
      </c>
      <c r="C26" s="462">
        <v>4.4474552720610697E-2</v>
      </c>
      <c r="D26" s="462">
        <v>4.5077871882947783E-2</v>
      </c>
      <c r="E26" s="462">
        <v>4.6073947875176317E-2</v>
      </c>
      <c r="F26" s="462">
        <v>4.6365249728415957E-2</v>
      </c>
      <c r="G26" s="462">
        <v>4.4008494182466572E-2</v>
      </c>
    </row>
    <row r="27" spans="1:7" ht="15">
      <c r="A27" s="434">
        <v>16</v>
      </c>
      <c r="B27" s="435" t="s">
        <v>9</v>
      </c>
      <c r="C27" s="462">
        <v>1.4559160440911923E-2</v>
      </c>
      <c r="D27" s="462">
        <v>1.0635860711369471E-2</v>
      </c>
      <c r="E27" s="462">
        <v>8.4813600094090329E-3</v>
      </c>
      <c r="F27" s="462">
        <v>1.7776023329303371E-2</v>
      </c>
      <c r="G27" s="462">
        <v>-3.7960754880013728E-2</v>
      </c>
    </row>
    <row r="28" spans="1:7" ht="15">
      <c r="A28" s="434">
        <v>17</v>
      </c>
      <c r="B28" s="435" t="s">
        <v>224</v>
      </c>
      <c r="C28" s="462">
        <v>3.3448891884402164E-2</v>
      </c>
      <c r="D28" s="462">
        <v>3.4639490539419802E-2</v>
      </c>
      <c r="E28" s="462">
        <v>3.1598188518578582E-2</v>
      </c>
      <c r="F28" s="462">
        <v>3.130827673122006E-2</v>
      </c>
      <c r="G28" s="462">
        <v>3.6109913555642838E-2</v>
      </c>
    </row>
    <row r="29" spans="1:7" ht="15">
      <c r="A29" s="434">
        <v>18</v>
      </c>
      <c r="B29" s="435" t="s">
        <v>10</v>
      </c>
      <c r="C29" s="462">
        <v>1.0009741528915282E-2</v>
      </c>
      <c r="D29" s="462">
        <v>-8.0671805064413439E-3</v>
      </c>
      <c r="E29" s="462">
        <v>-1.6025743671184183E-2</v>
      </c>
      <c r="F29" s="462">
        <v>-3.0421053179138683E-2</v>
      </c>
      <c r="G29" s="462">
        <v>-7.3457638004210984E-2</v>
      </c>
    </row>
    <row r="30" spans="1:7" ht="15">
      <c r="A30" s="434">
        <v>19</v>
      </c>
      <c r="B30" s="435" t="s">
        <v>11</v>
      </c>
      <c r="C30" s="462">
        <v>9.8760781048984975E-2</v>
      </c>
      <c r="D30" s="462">
        <v>-7.2439715655841092E-2</v>
      </c>
      <c r="E30" s="462">
        <v>-0.13906280333306467</v>
      </c>
      <c r="F30" s="462">
        <v>-0.2541859653994285</v>
      </c>
      <c r="G30" s="462">
        <v>-0.5671014579265381</v>
      </c>
    </row>
    <row r="31" spans="1:7" ht="15">
      <c r="A31" s="427"/>
      <c r="B31" s="428" t="s">
        <v>12</v>
      </c>
      <c r="C31" s="288"/>
      <c r="D31" s="288"/>
      <c r="E31" s="288"/>
      <c r="F31" s="288"/>
      <c r="G31" s="463"/>
    </row>
    <row r="32" spans="1:7" ht="15">
      <c r="A32" s="434">
        <v>20</v>
      </c>
      <c r="B32" s="435" t="s">
        <v>13</v>
      </c>
      <c r="C32" s="462">
        <v>8.0697721224362098E-2</v>
      </c>
      <c r="D32" s="462">
        <v>8.0429865706826392E-2</v>
      </c>
      <c r="E32" s="462">
        <v>8.5654883844565058E-2</v>
      </c>
      <c r="F32" s="462">
        <v>9.0637520968468444E-2</v>
      </c>
      <c r="G32" s="462">
        <v>6.4674271634469691E-2</v>
      </c>
    </row>
    <row r="33" spans="1:7" ht="15" customHeight="1">
      <c r="A33" s="434">
        <v>21</v>
      </c>
      <c r="B33" s="435" t="s">
        <v>14</v>
      </c>
      <c r="C33" s="462">
        <v>7.8235418259454889E-2</v>
      </c>
      <c r="D33" s="462">
        <v>7.9992033794989342E-2</v>
      </c>
      <c r="E33" s="462">
        <v>8.6012023490511916E-2</v>
      </c>
      <c r="F33" s="462">
        <v>9.1965709839485099E-2</v>
      </c>
      <c r="G33" s="462">
        <v>9.3118190455385871E-2</v>
      </c>
    </row>
    <row r="34" spans="1:7" ht="15">
      <c r="A34" s="434">
        <v>22</v>
      </c>
      <c r="B34" s="435" t="s">
        <v>15</v>
      </c>
      <c r="C34" s="462">
        <v>0.44014356189161652</v>
      </c>
      <c r="D34" s="462">
        <v>0.43095065382257869</v>
      </c>
      <c r="E34" s="462">
        <v>0.48194077858141937</v>
      </c>
      <c r="F34" s="462">
        <v>0.48528635584084234</v>
      </c>
      <c r="G34" s="462">
        <v>0.49947416503852099</v>
      </c>
    </row>
    <row r="35" spans="1:7" ht="15" customHeight="1">
      <c r="A35" s="434">
        <v>23</v>
      </c>
      <c r="B35" s="435" t="s">
        <v>16</v>
      </c>
      <c r="C35" s="462">
        <v>0.47680931949459548</v>
      </c>
      <c r="D35" s="462">
        <v>0.46532709684183826</v>
      </c>
      <c r="E35" s="462">
        <v>0.4849179486395056</v>
      </c>
      <c r="F35" s="462">
        <v>0.45995442141639736</v>
      </c>
      <c r="G35" s="462">
        <v>0.49376868365977794</v>
      </c>
    </row>
    <row r="36" spans="1:7" ht="15">
      <c r="A36" s="434">
        <v>24</v>
      </c>
      <c r="B36" s="435" t="s">
        <v>17</v>
      </c>
      <c r="C36" s="462">
        <v>3.3356949894597476E-2</v>
      </c>
      <c r="D36" s="462">
        <v>0.20752269160030334</v>
      </c>
      <c r="E36" s="462">
        <v>0.15824928376731878</v>
      </c>
      <c r="F36" s="462">
        <v>4.7306819693978E-2</v>
      </c>
      <c r="G36" s="462">
        <v>6.7538893332229386E-2</v>
      </c>
    </row>
    <row r="37" spans="1:7" ht="15" customHeight="1">
      <c r="A37" s="427"/>
      <c r="B37" s="428" t="s">
        <v>18</v>
      </c>
      <c r="C37" s="288"/>
      <c r="D37" s="288"/>
      <c r="E37" s="288"/>
      <c r="F37" s="288"/>
      <c r="G37" s="288"/>
    </row>
    <row r="38" spans="1:7" ht="15" customHeight="1">
      <c r="A38" s="434">
        <v>25</v>
      </c>
      <c r="B38" s="435" t="s">
        <v>19</v>
      </c>
      <c r="C38" s="462">
        <v>0.23851986698753672</v>
      </c>
      <c r="D38" s="462">
        <v>0.2437959156550428</v>
      </c>
      <c r="E38" s="462">
        <v>0.25261516056883715</v>
      </c>
      <c r="F38" s="462">
        <v>0.26024932411186552</v>
      </c>
      <c r="G38" s="462">
        <v>0.24373457260997886</v>
      </c>
    </row>
    <row r="39" spans="1:7" ht="15" customHeight="1">
      <c r="A39" s="434">
        <v>26</v>
      </c>
      <c r="B39" s="435" t="s">
        <v>20</v>
      </c>
      <c r="C39" s="462">
        <v>0.55642598528248555</v>
      </c>
      <c r="D39" s="462">
        <v>0.5785273254666311</v>
      </c>
      <c r="E39" s="462">
        <v>0.58295461918067348</v>
      </c>
      <c r="F39" s="462">
        <v>0.56516524326586937</v>
      </c>
      <c r="G39" s="462">
        <v>0.58518395760657671</v>
      </c>
    </row>
    <row r="40" spans="1:7" ht="15" customHeight="1">
      <c r="A40" s="434">
        <v>27</v>
      </c>
      <c r="B40" s="436" t="s">
        <v>21</v>
      </c>
      <c r="C40" s="462">
        <v>0.31257293822565235</v>
      </c>
      <c r="D40" s="462">
        <v>0.32402205373753706</v>
      </c>
      <c r="E40" s="462">
        <v>0.36521234878718278</v>
      </c>
      <c r="F40" s="462">
        <v>0.33504766220944765</v>
      </c>
      <c r="G40" s="462">
        <v>0.31691791042887785</v>
      </c>
    </row>
    <row r="41" spans="1:7" ht="15" customHeight="1">
      <c r="A41" s="438"/>
      <c r="B41" s="428" t="s">
        <v>397</v>
      </c>
      <c r="C41" s="288"/>
      <c r="D41" s="288"/>
      <c r="E41" s="288"/>
      <c r="F41" s="288"/>
      <c r="G41" s="288"/>
    </row>
    <row r="42" spans="1:7" ht="15" customHeight="1">
      <c r="A42" s="434">
        <v>28</v>
      </c>
      <c r="B42" s="445" t="s">
        <v>390</v>
      </c>
      <c r="C42" s="436">
        <v>558437099.85637999</v>
      </c>
      <c r="D42" s="436">
        <v>509463735.95289993</v>
      </c>
      <c r="E42" s="436">
        <v>502103860.82620007</v>
      </c>
      <c r="F42" s="436">
        <v>469207489.11159998</v>
      </c>
      <c r="G42" s="436">
        <v>432548139.37511992</v>
      </c>
    </row>
    <row r="43" spans="1:7" ht="15">
      <c r="A43" s="434">
        <v>29</v>
      </c>
      <c r="B43" s="435" t="s">
        <v>391</v>
      </c>
      <c r="C43" s="437">
        <v>353664909.15725499</v>
      </c>
      <c r="D43" s="437">
        <v>363044298.0893687</v>
      </c>
      <c r="E43" s="437">
        <v>398185240.85547</v>
      </c>
      <c r="F43" s="437">
        <v>330769493.65998697</v>
      </c>
      <c r="G43" s="437">
        <v>302385068.92375851</v>
      </c>
    </row>
    <row r="44" spans="1:7" ht="15">
      <c r="A44" s="442">
        <v>30</v>
      </c>
      <c r="B44" s="443" t="s">
        <v>389</v>
      </c>
      <c r="C44" s="464">
        <v>1.5790005889673218</v>
      </c>
      <c r="D44" s="464">
        <v>1.4033101156914134</v>
      </c>
      <c r="E44" s="464">
        <v>1.2609805922175041</v>
      </c>
      <c r="F44" s="464">
        <v>1.4185331419768707</v>
      </c>
      <c r="G44" s="464">
        <v>1.4304546878410187</v>
      </c>
    </row>
    <row r="45" spans="1:7" ht="15">
      <c r="A45" s="442"/>
      <c r="B45" s="428" t="s">
        <v>495</v>
      </c>
      <c r="C45" s="288"/>
      <c r="D45" s="288"/>
      <c r="E45" s="288"/>
      <c r="F45" s="288"/>
      <c r="G45" s="288"/>
    </row>
    <row r="46" spans="1:7" ht="15">
      <c r="A46" s="442">
        <v>31</v>
      </c>
      <c r="B46" s="443" t="s">
        <v>496</v>
      </c>
      <c r="C46" s="444">
        <v>1337970708.7433596</v>
      </c>
      <c r="D46" s="444">
        <v>1274570797.7190502</v>
      </c>
      <c r="E46" s="444">
        <v>1213977180.3387649</v>
      </c>
      <c r="F46" s="444">
        <v>1131881467.885035</v>
      </c>
      <c r="G46" s="444">
        <v>1149399389.1786447</v>
      </c>
    </row>
    <row r="47" spans="1:7" ht="15">
      <c r="A47" s="442">
        <v>32</v>
      </c>
      <c r="B47" s="443" t="s">
        <v>497</v>
      </c>
      <c r="C47" s="444">
        <v>1068061309.5063052</v>
      </c>
      <c r="D47" s="444">
        <v>1034465701.1174222</v>
      </c>
      <c r="E47" s="444">
        <v>979517697.76214993</v>
      </c>
      <c r="F47" s="444">
        <v>884605374.92683434</v>
      </c>
      <c r="G47" s="444">
        <v>973838380.37890756</v>
      </c>
    </row>
    <row r="48" spans="1:7" thickBot="1">
      <c r="A48" s="118">
        <v>33</v>
      </c>
      <c r="B48" s="219" t="s">
        <v>498</v>
      </c>
      <c r="C48" s="465">
        <v>1.2527096495629224</v>
      </c>
      <c r="D48" s="465">
        <v>1.2321054205492441</v>
      </c>
      <c r="E48" s="465">
        <v>1.2393621709054075</v>
      </c>
      <c r="F48" s="465">
        <v>1.2795326593834599</v>
      </c>
      <c r="G48" s="465">
        <v>1.1802773564248192</v>
      </c>
    </row>
    <row r="49" spans="1:7">
      <c r="A49" s="20"/>
    </row>
    <row r="50" spans="1:7" ht="39.75">
      <c r="B50" s="23" t="s">
        <v>475</v>
      </c>
    </row>
    <row r="51" spans="1:7" ht="65.25">
      <c r="B51" s="334" t="s">
        <v>396</v>
      </c>
      <c r="D51" s="309"/>
      <c r="E51" s="309"/>
      <c r="F51" s="309"/>
      <c r="G51" s="30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60" zoomScaleNormal="60" workbookViewId="0">
      <pane xSplit="1" ySplit="5" topLeftCell="B6"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188</v>
      </c>
      <c r="B1" s="309" t="str">
        <f>Info!C2</f>
        <v>სს "ვითიბი ბანკი ჯორჯია"</v>
      </c>
    </row>
    <row r="2" spans="1:8" ht="15.75">
      <c r="A2" s="17" t="s">
        <v>189</v>
      </c>
      <c r="B2" s="439">
        <f>'1. key ratios'!B2</f>
        <v>44286</v>
      </c>
    </row>
    <row r="3" spans="1:8" ht="15.75">
      <c r="A3" s="17"/>
    </row>
    <row r="4" spans="1:8" ht="16.5" thickBot="1">
      <c r="A4" s="30" t="s">
        <v>329</v>
      </c>
      <c r="B4" s="68" t="s">
        <v>244</v>
      </c>
      <c r="C4" s="30"/>
      <c r="D4" s="31"/>
      <c r="E4" s="31"/>
      <c r="F4" s="32"/>
      <c r="G4" s="32"/>
      <c r="H4" s="33" t="s">
        <v>93</v>
      </c>
    </row>
    <row r="5" spans="1:8" ht="15.75">
      <c r="A5" s="34"/>
      <c r="B5" s="35"/>
      <c r="C5" s="512" t="s">
        <v>194</v>
      </c>
      <c r="D5" s="513"/>
      <c r="E5" s="514"/>
      <c r="F5" s="512" t="s">
        <v>195</v>
      </c>
      <c r="G5" s="513"/>
      <c r="H5" s="515"/>
    </row>
    <row r="6" spans="1:8" ht="15.75">
      <c r="A6" s="36" t="s">
        <v>26</v>
      </c>
      <c r="B6" s="37" t="s">
        <v>153</v>
      </c>
      <c r="C6" s="38" t="s">
        <v>27</v>
      </c>
      <c r="D6" s="38" t="s">
        <v>94</v>
      </c>
      <c r="E6" s="38" t="s">
        <v>68</v>
      </c>
      <c r="F6" s="38" t="s">
        <v>27</v>
      </c>
      <c r="G6" s="38" t="s">
        <v>94</v>
      </c>
      <c r="H6" s="39" t="s">
        <v>68</v>
      </c>
    </row>
    <row r="7" spans="1:8" ht="15.75">
      <c r="A7" s="36">
        <v>1</v>
      </c>
      <c r="B7" s="40" t="s">
        <v>154</v>
      </c>
      <c r="C7" s="220">
        <v>30456766</v>
      </c>
      <c r="D7" s="220">
        <v>30078705</v>
      </c>
      <c r="E7" s="221">
        <v>60535471</v>
      </c>
      <c r="F7" s="222">
        <v>24242625</v>
      </c>
      <c r="G7" s="223">
        <v>28571837</v>
      </c>
      <c r="H7" s="224">
        <v>52814462</v>
      </c>
    </row>
    <row r="8" spans="1:8" ht="15.75">
      <c r="A8" s="36">
        <v>2</v>
      </c>
      <c r="B8" s="40" t="s">
        <v>155</v>
      </c>
      <c r="C8" s="220">
        <v>4015398</v>
      </c>
      <c r="D8" s="220">
        <v>314159190</v>
      </c>
      <c r="E8" s="221">
        <v>318174588</v>
      </c>
      <c r="F8" s="222">
        <v>19699334</v>
      </c>
      <c r="G8" s="223">
        <v>241306077</v>
      </c>
      <c r="H8" s="224">
        <v>261005411</v>
      </c>
    </row>
    <row r="9" spans="1:8" ht="15.75">
      <c r="A9" s="36">
        <v>3</v>
      </c>
      <c r="B9" s="40" t="s">
        <v>156</v>
      </c>
      <c r="C9" s="220">
        <v>20100769</v>
      </c>
      <c r="D9" s="220">
        <v>65823798</v>
      </c>
      <c r="E9" s="221">
        <v>85924567</v>
      </c>
      <c r="F9" s="222">
        <v>188194</v>
      </c>
      <c r="G9" s="223">
        <v>29599360</v>
      </c>
      <c r="H9" s="224">
        <v>29787554</v>
      </c>
    </row>
    <row r="10" spans="1:8" ht="15.75">
      <c r="A10" s="36">
        <v>4</v>
      </c>
      <c r="B10" s="40" t="s">
        <v>185</v>
      </c>
      <c r="C10" s="220">
        <v>0</v>
      </c>
      <c r="D10" s="220">
        <v>0</v>
      </c>
      <c r="E10" s="221">
        <v>0</v>
      </c>
      <c r="F10" s="222">
        <v>0</v>
      </c>
      <c r="G10" s="223">
        <v>0</v>
      </c>
      <c r="H10" s="224">
        <v>0</v>
      </c>
    </row>
    <row r="11" spans="1:8" ht="15.75">
      <c r="A11" s="36">
        <v>5</v>
      </c>
      <c r="B11" s="40" t="s">
        <v>157</v>
      </c>
      <c r="C11" s="220">
        <v>155841371</v>
      </c>
      <c r="D11" s="220">
        <v>0</v>
      </c>
      <c r="E11" s="221">
        <v>155841371</v>
      </c>
      <c r="F11" s="222">
        <v>156366448.59</v>
      </c>
      <c r="G11" s="223">
        <v>0</v>
      </c>
      <c r="H11" s="224">
        <v>156366448.59</v>
      </c>
    </row>
    <row r="12" spans="1:8" ht="15.75">
      <c r="A12" s="36">
        <v>6.1</v>
      </c>
      <c r="B12" s="41" t="s">
        <v>158</v>
      </c>
      <c r="C12" s="220">
        <v>815750374.19999993</v>
      </c>
      <c r="D12" s="220">
        <v>641320257.97173822</v>
      </c>
      <c r="E12" s="221">
        <v>1457070632.1717381</v>
      </c>
      <c r="F12" s="222">
        <v>623943327.66000378</v>
      </c>
      <c r="G12" s="223">
        <v>622632341.52203393</v>
      </c>
      <c r="H12" s="224">
        <v>1246575669.1820378</v>
      </c>
    </row>
    <row r="13" spans="1:8" ht="15.75">
      <c r="A13" s="36">
        <v>6.2</v>
      </c>
      <c r="B13" s="41" t="s">
        <v>159</v>
      </c>
      <c r="C13" s="220">
        <v>-58300084.163732588</v>
      </c>
      <c r="D13" s="220">
        <v>-55694446.1777917</v>
      </c>
      <c r="E13" s="221">
        <v>-113994530.34152429</v>
      </c>
      <c r="F13" s="222">
        <v>-55748426.815805137</v>
      </c>
      <c r="G13" s="223">
        <v>-60330443.764137954</v>
      </c>
      <c r="H13" s="224">
        <v>-116078870.57994309</v>
      </c>
    </row>
    <row r="14" spans="1:8" ht="15.75">
      <c r="A14" s="36">
        <v>6</v>
      </c>
      <c r="B14" s="40" t="s">
        <v>160</v>
      </c>
      <c r="C14" s="221">
        <v>757450290.03626728</v>
      </c>
      <c r="D14" s="221">
        <v>585625811.7939465</v>
      </c>
      <c r="E14" s="221">
        <v>1343076101.8302138</v>
      </c>
      <c r="F14" s="221">
        <v>568194900.8441987</v>
      </c>
      <c r="G14" s="221">
        <v>562301897.75789595</v>
      </c>
      <c r="H14" s="224">
        <v>1130496798.6020947</v>
      </c>
    </row>
    <row r="15" spans="1:8" ht="15.75">
      <c r="A15" s="36">
        <v>7</v>
      </c>
      <c r="B15" s="40" t="s">
        <v>161</v>
      </c>
      <c r="C15" s="220">
        <v>16991870</v>
      </c>
      <c r="D15" s="220">
        <v>6941735</v>
      </c>
      <c r="E15" s="221">
        <v>23933605</v>
      </c>
      <c r="F15" s="222">
        <v>9179581</v>
      </c>
      <c r="G15" s="223">
        <v>3277298</v>
      </c>
      <c r="H15" s="224">
        <v>12456879</v>
      </c>
    </row>
    <row r="16" spans="1:8" ht="15.75">
      <c r="A16" s="36">
        <v>8</v>
      </c>
      <c r="B16" s="40" t="s">
        <v>162</v>
      </c>
      <c r="C16" s="220">
        <v>19628633.219999999</v>
      </c>
      <c r="D16" s="220" t="s">
        <v>503</v>
      </c>
      <c r="E16" s="221">
        <v>19628633.219999999</v>
      </c>
      <c r="F16" s="222">
        <v>10445214.829999998</v>
      </c>
      <c r="G16" s="223" t="s">
        <v>503</v>
      </c>
      <c r="H16" s="224">
        <v>10445214.829999998</v>
      </c>
    </row>
    <row r="17" spans="1:8" ht="15.75">
      <c r="A17" s="36">
        <v>9</v>
      </c>
      <c r="B17" s="40" t="s">
        <v>163</v>
      </c>
      <c r="C17" s="220">
        <v>54000</v>
      </c>
      <c r="D17" s="220">
        <v>0</v>
      </c>
      <c r="E17" s="221">
        <v>54000</v>
      </c>
      <c r="F17" s="222">
        <v>54000</v>
      </c>
      <c r="G17" s="223">
        <v>0</v>
      </c>
      <c r="H17" s="224">
        <v>54000</v>
      </c>
    </row>
    <row r="18" spans="1:8" ht="15.75">
      <c r="A18" s="36">
        <v>10</v>
      </c>
      <c r="B18" s="40" t="s">
        <v>164</v>
      </c>
      <c r="C18" s="220">
        <v>67423817</v>
      </c>
      <c r="D18" s="220" t="s">
        <v>503</v>
      </c>
      <c r="E18" s="221">
        <v>67423817</v>
      </c>
      <c r="F18" s="222">
        <v>62240389</v>
      </c>
      <c r="G18" s="223" t="s">
        <v>503</v>
      </c>
      <c r="H18" s="224">
        <v>62240389</v>
      </c>
    </row>
    <row r="19" spans="1:8" ht="15.75">
      <c r="A19" s="36">
        <v>11</v>
      </c>
      <c r="B19" s="40" t="s">
        <v>165</v>
      </c>
      <c r="C19" s="220">
        <v>33383180.353600003</v>
      </c>
      <c r="D19" s="220">
        <v>4726852</v>
      </c>
      <c r="E19" s="221">
        <v>38110032.353600003</v>
      </c>
      <c r="F19" s="222">
        <v>38031396.286800005</v>
      </c>
      <c r="G19" s="223">
        <v>1708619</v>
      </c>
      <c r="H19" s="224">
        <v>39740015.286800005</v>
      </c>
    </row>
    <row r="20" spans="1:8" ht="15.75">
      <c r="A20" s="36">
        <v>12</v>
      </c>
      <c r="B20" s="42" t="s">
        <v>166</v>
      </c>
      <c r="C20" s="221">
        <v>1105346094.6098673</v>
      </c>
      <c r="D20" s="221">
        <v>1007356091.7939465</v>
      </c>
      <c r="E20" s="221">
        <v>2112702186.4038138</v>
      </c>
      <c r="F20" s="221">
        <v>888642083.55099881</v>
      </c>
      <c r="G20" s="221">
        <v>866765088.75789595</v>
      </c>
      <c r="H20" s="224">
        <v>1755407172.3088946</v>
      </c>
    </row>
    <row r="21" spans="1:8" ht="15.75">
      <c r="A21" s="36"/>
      <c r="B21" s="37" t="s">
        <v>183</v>
      </c>
      <c r="C21" s="225"/>
      <c r="D21" s="225"/>
      <c r="E21" s="225"/>
      <c r="F21" s="226"/>
      <c r="G21" s="227"/>
      <c r="H21" s="228"/>
    </row>
    <row r="22" spans="1:8" ht="15.75">
      <c r="A22" s="36">
        <v>13</v>
      </c>
      <c r="B22" s="40" t="s">
        <v>167</v>
      </c>
      <c r="C22" s="220">
        <v>3083704</v>
      </c>
      <c r="D22" s="220">
        <v>15752041</v>
      </c>
      <c r="E22" s="221">
        <v>18835745</v>
      </c>
      <c r="F22" s="222">
        <v>1341236</v>
      </c>
      <c r="G22" s="223">
        <v>12897399</v>
      </c>
      <c r="H22" s="224">
        <v>14238635</v>
      </c>
    </row>
    <row r="23" spans="1:8" ht="15.75">
      <c r="A23" s="36">
        <v>14</v>
      </c>
      <c r="B23" s="40" t="s">
        <v>168</v>
      </c>
      <c r="C23" s="220">
        <v>194523629</v>
      </c>
      <c r="D23" s="220">
        <v>249608382</v>
      </c>
      <c r="E23" s="221">
        <v>444132011</v>
      </c>
      <c r="F23" s="222">
        <v>129352311</v>
      </c>
      <c r="G23" s="223">
        <v>187818378</v>
      </c>
      <c r="H23" s="224">
        <v>317170689</v>
      </c>
    </row>
    <row r="24" spans="1:8" ht="15.75">
      <c r="A24" s="36">
        <v>15</v>
      </c>
      <c r="B24" s="40" t="s">
        <v>169</v>
      </c>
      <c r="C24" s="220">
        <v>137615196</v>
      </c>
      <c r="D24" s="220">
        <v>78626323</v>
      </c>
      <c r="E24" s="221">
        <v>216241519</v>
      </c>
      <c r="F24" s="222">
        <v>159580952</v>
      </c>
      <c r="G24" s="223">
        <v>79568332</v>
      </c>
      <c r="H24" s="224">
        <v>239149284</v>
      </c>
    </row>
    <row r="25" spans="1:8" ht="15.75">
      <c r="A25" s="36">
        <v>16</v>
      </c>
      <c r="B25" s="40" t="s">
        <v>170</v>
      </c>
      <c r="C25" s="220">
        <v>390093029</v>
      </c>
      <c r="D25" s="220">
        <v>539977249</v>
      </c>
      <c r="E25" s="221">
        <v>930070278</v>
      </c>
      <c r="F25" s="222">
        <v>245577828</v>
      </c>
      <c r="G25" s="223">
        <v>428068391</v>
      </c>
      <c r="H25" s="224">
        <v>673646219</v>
      </c>
    </row>
    <row r="26" spans="1:8" ht="15.75">
      <c r="A26" s="36">
        <v>17</v>
      </c>
      <c r="B26" s="40" t="s">
        <v>171</v>
      </c>
      <c r="C26" s="225"/>
      <c r="D26" s="225"/>
      <c r="E26" s="221">
        <v>0</v>
      </c>
      <c r="F26" s="226"/>
      <c r="G26" s="227"/>
      <c r="H26" s="224">
        <v>0</v>
      </c>
    </row>
    <row r="27" spans="1:8" ht="15.75">
      <c r="A27" s="36">
        <v>18</v>
      </c>
      <c r="B27" s="40" t="s">
        <v>172</v>
      </c>
      <c r="C27" s="220">
        <v>95550000</v>
      </c>
      <c r="D27" s="220">
        <v>57161669.059999995</v>
      </c>
      <c r="E27" s="221">
        <v>152711669.06</v>
      </c>
      <c r="F27" s="222">
        <v>75000000</v>
      </c>
      <c r="G27" s="223">
        <v>119418009.34000002</v>
      </c>
      <c r="H27" s="224">
        <v>194418009.34000003</v>
      </c>
    </row>
    <row r="28" spans="1:8" ht="15.75">
      <c r="A28" s="36">
        <v>19</v>
      </c>
      <c r="B28" s="40" t="s">
        <v>173</v>
      </c>
      <c r="C28" s="220">
        <v>7135497</v>
      </c>
      <c r="D28" s="220">
        <v>6012759</v>
      </c>
      <c r="E28" s="221">
        <v>13148256</v>
      </c>
      <c r="F28" s="222">
        <v>5698754</v>
      </c>
      <c r="G28" s="223">
        <v>5577762</v>
      </c>
      <c r="H28" s="224">
        <v>11276516</v>
      </c>
    </row>
    <row r="29" spans="1:8" ht="15.75">
      <c r="A29" s="36">
        <v>20</v>
      </c>
      <c r="B29" s="40" t="s">
        <v>95</v>
      </c>
      <c r="C29" s="220">
        <v>15444544.200000001</v>
      </c>
      <c r="D29" s="220">
        <v>15973836.51</v>
      </c>
      <c r="E29" s="221">
        <v>31418380.710000001</v>
      </c>
      <c r="F29" s="222">
        <v>32655172.52</v>
      </c>
      <c r="G29" s="223">
        <v>14164271.109999999</v>
      </c>
      <c r="H29" s="224">
        <v>46819443.629999995</v>
      </c>
    </row>
    <row r="30" spans="1:8" ht="15.75">
      <c r="A30" s="36">
        <v>21</v>
      </c>
      <c r="B30" s="40" t="s">
        <v>174</v>
      </c>
      <c r="C30" s="220">
        <v>0</v>
      </c>
      <c r="D30" s="220">
        <v>94918718.340000004</v>
      </c>
      <c r="E30" s="221">
        <v>94918718.340000004</v>
      </c>
      <c r="F30" s="222">
        <v>0</v>
      </c>
      <c r="G30" s="223">
        <v>68327362.25999999</v>
      </c>
      <c r="H30" s="224">
        <v>68327362.25999999</v>
      </c>
    </row>
    <row r="31" spans="1:8" ht="15.75">
      <c r="A31" s="36">
        <v>22</v>
      </c>
      <c r="B31" s="42" t="s">
        <v>175</v>
      </c>
      <c r="C31" s="221">
        <v>843445599.20000005</v>
      </c>
      <c r="D31" s="221">
        <v>1058030977.91</v>
      </c>
      <c r="E31" s="221">
        <v>1901476577.1100001</v>
      </c>
      <c r="F31" s="221">
        <v>649206253.51999998</v>
      </c>
      <c r="G31" s="221">
        <v>915839904.71000004</v>
      </c>
      <c r="H31" s="224">
        <v>1565046158.23</v>
      </c>
    </row>
    <row r="32" spans="1:8" ht="15.75">
      <c r="A32" s="36"/>
      <c r="B32" s="37" t="s">
        <v>184</v>
      </c>
      <c r="C32" s="225"/>
      <c r="D32" s="225"/>
      <c r="E32" s="220"/>
      <c r="F32" s="226"/>
      <c r="G32" s="227"/>
      <c r="H32" s="228"/>
    </row>
    <row r="33" spans="1:8" ht="15.75">
      <c r="A33" s="36">
        <v>23</v>
      </c>
      <c r="B33" s="40" t="s">
        <v>176</v>
      </c>
      <c r="C33" s="220">
        <v>209008277</v>
      </c>
      <c r="D33" s="225" t="s">
        <v>503</v>
      </c>
      <c r="E33" s="221">
        <v>209008277</v>
      </c>
      <c r="F33" s="222">
        <v>209008277</v>
      </c>
      <c r="G33" s="227" t="s">
        <v>503</v>
      </c>
      <c r="H33" s="224">
        <v>209008277</v>
      </c>
    </row>
    <row r="34" spans="1:8" ht="15.75">
      <c r="A34" s="36">
        <v>24</v>
      </c>
      <c r="B34" s="40" t="s">
        <v>177</v>
      </c>
      <c r="C34" s="220">
        <v>0</v>
      </c>
      <c r="D34" s="225" t="s">
        <v>503</v>
      </c>
      <c r="E34" s="221">
        <v>0</v>
      </c>
      <c r="F34" s="222">
        <v>0</v>
      </c>
      <c r="G34" s="227" t="s">
        <v>503</v>
      </c>
      <c r="H34" s="224">
        <v>0</v>
      </c>
    </row>
    <row r="35" spans="1:8" ht="15.75">
      <c r="A35" s="36">
        <v>25</v>
      </c>
      <c r="B35" s="41" t="s">
        <v>178</v>
      </c>
      <c r="C35" s="220">
        <v>0</v>
      </c>
      <c r="D35" s="225" t="s">
        <v>503</v>
      </c>
      <c r="E35" s="221">
        <v>0</v>
      </c>
      <c r="F35" s="222">
        <v>0</v>
      </c>
      <c r="G35" s="227" t="s">
        <v>503</v>
      </c>
      <c r="H35" s="224">
        <v>0</v>
      </c>
    </row>
    <row r="36" spans="1:8" ht="15.75">
      <c r="A36" s="36">
        <v>26</v>
      </c>
      <c r="B36" s="40" t="s">
        <v>179</v>
      </c>
      <c r="C36" s="220">
        <v>0</v>
      </c>
      <c r="D36" s="225" t="s">
        <v>503</v>
      </c>
      <c r="E36" s="221">
        <v>0</v>
      </c>
      <c r="F36" s="222">
        <v>0</v>
      </c>
      <c r="G36" s="227" t="s">
        <v>503</v>
      </c>
      <c r="H36" s="224">
        <v>0</v>
      </c>
    </row>
    <row r="37" spans="1:8" ht="15.75">
      <c r="A37" s="36">
        <v>27</v>
      </c>
      <c r="B37" s="40" t="s">
        <v>180</v>
      </c>
      <c r="C37" s="220">
        <v>0</v>
      </c>
      <c r="D37" s="225" t="s">
        <v>503</v>
      </c>
      <c r="E37" s="221">
        <v>0</v>
      </c>
      <c r="F37" s="222">
        <v>0</v>
      </c>
      <c r="G37" s="227" t="s">
        <v>503</v>
      </c>
      <c r="H37" s="224">
        <v>0</v>
      </c>
    </row>
    <row r="38" spans="1:8" ht="15.75">
      <c r="A38" s="36">
        <v>28</v>
      </c>
      <c r="B38" s="40" t="s">
        <v>181</v>
      </c>
      <c r="C38" s="220">
        <v>-7297807.9999999981</v>
      </c>
      <c r="D38" s="225" t="s">
        <v>503</v>
      </c>
      <c r="E38" s="221">
        <v>-7297807.9999999981</v>
      </c>
      <c r="F38" s="222">
        <v>-28271620</v>
      </c>
      <c r="G38" s="227" t="s">
        <v>503</v>
      </c>
      <c r="H38" s="224">
        <v>-28271620</v>
      </c>
    </row>
    <row r="39" spans="1:8" ht="15.75">
      <c r="A39" s="36">
        <v>29</v>
      </c>
      <c r="B39" s="40" t="s">
        <v>196</v>
      </c>
      <c r="C39" s="220">
        <v>9515140</v>
      </c>
      <c r="D39" s="225" t="s">
        <v>503</v>
      </c>
      <c r="E39" s="221">
        <v>9515140</v>
      </c>
      <c r="F39" s="222">
        <v>9624357</v>
      </c>
      <c r="G39" s="227" t="s">
        <v>503</v>
      </c>
      <c r="H39" s="224">
        <v>9624357</v>
      </c>
    </row>
    <row r="40" spans="1:8" ht="15.75">
      <c r="A40" s="36">
        <v>30</v>
      </c>
      <c r="B40" s="42" t="s">
        <v>182</v>
      </c>
      <c r="C40" s="220">
        <v>211225609</v>
      </c>
      <c r="D40" s="225" t="s">
        <v>503</v>
      </c>
      <c r="E40" s="221">
        <v>211225609</v>
      </c>
      <c r="F40" s="222">
        <v>190361014</v>
      </c>
      <c r="G40" s="227" t="s">
        <v>503</v>
      </c>
      <c r="H40" s="224">
        <v>190361014</v>
      </c>
    </row>
    <row r="41" spans="1:8" ht="16.5" thickBot="1">
      <c r="A41" s="43">
        <v>31</v>
      </c>
      <c r="B41" s="44" t="s">
        <v>197</v>
      </c>
      <c r="C41" s="229">
        <v>1054671208.2</v>
      </c>
      <c r="D41" s="229">
        <v>1058030977.91</v>
      </c>
      <c r="E41" s="229">
        <v>2112702186.1100001</v>
      </c>
      <c r="F41" s="229">
        <v>839567267.51999998</v>
      </c>
      <c r="G41" s="229">
        <v>915839904.71000004</v>
      </c>
      <c r="H41" s="230">
        <v>1755407172.23</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B83" sqref="B83"/>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"ვითიბი ბანკი ჯორჯია"</v>
      </c>
      <c r="C1" s="16"/>
    </row>
    <row r="2" spans="1:8" ht="15.75">
      <c r="A2" s="17" t="s">
        <v>189</v>
      </c>
      <c r="B2" s="439">
        <f>'1. key ratios'!B2</f>
        <v>44286</v>
      </c>
      <c r="C2" s="28"/>
      <c r="D2" s="18"/>
      <c r="E2" s="18"/>
      <c r="F2" s="18"/>
      <c r="G2" s="18"/>
      <c r="H2" s="18"/>
    </row>
    <row r="3" spans="1:8" ht="15.75">
      <c r="A3" s="17"/>
      <c r="B3" s="16"/>
      <c r="C3" s="28"/>
      <c r="D3" s="18"/>
      <c r="E3" s="18"/>
      <c r="F3" s="18"/>
      <c r="G3" s="18"/>
      <c r="H3" s="18"/>
    </row>
    <row r="4" spans="1:8" ht="16.5" thickBot="1">
      <c r="A4" s="46" t="s">
        <v>330</v>
      </c>
      <c r="B4" s="29" t="s">
        <v>222</v>
      </c>
      <c r="C4" s="32"/>
      <c r="D4" s="32"/>
      <c r="E4" s="32"/>
      <c r="F4" s="46"/>
      <c r="G4" s="46"/>
      <c r="H4" s="47" t="s">
        <v>93</v>
      </c>
    </row>
    <row r="5" spans="1:8" ht="15.75">
      <c r="A5" s="119"/>
      <c r="B5" s="120"/>
      <c r="C5" s="512" t="s">
        <v>194</v>
      </c>
      <c r="D5" s="513"/>
      <c r="E5" s="514"/>
      <c r="F5" s="512" t="s">
        <v>195</v>
      </c>
      <c r="G5" s="513"/>
      <c r="H5" s="515"/>
    </row>
    <row r="6" spans="1:8">
      <c r="A6" s="121" t="s">
        <v>26</v>
      </c>
      <c r="B6" s="48"/>
      <c r="C6" s="49" t="s">
        <v>27</v>
      </c>
      <c r="D6" s="49" t="s">
        <v>96</v>
      </c>
      <c r="E6" s="49" t="s">
        <v>68</v>
      </c>
      <c r="F6" s="49" t="s">
        <v>27</v>
      </c>
      <c r="G6" s="49" t="s">
        <v>96</v>
      </c>
      <c r="H6" s="122" t="s">
        <v>68</v>
      </c>
    </row>
    <row r="7" spans="1:8">
      <c r="A7" s="123"/>
      <c r="B7" s="51" t="s">
        <v>92</v>
      </c>
      <c r="C7" s="52"/>
      <c r="D7" s="52"/>
      <c r="E7" s="52"/>
      <c r="F7" s="52"/>
      <c r="G7" s="52"/>
      <c r="H7" s="124"/>
    </row>
    <row r="8" spans="1:8" ht="15.75">
      <c r="A8" s="123">
        <v>1</v>
      </c>
      <c r="B8" s="53" t="s">
        <v>97</v>
      </c>
      <c r="C8" s="231">
        <v>730210</v>
      </c>
      <c r="D8" s="231">
        <v>-213274</v>
      </c>
      <c r="E8" s="221">
        <v>516936</v>
      </c>
      <c r="F8" s="231">
        <v>610804</v>
      </c>
      <c r="G8" s="231">
        <v>339680</v>
      </c>
      <c r="H8" s="232">
        <v>950484</v>
      </c>
    </row>
    <row r="9" spans="1:8" ht="15.75">
      <c r="A9" s="123">
        <v>2</v>
      </c>
      <c r="B9" s="53" t="s">
        <v>98</v>
      </c>
      <c r="C9" s="233">
        <v>25080589</v>
      </c>
      <c r="D9" s="233">
        <v>10193294</v>
      </c>
      <c r="E9" s="221">
        <v>35273883</v>
      </c>
      <c r="F9" s="233">
        <v>19887325</v>
      </c>
      <c r="G9" s="233">
        <v>9341624</v>
      </c>
      <c r="H9" s="232">
        <v>29228949</v>
      </c>
    </row>
    <row r="10" spans="1:8" ht="15.75">
      <c r="A10" s="123">
        <v>2.1</v>
      </c>
      <c r="B10" s="54" t="s">
        <v>99</v>
      </c>
      <c r="C10" s="231">
        <v>0</v>
      </c>
      <c r="D10" s="231">
        <v>0</v>
      </c>
      <c r="E10" s="221">
        <v>0</v>
      </c>
      <c r="F10" s="231"/>
      <c r="G10" s="231"/>
      <c r="H10" s="232">
        <v>0</v>
      </c>
    </row>
    <row r="11" spans="1:8" ht="15.75">
      <c r="A11" s="123">
        <v>2.2000000000000002</v>
      </c>
      <c r="B11" s="54" t="s">
        <v>100</v>
      </c>
      <c r="C11" s="231">
        <v>688335.99999999988</v>
      </c>
      <c r="D11" s="231">
        <v>594331.07999999996</v>
      </c>
      <c r="E11" s="221">
        <v>1282667.0799999998</v>
      </c>
      <c r="F11" s="231">
        <v>459430.82000000007</v>
      </c>
      <c r="G11" s="231">
        <v>619056.68000000005</v>
      </c>
      <c r="H11" s="232">
        <v>1078487.5</v>
      </c>
    </row>
    <row r="12" spans="1:8" ht="15.75">
      <c r="A12" s="123">
        <v>2.2999999999999998</v>
      </c>
      <c r="B12" s="54" t="s">
        <v>101</v>
      </c>
      <c r="C12" s="231">
        <v>7051.38</v>
      </c>
      <c r="D12" s="231">
        <v>108497.35</v>
      </c>
      <c r="E12" s="221">
        <v>115548.73000000001</v>
      </c>
      <c r="F12" s="231">
        <v>30480.31</v>
      </c>
      <c r="G12" s="231">
        <v>63963.069999999992</v>
      </c>
      <c r="H12" s="232">
        <v>94443.37999999999</v>
      </c>
    </row>
    <row r="13" spans="1:8" ht="15.75">
      <c r="A13" s="123">
        <v>2.4</v>
      </c>
      <c r="B13" s="54" t="s">
        <v>102</v>
      </c>
      <c r="C13" s="231">
        <v>371255.52999999997</v>
      </c>
      <c r="D13" s="231">
        <v>132073.70000000001</v>
      </c>
      <c r="E13" s="221">
        <v>503329.23</v>
      </c>
      <c r="F13" s="231">
        <v>277607.32</v>
      </c>
      <c r="G13" s="231">
        <v>50109.180000000008</v>
      </c>
      <c r="H13" s="232">
        <v>327716.5</v>
      </c>
    </row>
    <row r="14" spans="1:8" ht="15.75">
      <c r="A14" s="123">
        <v>2.5</v>
      </c>
      <c r="B14" s="54" t="s">
        <v>103</v>
      </c>
      <c r="C14" s="231">
        <v>39483.599999999999</v>
      </c>
      <c r="D14" s="231">
        <v>79959.14</v>
      </c>
      <c r="E14" s="221">
        <v>119442.73999999999</v>
      </c>
      <c r="F14" s="231">
        <v>9014.69</v>
      </c>
      <c r="G14" s="231">
        <v>139948.68</v>
      </c>
      <c r="H14" s="232">
        <v>148963.37</v>
      </c>
    </row>
    <row r="15" spans="1:8" ht="15.75">
      <c r="A15" s="123">
        <v>2.6</v>
      </c>
      <c r="B15" s="54" t="s">
        <v>104</v>
      </c>
      <c r="C15" s="231">
        <v>95470.63</v>
      </c>
      <c r="D15" s="231">
        <v>161458.78</v>
      </c>
      <c r="E15" s="221">
        <v>256929.41</v>
      </c>
      <c r="F15" s="231">
        <v>76598.53</v>
      </c>
      <c r="G15" s="231">
        <v>152966.07999999996</v>
      </c>
      <c r="H15" s="232">
        <v>229564.60999999996</v>
      </c>
    </row>
    <row r="16" spans="1:8" ht="15.75">
      <c r="A16" s="123">
        <v>2.7</v>
      </c>
      <c r="B16" s="54" t="s">
        <v>105</v>
      </c>
      <c r="C16" s="231">
        <v>11408.72</v>
      </c>
      <c r="D16" s="231">
        <v>31475.99</v>
      </c>
      <c r="E16" s="221">
        <v>42884.71</v>
      </c>
      <c r="F16" s="231">
        <v>12959.77</v>
      </c>
      <c r="G16" s="231">
        <v>52045.37999999999</v>
      </c>
      <c r="H16" s="232">
        <v>65005.149999999994</v>
      </c>
    </row>
    <row r="17" spans="1:8" ht="15.75">
      <c r="A17" s="123">
        <v>2.8</v>
      </c>
      <c r="B17" s="54" t="s">
        <v>106</v>
      </c>
      <c r="C17" s="231">
        <v>15577515</v>
      </c>
      <c r="D17" s="231">
        <v>2061587</v>
      </c>
      <c r="E17" s="221">
        <v>17639102</v>
      </c>
      <c r="F17" s="231">
        <v>12369026</v>
      </c>
      <c r="G17" s="231">
        <v>2290368</v>
      </c>
      <c r="H17" s="232">
        <v>14659394</v>
      </c>
    </row>
    <row r="18" spans="1:8" ht="15.75">
      <c r="A18" s="123">
        <v>2.9</v>
      </c>
      <c r="B18" s="54" t="s">
        <v>107</v>
      </c>
      <c r="C18" s="231">
        <v>8290068.1400000006</v>
      </c>
      <c r="D18" s="231">
        <v>7023910.9600000009</v>
      </c>
      <c r="E18" s="221">
        <v>15313979.100000001</v>
      </c>
      <c r="F18" s="231">
        <v>6652207.5599999987</v>
      </c>
      <c r="G18" s="231">
        <v>5973166.9300000006</v>
      </c>
      <c r="H18" s="232">
        <v>12625374.489999998</v>
      </c>
    </row>
    <row r="19" spans="1:8" ht="15.75">
      <c r="A19" s="123">
        <v>3</v>
      </c>
      <c r="B19" s="53" t="s">
        <v>108</v>
      </c>
      <c r="C19" s="231"/>
      <c r="D19" s="231"/>
      <c r="E19" s="221">
        <v>0</v>
      </c>
      <c r="F19" s="231"/>
      <c r="G19" s="231"/>
      <c r="H19" s="232">
        <v>0</v>
      </c>
    </row>
    <row r="20" spans="1:8" ht="15.75">
      <c r="A20" s="123">
        <v>4</v>
      </c>
      <c r="B20" s="53" t="s">
        <v>109</v>
      </c>
      <c r="C20" s="231">
        <v>3695049</v>
      </c>
      <c r="D20" s="231">
        <v>0</v>
      </c>
      <c r="E20" s="221">
        <v>3695049</v>
      </c>
      <c r="F20" s="231">
        <v>2632376</v>
      </c>
      <c r="G20" s="231">
        <v>0</v>
      </c>
      <c r="H20" s="232">
        <v>2632376</v>
      </c>
    </row>
    <row r="21" spans="1:8" ht="15.75">
      <c r="A21" s="123">
        <v>5</v>
      </c>
      <c r="B21" s="53" t="s">
        <v>110</v>
      </c>
      <c r="C21" s="231">
        <v>548432.71</v>
      </c>
      <c r="D21" s="231">
        <v>0</v>
      </c>
      <c r="E21" s="221">
        <v>548432.71</v>
      </c>
      <c r="F21" s="231">
        <v>450074.14999999997</v>
      </c>
      <c r="G21" s="231">
        <v>1831</v>
      </c>
      <c r="H21" s="232">
        <v>451905.14999999997</v>
      </c>
    </row>
    <row r="22" spans="1:8" ht="15.75">
      <c r="A22" s="123">
        <v>6</v>
      </c>
      <c r="B22" s="55" t="s">
        <v>111</v>
      </c>
      <c r="C22" s="233">
        <v>30054280.710000001</v>
      </c>
      <c r="D22" s="233">
        <v>9980020</v>
      </c>
      <c r="E22" s="221">
        <v>40034300.710000001</v>
      </c>
      <c r="F22" s="233">
        <v>23580579.149999999</v>
      </c>
      <c r="G22" s="233">
        <v>9683135</v>
      </c>
      <c r="H22" s="232">
        <v>33263714.149999999</v>
      </c>
    </row>
    <row r="23" spans="1:8" ht="15.75">
      <c r="A23" s="123"/>
      <c r="B23" s="51" t="s">
        <v>90</v>
      </c>
      <c r="C23" s="231"/>
      <c r="D23" s="231"/>
      <c r="E23" s="220"/>
      <c r="F23" s="231"/>
      <c r="G23" s="231"/>
      <c r="H23" s="234"/>
    </row>
    <row r="24" spans="1:8" ht="15.75">
      <c r="A24" s="123">
        <v>7</v>
      </c>
      <c r="B24" s="53" t="s">
        <v>112</v>
      </c>
      <c r="C24" s="231">
        <v>4501874.1500000004</v>
      </c>
      <c r="D24" s="231">
        <v>638579.09</v>
      </c>
      <c r="E24" s="221">
        <v>5140453.24</v>
      </c>
      <c r="F24" s="231">
        <v>4819277.54</v>
      </c>
      <c r="G24" s="231">
        <v>521725.53</v>
      </c>
      <c r="H24" s="232">
        <v>5341003.07</v>
      </c>
    </row>
    <row r="25" spans="1:8" ht="15.75">
      <c r="A25" s="123">
        <v>8</v>
      </c>
      <c r="B25" s="53" t="s">
        <v>113</v>
      </c>
      <c r="C25" s="231">
        <v>8616486.8499999996</v>
      </c>
      <c r="D25" s="231">
        <v>3370870.9099999997</v>
      </c>
      <c r="E25" s="221">
        <v>11987357.76</v>
      </c>
      <c r="F25" s="231">
        <v>5527471.46</v>
      </c>
      <c r="G25" s="231">
        <v>2774852.47</v>
      </c>
      <c r="H25" s="232">
        <v>8302323.9299999997</v>
      </c>
    </row>
    <row r="26" spans="1:8" ht="15.75">
      <c r="A26" s="123">
        <v>9</v>
      </c>
      <c r="B26" s="53" t="s">
        <v>114</v>
      </c>
      <c r="C26" s="231">
        <v>23671</v>
      </c>
      <c r="D26" s="231">
        <v>97177</v>
      </c>
      <c r="E26" s="221">
        <v>120848</v>
      </c>
      <c r="F26" s="231">
        <v>192473</v>
      </c>
      <c r="G26" s="231">
        <v>2538</v>
      </c>
      <c r="H26" s="232">
        <v>195011</v>
      </c>
    </row>
    <row r="27" spans="1:8" ht="15.75">
      <c r="A27" s="123">
        <v>10</v>
      </c>
      <c r="B27" s="53" t="s">
        <v>115</v>
      </c>
      <c r="C27" s="231">
        <v>0</v>
      </c>
      <c r="D27" s="231">
        <v>0</v>
      </c>
      <c r="E27" s="221">
        <v>0</v>
      </c>
      <c r="F27" s="231">
        <v>0</v>
      </c>
      <c r="G27" s="231">
        <v>0</v>
      </c>
      <c r="H27" s="232">
        <v>0</v>
      </c>
    </row>
    <row r="28" spans="1:8" ht="15.75">
      <c r="A28" s="123">
        <v>11</v>
      </c>
      <c r="B28" s="53" t="s">
        <v>116</v>
      </c>
      <c r="C28" s="231">
        <v>2360897</v>
      </c>
      <c r="D28" s="231">
        <v>3016866</v>
      </c>
      <c r="E28" s="221">
        <v>5377763</v>
      </c>
      <c r="F28" s="231">
        <v>1233627</v>
      </c>
      <c r="G28" s="231">
        <v>2983949</v>
      </c>
      <c r="H28" s="232">
        <v>4217576</v>
      </c>
    </row>
    <row r="29" spans="1:8" ht="15.75">
      <c r="A29" s="123">
        <v>12</v>
      </c>
      <c r="B29" s="53" t="s">
        <v>117</v>
      </c>
      <c r="C29" s="231">
        <v>125912</v>
      </c>
      <c r="D29" s="231">
        <v>97113</v>
      </c>
      <c r="E29" s="221">
        <v>223025</v>
      </c>
      <c r="F29" s="231">
        <v>97176</v>
      </c>
      <c r="G29" s="231">
        <v>118441</v>
      </c>
      <c r="H29" s="232">
        <v>215617</v>
      </c>
    </row>
    <row r="30" spans="1:8" ht="15.75">
      <c r="A30" s="123">
        <v>13</v>
      </c>
      <c r="B30" s="56" t="s">
        <v>118</v>
      </c>
      <c r="C30" s="233">
        <v>15628841</v>
      </c>
      <c r="D30" s="233">
        <v>7220606</v>
      </c>
      <c r="E30" s="221">
        <v>22849447</v>
      </c>
      <c r="F30" s="233">
        <v>11870025</v>
      </c>
      <c r="G30" s="233">
        <v>6401506</v>
      </c>
      <c r="H30" s="232">
        <v>18271531</v>
      </c>
    </row>
    <row r="31" spans="1:8" ht="15.75">
      <c r="A31" s="123">
        <v>14</v>
      </c>
      <c r="B31" s="56" t="s">
        <v>119</v>
      </c>
      <c r="C31" s="233">
        <v>14425439.710000001</v>
      </c>
      <c r="D31" s="233">
        <v>2759414</v>
      </c>
      <c r="E31" s="221">
        <v>17184853.710000001</v>
      </c>
      <c r="F31" s="233">
        <v>11710554.149999999</v>
      </c>
      <c r="G31" s="233">
        <v>3281629</v>
      </c>
      <c r="H31" s="232">
        <v>14992183.149999999</v>
      </c>
    </row>
    <row r="32" spans="1:8">
      <c r="A32" s="123"/>
      <c r="B32" s="51"/>
      <c r="C32" s="467"/>
      <c r="D32" s="467"/>
      <c r="E32" s="467"/>
      <c r="F32" s="467"/>
      <c r="G32" s="467"/>
      <c r="H32" s="468"/>
    </row>
    <row r="33" spans="1:8" ht="15.75">
      <c r="A33" s="123"/>
      <c r="B33" s="51" t="s">
        <v>120</v>
      </c>
      <c r="C33" s="231"/>
      <c r="D33" s="231"/>
      <c r="E33" s="220"/>
      <c r="F33" s="231"/>
      <c r="G33" s="231"/>
      <c r="H33" s="234"/>
    </row>
    <row r="34" spans="1:8" ht="15.75">
      <c r="A34" s="123">
        <v>15</v>
      </c>
      <c r="B34" s="50" t="s">
        <v>91</v>
      </c>
      <c r="C34" s="235">
        <v>2992099.89</v>
      </c>
      <c r="D34" s="235">
        <v>539678</v>
      </c>
      <c r="E34" s="221">
        <v>3531777.89</v>
      </c>
      <c r="F34" s="235">
        <v>2974274.62</v>
      </c>
      <c r="G34" s="235">
        <v>259289</v>
      </c>
      <c r="H34" s="232">
        <v>3233563.62</v>
      </c>
    </row>
    <row r="35" spans="1:8" ht="15.75">
      <c r="A35" s="123">
        <v>15.1</v>
      </c>
      <c r="B35" s="54" t="s">
        <v>121</v>
      </c>
      <c r="C35" s="231">
        <v>3472079.89</v>
      </c>
      <c r="D35" s="231">
        <v>1784463</v>
      </c>
      <c r="E35" s="221">
        <v>5256542.8900000006</v>
      </c>
      <c r="F35" s="231">
        <v>3381822.62</v>
      </c>
      <c r="G35" s="231">
        <v>1539795</v>
      </c>
      <c r="H35" s="232">
        <v>4921617.62</v>
      </c>
    </row>
    <row r="36" spans="1:8" ht="15.75">
      <c r="A36" s="123">
        <v>15.2</v>
      </c>
      <c r="B36" s="54" t="s">
        <v>122</v>
      </c>
      <c r="C36" s="231">
        <v>479980</v>
      </c>
      <c r="D36" s="231">
        <v>1244785</v>
      </c>
      <c r="E36" s="221">
        <v>1724765</v>
      </c>
      <c r="F36" s="231">
        <v>407548</v>
      </c>
      <c r="G36" s="231">
        <v>1280506</v>
      </c>
      <c r="H36" s="232">
        <v>1688054</v>
      </c>
    </row>
    <row r="37" spans="1:8" ht="15.75">
      <c r="A37" s="123">
        <v>16</v>
      </c>
      <c r="B37" s="53" t="s">
        <v>123</v>
      </c>
      <c r="C37" s="231">
        <v>0</v>
      </c>
      <c r="D37" s="231">
        <v>0</v>
      </c>
      <c r="E37" s="221">
        <v>0</v>
      </c>
      <c r="F37" s="231">
        <v>0</v>
      </c>
      <c r="G37" s="231">
        <v>0</v>
      </c>
      <c r="H37" s="232">
        <v>0</v>
      </c>
    </row>
    <row r="38" spans="1:8" ht="15.75">
      <c r="A38" s="123">
        <v>17</v>
      </c>
      <c r="B38" s="53" t="s">
        <v>124</v>
      </c>
      <c r="C38" s="231">
        <v>0</v>
      </c>
      <c r="D38" s="231">
        <v>0</v>
      </c>
      <c r="E38" s="221">
        <v>0</v>
      </c>
      <c r="F38" s="231">
        <v>0</v>
      </c>
      <c r="G38" s="231">
        <v>0</v>
      </c>
      <c r="H38" s="232">
        <v>0</v>
      </c>
    </row>
    <row r="39" spans="1:8" ht="15.75">
      <c r="A39" s="123">
        <v>18</v>
      </c>
      <c r="B39" s="53" t="s">
        <v>125</v>
      </c>
      <c r="C39" s="231">
        <v>0</v>
      </c>
      <c r="D39" s="231">
        <v>0</v>
      </c>
      <c r="E39" s="221">
        <v>0</v>
      </c>
      <c r="F39" s="231">
        <v>0</v>
      </c>
      <c r="G39" s="231">
        <v>0</v>
      </c>
      <c r="H39" s="232">
        <v>0</v>
      </c>
    </row>
    <row r="40" spans="1:8" ht="15.75">
      <c r="A40" s="123">
        <v>19</v>
      </c>
      <c r="B40" s="53" t="s">
        <v>126</v>
      </c>
      <c r="C40" s="231">
        <v>2532208</v>
      </c>
      <c r="D40" s="231">
        <v>0</v>
      </c>
      <c r="E40" s="221">
        <v>2532208</v>
      </c>
      <c r="F40" s="231">
        <v>-19170444</v>
      </c>
      <c r="G40" s="231">
        <v>0</v>
      </c>
      <c r="H40" s="232">
        <v>-19170444</v>
      </c>
    </row>
    <row r="41" spans="1:8" ht="15.75">
      <c r="A41" s="123">
        <v>20</v>
      </c>
      <c r="B41" s="53" t="s">
        <v>127</v>
      </c>
      <c r="C41" s="231">
        <v>-105491</v>
      </c>
      <c r="D41" s="231">
        <v>0</v>
      </c>
      <c r="E41" s="221">
        <v>-105491</v>
      </c>
      <c r="F41" s="231">
        <v>27600500</v>
      </c>
      <c r="G41" s="231">
        <v>0</v>
      </c>
      <c r="H41" s="232">
        <v>27600500</v>
      </c>
    </row>
    <row r="42" spans="1:8" ht="15.75">
      <c r="A42" s="123">
        <v>21</v>
      </c>
      <c r="B42" s="53" t="s">
        <v>128</v>
      </c>
      <c r="C42" s="231">
        <v>61137</v>
      </c>
      <c r="D42" s="231">
        <v>0</v>
      </c>
      <c r="E42" s="221">
        <v>61137</v>
      </c>
      <c r="F42" s="231">
        <v>-148349</v>
      </c>
      <c r="G42" s="231">
        <v>0</v>
      </c>
      <c r="H42" s="232">
        <v>-148349</v>
      </c>
    </row>
    <row r="43" spans="1:8" ht="15.75">
      <c r="A43" s="123">
        <v>22</v>
      </c>
      <c r="B43" s="53" t="s">
        <v>129</v>
      </c>
      <c r="C43" s="231">
        <v>34821.11</v>
      </c>
      <c r="D43" s="231">
        <v>0</v>
      </c>
      <c r="E43" s="221">
        <v>34821.11</v>
      </c>
      <c r="F43" s="231">
        <v>49294.409999999996</v>
      </c>
      <c r="G43" s="231">
        <v>0</v>
      </c>
      <c r="H43" s="232">
        <v>49294.409999999996</v>
      </c>
    </row>
    <row r="44" spans="1:8" ht="15.75">
      <c r="A44" s="123">
        <v>23</v>
      </c>
      <c r="B44" s="53" t="s">
        <v>130</v>
      </c>
      <c r="C44" s="231">
        <v>917270.29</v>
      </c>
      <c r="D44" s="231">
        <v>222441</v>
      </c>
      <c r="E44" s="221">
        <v>1139711.29</v>
      </c>
      <c r="F44" s="231">
        <v>674445.82</v>
      </c>
      <c r="G44" s="231">
        <v>312507</v>
      </c>
      <c r="H44" s="232">
        <v>986952.82</v>
      </c>
    </row>
    <row r="45" spans="1:8" ht="15.75">
      <c r="A45" s="123">
        <v>24</v>
      </c>
      <c r="B45" s="56" t="s">
        <v>131</v>
      </c>
      <c r="C45" s="233">
        <v>6432045.290000001</v>
      </c>
      <c r="D45" s="233">
        <v>762119</v>
      </c>
      <c r="E45" s="221">
        <v>7194164.290000001</v>
      </c>
      <c r="F45" s="233">
        <v>11979721.850000001</v>
      </c>
      <c r="G45" s="233">
        <v>571796</v>
      </c>
      <c r="H45" s="232">
        <v>12551517.850000001</v>
      </c>
    </row>
    <row r="46" spans="1:8">
      <c r="A46" s="123"/>
      <c r="B46" s="51" t="s">
        <v>132</v>
      </c>
      <c r="C46" s="231"/>
      <c r="D46" s="231"/>
      <c r="E46" s="231"/>
      <c r="F46" s="231"/>
      <c r="G46" s="231"/>
      <c r="H46" s="236"/>
    </row>
    <row r="47" spans="1:8" ht="15.75">
      <c r="A47" s="123">
        <v>25</v>
      </c>
      <c r="B47" s="53" t="s">
        <v>133</v>
      </c>
      <c r="C47" s="231">
        <v>458341</v>
      </c>
      <c r="D47" s="231">
        <v>599442</v>
      </c>
      <c r="E47" s="221">
        <v>1057783</v>
      </c>
      <c r="F47" s="231">
        <v>371465</v>
      </c>
      <c r="G47" s="231">
        <v>395748</v>
      </c>
      <c r="H47" s="232">
        <v>767213</v>
      </c>
    </row>
    <row r="48" spans="1:8" ht="15.75">
      <c r="A48" s="123">
        <v>26</v>
      </c>
      <c r="B48" s="53" t="s">
        <v>134</v>
      </c>
      <c r="C48" s="231">
        <v>1323439</v>
      </c>
      <c r="D48" s="231">
        <v>150017</v>
      </c>
      <c r="E48" s="221">
        <v>1473456</v>
      </c>
      <c r="F48" s="231">
        <v>1106522</v>
      </c>
      <c r="G48" s="231">
        <v>148460</v>
      </c>
      <c r="H48" s="232">
        <v>1254982</v>
      </c>
    </row>
    <row r="49" spans="1:9" ht="15.75">
      <c r="A49" s="123">
        <v>27</v>
      </c>
      <c r="B49" s="53" t="s">
        <v>135</v>
      </c>
      <c r="C49" s="231">
        <v>10498128</v>
      </c>
      <c r="D49" s="231">
        <v>0</v>
      </c>
      <c r="E49" s="221">
        <v>10498128</v>
      </c>
      <c r="F49" s="231">
        <v>9740402</v>
      </c>
      <c r="G49" s="231">
        <v>0</v>
      </c>
      <c r="H49" s="232">
        <v>9740402</v>
      </c>
    </row>
    <row r="50" spans="1:9" ht="15.75">
      <c r="A50" s="123">
        <v>28</v>
      </c>
      <c r="B50" s="53" t="s">
        <v>271</v>
      </c>
      <c r="C50" s="231">
        <v>100948</v>
      </c>
      <c r="D50" s="231">
        <v>0</v>
      </c>
      <c r="E50" s="221">
        <v>100948</v>
      </c>
      <c r="F50" s="231">
        <v>203496</v>
      </c>
      <c r="G50" s="231">
        <v>0</v>
      </c>
      <c r="H50" s="232">
        <v>203496</v>
      </c>
    </row>
    <row r="51" spans="1:9" ht="15.75">
      <c r="A51" s="123">
        <v>29</v>
      </c>
      <c r="B51" s="53" t="s">
        <v>136</v>
      </c>
      <c r="C51" s="231">
        <v>2094588</v>
      </c>
      <c r="D51" s="231">
        <v>0</v>
      </c>
      <c r="E51" s="221">
        <v>2094588</v>
      </c>
      <c r="F51" s="231">
        <v>2095018</v>
      </c>
      <c r="G51" s="231">
        <v>0</v>
      </c>
      <c r="H51" s="232">
        <v>2095018</v>
      </c>
    </row>
    <row r="52" spans="1:9" ht="15.75">
      <c r="A52" s="123">
        <v>30</v>
      </c>
      <c r="B52" s="53" t="s">
        <v>137</v>
      </c>
      <c r="C52" s="231">
        <v>1683168</v>
      </c>
      <c r="D52" s="231">
        <v>35321</v>
      </c>
      <c r="E52" s="221">
        <v>1718489</v>
      </c>
      <c r="F52" s="231">
        <v>1758289</v>
      </c>
      <c r="G52" s="231">
        <v>32769</v>
      </c>
      <c r="H52" s="232">
        <v>1791058</v>
      </c>
    </row>
    <row r="53" spans="1:9" ht="15.75">
      <c r="A53" s="123">
        <v>31</v>
      </c>
      <c r="B53" s="56" t="s">
        <v>138</v>
      </c>
      <c r="C53" s="233">
        <v>16158612</v>
      </c>
      <c r="D53" s="233">
        <v>784780</v>
      </c>
      <c r="E53" s="221">
        <v>16943392</v>
      </c>
      <c r="F53" s="233">
        <v>15275192</v>
      </c>
      <c r="G53" s="233">
        <v>576977</v>
      </c>
      <c r="H53" s="232">
        <v>15852169</v>
      </c>
    </row>
    <row r="54" spans="1:9" ht="15.75">
      <c r="A54" s="123">
        <v>32</v>
      </c>
      <c r="B54" s="56" t="s">
        <v>139</v>
      </c>
      <c r="C54" s="233">
        <v>-9726566.709999999</v>
      </c>
      <c r="D54" s="233">
        <v>-22661</v>
      </c>
      <c r="E54" s="221">
        <v>-9749227.709999999</v>
      </c>
      <c r="F54" s="233">
        <v>-3295470.1499999985</v>
      </c>
      <c r="G54" s="233">
        <v>-5181</v>
      </c>
      <c r="H54" s="232">
        <v>-3300651.1499999985</v>
      </c>
    </row>
    <row r="55" spans="1:9">
      <c r="A55" s="123"/>
      <c r="B55" s="51"/>
      <c r="C55" s="467"/>
      <c r="D55" s="467"/>
      <c r="E55" s="467"/>
      <c r="F55" s="467"/>
      <c r="G55" s="467"/>
      <c r="H55" s="468"/>
    </row>
    <row r="56" spans="1:9" ht="15.75">
      <c r="A56" s="123">
        <v>33</v>
      </c>
      <c r="B56" s="56" t="s">
        <v>140</v>
      </c>
      <c r="C56" s="233">
        <v>4698873.0000000019</v>
      </c>
      <c r="D56" s="233">
        <v>2736753</v>
      </c>
      <c r="E56" s="221">
        <v>7435626.0000000019</v>
      </c>
      <c r="F56" s="233">
        <v>8415084</v>
      </c>
      <c r="G56" s="233">
        <v>3276448</v>
      </c>
      <c r="H56" s="232">
        <v>11691532</v>
      </c>
    </row>
    <row r="57" spans="1:9">
      <c r="A57" s="123"/>
      <c r="B57" s="51"/>
      <c r="C57" s="467"/>
      <c r="D57" s="467"/>
      <c r="E57" s="467"/>
      <c r="F57" s="467"/>
      <c r="G57" s="467"/>
      <c r="H57" s="468"/>
    </row>
    <row r="58" spans="1:9" ht="15.75">
      <c r="A58" s="123">
        <v>34</v>
      </c>
      <c r="B58" s="53" t="s">
        <v>141</v>
      </c>
      <c r="C58" s="231">
        <v>1755666</v>
      </c>
      <c r="D58" s="231">
        <v>24707</v>
      </c>
      <c r="E58" s="221">
        <v>1780373</v>
      </c>
      <c r="F58" s="231">
        <v>41004321</v>
      </c>
      <c r="G58" s="231" t="s">
        <v>503</v>
      </c>
      <c r="H58" s="232">
        <v>41004321</v>
      </c>
    </row>
    <row r="59" spans="1:9" s="195" customFormat="1" ht="15.75">
      <c r="A59" s="123">
        <v>35</v>
      </c>
      <c r="B59" s="50" t="s">
        <v>142</v>
      </c>
      <c r="C59" s="231">
        <v>0</v>
      </c>
      <c r="D59" s="231" t="s">
        <v>503</v>
      </c>
      <c r="E59" s="221">
        <v>0</v>
      </c>
      <c r="F59" s="231">
        <v>328000</v>
      </c>
      <c r="G59" s="231" t="s">
        <v>503</v>
      </c>
      <c r="H59" s="232">
        <v>328000</v>
      </c>
      <c r="I59" s="194"/>
    </row>
    <row r="60" spans="1:9" ht="15.75">
      <c r="A60" s="123">
        <v>36</v>
      </c>
      <c r="B60" s="53" t="s">
        <v>143</v>
      </c>
      <c r="C60" s="231">
        <v>210508</v>
      </c>
      <c r="D60" s="231">
        <v>432559</v>
      </c>
      <c r="E60" s="221">
        <v>643067</v>
      </c>
      <c r="F60" s="231">
        <v>1067529</v>
      </c>
      <c r="G60" s="231" t="s">
        <v>503</v>
      </c>
      <c r="H60" s="232">
        <v>1067529</v>
      </c>
    </row>
    <row r="61" spans="1:9" ht="15.75">
      <c r="A61" s="123">
        <v>37</v>
      </c>
      <c r="B61" s="56" t="s">
        <v>144</v>
      </c>
      <c r="C61" s="233">
        <v>1966174</v>
      </c>
      <c r="D61" s="233">
        <v>457266</v>
      </c>
      <c r="E61" s="221">
        <v>2423440</v>
      </c>
      <c r="F61" s="233">
        <v>42399850</v>
      </c>
      <c r="G61" s="233">
        <v>0</v>
      </c>
      <c r="H61" s="232">
        <v>42399850</v>
      </c>
    </row>
    <row r="62" spans="1:9">
      <c r="A62" s="123"/>
      <c r="B62" s="57"/>
      <c r="C62" s="231"/>
      <c r="D62" s="231"/>
      <c r="E62" s="231"/>
      <c r="F62" s="231"/>
      <c r="G62" s="231"/>
      <c r="H62" s="236"/>
    </row>
    <row r="63" spans="1:9" ht="15.75">
      <c r="A63" s="123">
        <v>38</v>
      </c>
      <c r="B63" s="58" t="s">
        <v>272</v>
      </c>
      <c r="C63" s="233">
        <v>2732699.0000000019</v>
      </c>
      <c r="D63" s="233">
        <v>2279487</v>
      </c>
      <c r="E63" s="221">
        <v>5012186.0000000019</v>
      </c>
      <c r="F63" s="233">
        <v>-33984766</v>
      </c>
      <c r="G63" s="233">
        <v>3276448</v>
      </c>
      <c r="H63" s="232">
        <v>-30708318</v>
      </c>
    </row>
    <row r="64" spans="1:9" ht="15.75">
      <c r="A64" s="121">
        <v>39</v>
      </c>
      <c r="B64" s="53" t="s">
        <v>145</v>
      </c>
      <c r="C64" s="237">
        <v>-130464</v>
      </c>
      <c r="D64" s="237">
        <v>0</v>
      </c>
      <c r="E64" s="221">
        <v>-130464</v>
      </c>
      <c r="F64" s="237">
        <v>-210035</v>
      </c>
      <c r="G64" s="237"/>
      <c r="H64" s="232">
        <v>-210035</v>
      </c>
    </row>
    <row r="65" spans="1:8" ht="15.75">
      <c r="A65" s="123">
        <v>40</v>
      </c>
      <c r="B65" s="56" t="s">
        <v>146</v>
      </c>
      <c r="C65" s="233">
        <v>2863163.0000000019</v>
      </c>
      <c r="D65" s="233">
        <v>2279487</v>
      </c>
      <c r="E65" s="221">
        <v>5142650.0000000019</v>
      </c>
      <c r="F65" s="233">
        <v>-33774731</v>
      </c>
      <c r="G65" s="233">
        <v>3276448</v>
      </c>
      <c r="H65" s="232">
        <v>-30498283</v>
      </c>
    </row>
    <row r="66" spans="1:8" ht="15.75">
      <c r="A66" s="121">
        <v>41</v>
      </c>
      <c r="B66" s="53" t="s">
        <v>147</v>
      </c>
      <c r="C66" s="237">
        <v>0</v>
      </c>
      <c r="D66" s="237"/>
      <c r="E66" s="221">
        <v>0</v>
      </c>
      <c r="F66" s="237"/>
      <c r="G66" s="237"/>
      <c r="H66" s="232">
        <v>0</v>
      </c>
    </row>
    <row r="67" spans="1:8" ht="16.5" thickBot="1">
      <c r="A67" s="125">
        <v>42</v>
      </c>
      <c r="B67" s="126" t="s">
        <v>148</v>
      </c>
      <c r="C67" s="238">
        <v>2863163.0000000019</v>
      </c>
      <c r="D67" s="238">
        <v>2279487</v>
      </c>
      <c r="E67" s="229">
        <v>5142650.0000000019</v>
      </c>
      <c r="F67" s="238">
        <v>-33774731</v>
      </c>
      <c r="G67" s="238">
        <v>3276448</v>
      </c>
      <c r="H67" s="239">
        <v>-30498283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7" sqref="C7:H52"/>
    </sheetView>
  </sheetViews>
  <sheetFormatPr defaultRowHeight="15"/>
  <cols>
    <col min="1" max="1" width="9.5703125" bestFit="1" customWidth="1"/>
    <col min="2" max="2" width="72.28515625" customWidth="1"/>
    <col min="3" max="3" width="12.7109375" customWidth="1"/>
    <col min="4" max="5" width="14.5703125" bestFit="1" customWidth="1"/>
    <col min="6" max="6" width="12.7109375" customWidth="1"/>
    <col min="7" max="8" width="14.5703125" bestFit="1" customWidth="1"/>
  </cols>
  <sheetData>
    <row r="1" spans="1:8">
      <c r="A1" s="2" t="s">
        <v>188</v>
      </c>
      <c r="B1" t="str">
        <f>Info!C2</f>
        <v>სს "ვითიბი ბანკი ჯორჯია"</v>
      </c>
    </row>
    <row r="2" spans="1:8">
      <c r="A2" s="2" t="s">
        <v>189</v>
      </c>
      <c r="B2" s="439">
        <f>'1. key ratios'!B2</f>
        <v>44286</v>
      </c>
    </row>
    <row r="3" spans="1:8">
      <c r="A3" s="2"/>
    </row>
    <row r="4" spans="1:8" ht="16.5" thickBot="1">
      <c r="A4" s="2" t="s">
        <v>331</v>
      </c>
      <c r="B4" s="2"/>
      <c r="C4" s="204"/>
      <c r="D4" s="204"/>
      <c r="E4" s="204"/>
      <c r="F4" s="205"/>
      <c r="G4" s="205"/>
      <c r="H4" s="206" t="s">
        <v>93</v>
      </c>
    </row>
    <row r="5" spans="1:8" ht="15.75">
      <c r="A5" s="516" t="s">
        <v>26</v>
      </c>
      <c r="B5" s="518" t="s">
        <v>245</v>
      </c>
      <c r="C5" s="520" t="s">
        <v>194</v>
      </c>
      <c r="D5" s="520"/>
      <c r="E5" s="520"/>
      <c r="F5" s="520" t="s">
        <v>195</v>
      </c>
      <c r="G5" s="520"/>
      <c r="H5" s="521"/>
    </row>
    <row r="6" spans="1:8">
      <c r="A6" s="517"/>
      <c r="B6" s="519"/>
      <c r="C6" s="38" t="s">
        <v>27</v>
      </c>
      <c r="D6" s="38" t="s">
        <v>94</v>
      </c>
      <c r="E6" s="38" t="s">
        <v>68</v>
      </c>
      <c r="F6" s="38" t="s">
        <v>27</v>
      </c>
      <c r="G6" s="38" t="s">
        <v>94</v>
      </c>
      <c r="H6" s="39" t="s">
        <v>68</v>
      </c>
    </row>
    <row r="7" spans="1:8" s="3" customFormat="1" ht="15.75">
      <c r="A7" s="207">
        <v>1</v>
      </c>
      <c r="B7" s="208" t="s">
        <v>366</v>
      </c>
      <c r="C7" s="469">
        <v>104692677.44</v>
      </c>
      <c r="D7" s="469">
        <v>138628437.94</v>
      </c>
      <c r="E7" s="470">
        <v>243321115.38</v>
      </c>
      <c r="F7" s="469">
        <v>72115727.409999996</v>
      </c>
      <c r="G7" s="469">
        <v>108943979.5</v>
      </c>
      <c r="H7" s="471">
        <v>181059706.91</v>
      </c>
    </row>
    <row r="8" spans="1:8" s="3" customFormat="1" ht="15.75">
      <c r="A8" s="207">
        <v>1.1000000000000001</v>
      </c>
      <c r="B8" s="209" t="s">
        <v>276</v>
      </c>
      <c r="C8" s="469">
        <v>45328759.240000002</v>
      </c>
      <c r="D8" s="469">
        <v>49559865.940000005</v>
      </c>
      <c r="E8" s="470">
        <v>94888625.180000007</v>
      </c>
      <c r="F8" s="469">
        <v>33616005.009999998</v>
      </c>
      <c r="G8" s="469">
        <v>45492645.519999996</v>
      </c>
      <c r="H8" s="471">
        <v>79108650.530000001</v>
      </c>
    </row>
    <row r="9" spans="1:8" s="3" customFormat="1" ht="15.75">
      <c r="A9" s="207">
        <v>1.2</v>
      </c>
      <c r="B9" s="209" t="s">
        <v>277</v>
      </c>
      <c r="C9" s="469">
        <v>0</v>
      </c>
      <c r="D9" s="469">
        <v>1741633.69</v>
      </c>
      <c r="E9" s="470">
        <v>1741633.69</v>
      </c>
      <c r="F9" s="469">
        <v>0</v>
      </c>
      <c r="G9" s="469">
        <v>0</v>
      </c>
      <c r="H9" s="471">
        <v>0</v>
      </c>
    </row>
    <row r="10" spans="1:8" s="3" customFormat="1" ht="15.75">
      <c r="A10" s="207">
        <v>1.3</v>
      </c>
      <c r="B10" s="209" t="s">
        <v>278</v>
      </c>
      <c r="C10" s="469">
        <v>59363918.200000003</v>
      </c>
      <c r="D10" s="469">
        <v>87326938.310000002</v>
      </c>
      <c r="E10" s="470">
        <v>146690856.50999999</v>
      </c>
      <c r="F10" s="469">
        <v>38499722.399999999</v>
      </c>
      <c r="G10" s="469">
        <v>63451333.980000004</v>
      </c>
      <c r="H10" s="471">
        <v>101951056.38</v>
      </c>
    </row>
    <row r="11" spans="1:8" s="3" customFormat="1" ht="15.75">
      <c r="A11" s="207">
        <v>1.4</v>
      </c>
      <c r="B11" s="209" t="s">
        <v>279</v>
      </c>
      <c r="C11" s="469">
        <v>0</v>
      </c>
      <c r="D11" s="469">
        <v>4435340</v>
      </c>
      <c r="E11" s="470">
        <v>4435340</v>
      </c>
      <c r="F11" s="469">
        <v>0</v>
      </c>
      <c r="G11" s="469">
        <v>0</v>
      </c>
      <c r="H11" s="471">
        <v>0</v>
      </c>
    </row>
    <row r="12" spans="1:8" s="3" customFormat="1" ht="29.25" customHeight="1">
      <c r="A12" s="207">
        <v>2</v>
      </c>
      <c r="B12" s="208" t="s">
        <v>280</v>
      </c>
      <c r="C12" s="469">
        <v>0</v>
      </c>
      <c r="D12" s="469">
        <v>0</v>
      </c>
      <c r="E12" s="470">
        <v>0</v>
      </c>
      <c r="F12" s="469">
        <v>0</v>
      </c>
      <c r="G12" s="469">
        <v>0</v>
      </c>
      <c r="H12" s="471">
        <v>0</v>
      </c>
    </row>
    <row r="13" spans="1:8" s="3" customFormat="1" ht="25.5">
      <c r="A13" s="207">
        <v>3</v>
      </c>
      <c r="B13" s="208" t="s">
        <v>281</v>
      </c>
      <c r="C13" s="469">
        <v>108807000</v>
      </c>
      <c r="D13" s="469">
        <v>0</v>
      </c>
      <c r="E13" s="470">
        <v>108807000</v>
      </c>
      <c r="F13" s="469">
        <v>84555000</v>
      </c>
      <c r="G13" s="469">
        <v>0</v>
      </c>
      <c r="H13" s="471">
        <v>84555000</v>
      </c>
    </row>
    <row r="14" spans="1:8" s="3" customFormat="1" ht="15.75">
      <c r="A14" s="207">
        <v>3.1</v>
      </c>
      <c r="B14" s="209" t="s">
        <v>282</v>
      </c>
      <c r="C14" s="469">
        <v>108807000</v>
      </c>
      <c r="D14" s="469">
        <v>0</v>
      </c>
      <c r="E14" s="470">
        <v>108807000</v>
      </c>
      <c r="F14" s="469">
        <v>84555000</v>
      </c>
      <c r="G14" s="469">
        <v>0</v>
      </c>
      <c r="H14" s="471">
        <v>84555000</v>
      </c>
    </row>
    <row r="15" spans="1:8" s="3" customFormat="1" ht="15.75">
      <c r="A15" s="207">
        <v>3.2</v>
      </c>
      <c r="B15" s="209" t="s">
        <v>283</v>
      </c>
      <c r="C15" s="469">
        <v>0</v>
      </c>
      <c r="D15" s="469">
        <v>0</v>
      </c>
      <c r="E15" s="470">
        <v>0</v>
      </c>
      <c r="F15" s="469">
        <v>0</v>
      </c>
      <c r="G15" s="469">
        <v>0</v>
      </c>
      <c r="H15" s="471">
        <v>0</v>
      </c>
    </row>
    <row r="16" spans="1:8" s="3" customFormat="1" ht="15.75">
      <c r="A16" s="207">
        <v>4</v>
      </c>
      <c r="B16" s="208" t="s">
        <v>284</v>
      </c>
      <c r="C16" s="469">
        <v>240257792.90000001</v>
      </c>
      <c r="D16" s="469">
        <v>41070037517.970001</v>
      </c>
      <c r="E16" s="470">
        <v>41310295310.870003</v>
      </c>
      <c r="F16" s="469">
        <v>300354097.81999999</v>
      </c>
      <c r="G16" s="469">
        <v>37348705149.07</v>
      </c>
      <c r="H16" s="471">
        <v>37649059246.889999</v>
      </c>
    </row>
    <row r="17" spans="1:8" s="3" customFormat="1" ht="15.75">
      <c r="A17" s="207">
        <v>4.0999999999999996</v>
      </c>
      <c r="B17" s="209" t="s">
        <v>285</v>
      </c>
      <c r="C17" s="469">
        <v>240257792.90000001</v>
      </c>
      <c r="D17" s="469">
        <v>40997470022.085899</v>
      </c>
      <c r="E17" s="470">
        <v>41237727814.985901</v>
      </c>
      <c r="F17" s="469">
        <v>300354097.81999999</v>
      </c>
      <c r="G17" s="469">
        <v>37262035518.2901</v>
      </c>
      <c r="H17" s="471">
        <v>37562389616.1101</v>
      </c>
    </row>
    <row r="18" spans="1:8" s="3" customFormat="1" ht="15.75">
      <c r="A18" s="207">
        <v>4.2</v>
      </c>
      <c r="B18" s="209" t="s">
        <v>286</v>
      </c>
      <c r="C18" s="469">
        <v>0</v>
      </c>
      <c r="D18" s="469">
        <v>72567495.884100005</v>
      </c>
      <c r="E18" s="470">
        <v>72567495.884100005</v>
      </c>
      <c r="F18" s="469">
        <v>0</v>
      </c>
      <c r="G18" s="469">
        <v>86669630.779899999</v>
      </c>
      <c r="H18" s="471">
        <v>86669630.779899999</v>
      </c>
    </row>
    <row r="19" spans="1:8" s="3" customFormat="1" ht="25.5">
      <c r="A19" s="207">
        <v>5</v>
      </c>
      <c r="B19" s="208" t="s">
        <v>287</v>
      </c>
      <c r="C19" s="469">
        <v>166840917.66</v>
      </c>
      <c r="D19" s="469">
        <v>7266928753.9092007</v>
      </c>
      <c r="E19" s="470">
        <v>7433769671.5692005</v>
      </c>
      <c r="F19" s="469">
        <v>140960255.11000001</v>
      </c>
      <c r="G19" s="469">
        <v>5585278768.2836008</v>
      </c>
      <c r="H19" s="471">
        <v>5726239023.3936005</v>
      </c>
    </row>
    <row r="20" spans="1:8" s="3" customFormat="1" ht="15.75">
      <c r="A20" s="207">
        <v>5.0999999999999996</v>
      </c>
      <c r="B20" s="209" t="s">
        <v>288</v>
      </c>
      <c r="C20" s="469">
        <v>10800414.810000001</v>
      </c>
      <c r="D20" s="469">
        <v>57117453.804399997</v>
      </c>
      <c r="E20" s="470">
        <v>67917868.614399999</v>
      </c>
      <c r="F20" s="469">
        <v>9553072.8900000006</v>
      </c>
      <c r="G20" s="469">
        <v>34957484.325499997</v>
      </c>
      <c r="H20" s="471">
        <v>44510557.215499997</v>
      </c>
    </row>
    <row r="21" spans="1:8" s="3" customFormat="1" ht="15.75">
      <c r="A21" s="207">
        <v>5.2</v>
      </c>
      <c r="B21" s="209" t="s">
        <v>289</v>
      </c>
      <c r="C21" s="469">
        <v>1</v>
      </c>
      <c r="D21" s="469">
        <v>28723326.630100001</v>
      </c>
      <c r="E21" s="470">
        <v>28723327.630100001</v>
      </c>
      <c r="F21" s="469">
        <v>1</v>
      </c>
      <c r="G21" s="469">
        <v>20383336.554400001</v>
      </c>
      <c r="H21" s="471">
        <v>20383337.554400001</v>
      </c>
    </row>
    <row r="22" spans="1:8" s="3" customFormat="1" ht="15.75">
      <c r="A22" s="207">
        <v>5.3</v>
      </c>
      <c r="B22" s="209" t="s">
        <v>290</v>
      </c>
      <c r="C22" s="469">
        <v>98292799.370000005</v>
      </c>
      <c r="D22" s="469">
        <v>4670565661.4424</v>
      </c>
      <c r="E22" s="470">
        <v>4768858460.8123999</v>
      </c>
      <c r="F22" s="469">
        <v>96839326.650000006</v>
      </c>
      <c r="G22" s="469">
        <v>4134315510.8663006</v>
      </c>
      <c r="H22" s="471">
        <v>4231154837.5163007</v>
      </c>
    </row>
    <row r="23" spans="1:8" s="3" customFormat="1" ht="15.75">
      <c r="A23" s="207" t="s">
        <v>291</v>
      </c>
      <c r="B23" s="210" t="s">
        <v>292</v>
      </c>
      <c r="C23" s="469">
        <v>6718023.0800000001</v>
      </c>
      <c r="D23" s="469">
        <v>1693506690.8499999</v>
      </c>
      <c r="E23" s="470">
        <v>1700224713.9299998</v>
      </c>
      <c r="F23" s="469">
        <v>5427965.9199999999</v>
      </c>
      <c r="G23" s="469">
        <v>1380640913.2335</v>
      </c>
      <c r="H23" s="471">
        <v>1386068879.1535001</v>
      </c>
    </row>
    <row r="24" spans="1:8" s="3" customFormat="1" ht="15.75">
      <c r="A24" s="207" t="s">
        <v>293</v>
      </c>
      <c r="B24" s="210" t="s">
        <v>294</v>
      </c>
      <c r="C24" s="469">
        <v>30453328</v>
      </c>
      <c r="D24" s="469">
        <v>1865939661.7923999</v>
      </c>
      <c r="E24" s="470">
        <v>1896392989.7923999</v>
      </c>
      <c r="F24" s="469">
        <v>30453328</v>
      </c>
      <c r="G24" s="469">
        <v>1668205164.325</v>
      </c>
      <c r="H24" s="471">
        <v>1698658492.325</v>
      </c>
    </row>
    <row r="25" spans="1:8" s="3" customFormat="1" ht="15.75">
      <c r="A25" s="207" t="s">
        <v>295</v>
      </c>
      <c r="B25" s="211" t="s">
        <v>296</v>
      </c>
      <c r="C25" s="469">
        <v>0</v>
      </c>
      <c r="D25" s="469">
        <v>44632427.239399999</v>
      </c>
      <c r="E25" s="470">
        <v>44632427.239399999</v>
      </c>
      <c r="F25" s="469">
        <v>0</v>
      </c>
      <c r="G25" s="469">
        <v>39745021.763499998</v>
      </c>
      <c r="H25" s="471">
        <v>39745021.763499998</v>
      </c>
    </row>
    <row r="26" spans="1:8" s="3" customFormat="1" ht="15.75">
      <c r="A26" s="207" t="s">
        <v>297</v>
      </c>
      <c r="B26" s="210" t="s">
        <v>298</v>
      </c>
      <c r="C26" s="469">
        <v>892655.29</v>
      </c>
      <c r="D26" s="469">
        <v>512731216.17180002</v>
      </c>
      <c r="E26" s="470">
        <v>513623871.46180004</v>
      </c>
      <c r="F26" s="469">
        <v>729239.73</v>
      </c>
      <c r="G26" s="469">
        <v>510083379.16579998</v>
      </c>
      <c r="H26" s="471">
        <v>510812618.89579999</v>
      </c>
    </row>
    <row r="27" spans="1:8" s="3" customFormat="1" ht="15.75">
      <c r="A27" s="207" t="s">
        <v>299</v>
      </c>
      <c r="B27" s="210" t="s">
        <v>300</v>
      </c>
      <c r="C27" s="469">
        <v>60228793</v>
      </c>
      <c r="D27" s="469">
        <v>553755665.38880002</v>
      </c>
      <c r="E27" s="470">
        <v>613984458.38880002</v>
      </c>
      <c r="F27" s="469">
        <v>60228793</v>
      </c>
      <c r="G27" s="469">
        <v>535641032.37849998</v>
      </c>
      <c r="H27" s="471">
        <v>595869825.37849998</v>
      </c>
    </row>
    <row r="28" spans="1:8" s="3" customFormat="1" ht="15.75">
      <c r="A28" s="207">
        <v>5.4</v>
      </c>
      <c r="B28" s="209" t="s">
        <v>301</v>
      </c>
      <c r="C28" s="469">
        <v>54342584.479999997</v>
      </c>
      <c r="D28" s="469">
        <v>552252115.05540001</v>
      </c>
      <c r="E28" s="470">
        <v>606594699.53540003</v>
      </c>
      <c r="F28" s="469">
        <v>31101239.57</v>
      </c>
      <c r="G28" s="469">
        <v>447891000.93049997</v>
      </c>
      <c r="H28" s="471">
        <v>478992240.50049996</v>
      </c>
    </row>
    <row r="29" spans="1:8" s="3" customFormat="1" ht="15.75">
      <c r="A29" s="207">
        <v>5.5</v>
      </c>
      <c r="B29" s="209" t="s">
        <v>302</v>
      </c>
      <c r="C29" s="469">
        <v>15</v>
      </c>
      <c r="D29" s="469">
        <v>1174138067.2832</v>
      </c>
      <c r="E29" s="470">
        <v>1174138082.2832</v>
      </c>
      <c r="F29" s="469">
        <v>12</v>
      </c>
      <c r="G29" s="469">
        <v>821232274.79180002</v>
      </c>
      <c r="H29" s="471">
        <v>821232286.79180002</v>
      </c>
    </row>
    <row r="30" spans="1:8" s="3" customFormat="1" ht="15.75">
      <c r="A30" s="207">
        <v>5.6</v>
      </c>
      <c r="B30" s="209" t="s">
        <v>303</v>
      </c>
      <c r="C30" s="469">
        <v>0</v>
      </c>
      <c r="D30" s="469">
        <v>740212435.76139998</v>
      </c>
      <c r="E30" s="470">
        <v>740212435.76139998</v>
      </c>
      <c r="F30" s="469">
        <v>0</v>
      </c>
      <c r="G30" s="469">
        <v>55972635.758900002</v>
      </c>
      <c r="H30" s="471">
        <v>55972635.758900002</v>
      </c>
    </row>
    <row r="31" spans="1:8" s="3" customFormat="1" ht="15.75">
      <c r="A31" s="207">
        <v>5.7</v>
      </c>
      <c r="B31" s="209" t="s">
        <v>304</v>
      </c>
      <c r="C31" s="469">
        <v>3405103</v>
      </c>
      <c r="D31" s="469">
        <v>43919693.932300001</v>
      </c>
      <c r="E31" s="470">
        <v>47324796.932300001</v>
      </c>
      <c r="F31" s="469">
        <v>3466603</v>
      </c>
      <c r="G31" s="469">
        <v>70526525.056199998</v>
      </c>
      <c r="H31" s="471">
        <v>73993128.056199998</v>
      </c>
    </row>
    <row r="32" spans="1:8" s="3" customFormat="1" ht="15.75">
      <c r="A32" s="207">
        <v>6</v>
      </c>
      <c r="B32" s="208" t="s">
        <v>305</v>
      </c>
      <c r="C32" s="469">
        <v>1249969.97</v>
      </c>
      <c r="D32" s="469">
        <v>146325139.07440001</v>
      </c>
      <c r="E32" s="470">
        <v>147575109.04440001</v>
      </c>
      <c r="F32" s="469">
        <v>14287291.57</v>
      </c>
      <c r="G32" s="469">
        <v>337571852.19999999</v>
      </c>
      <c r="H32" s="471">
        <v>351859143.76999998</v>
      </c>
    </row>
    <row r="33" spans="1:8" s="3" customFormat="1" ht="25.5">
      <c r="A33" s="207">
        <v>6.1</v>
      </c>
      <c r="B33" s="209" t="s">
        <v>367</v>
      </c>
      <c r="C33" s="469">
        <v>0</v>
      </c>
      <c r="D33" s="469">
        <v>0</v>
      </c>
      <c r="E33" s="470">
        <v>0</v>
      </c>
      <c r="F33" s="469">
        <v>0</v>
      </c>
      <c r="G33" s="469">
        <v>168528838.99000001</v>
      </c>
      <c r="H33" s="471">
        <v>168528838.99000001</v>
      </c>
    </row>
    <row r="34" spans="1:8" s="3" customFormat="1" ht="25.5">
      <c r="A34" s="207">
        <v>6.2</v>
      </c>
      <c r="B34" s="209" t="s">
        <v>306</v>
      </c>
      <c r="C34" s="469">
        <v>1249969.97</v>
      </c>
      <c r="D34" s="469">
        <v>146325139.07440001</v>
      </c>
      <c r="E34" s="470">
        <v>147575109.04440001</v>
      </c>
      <c r="F34" s="469">
        <v>14287291.57</v>
      </c>
      <c r="G34" s="469">
        <v>169043013.20999998</v>
      </c>
      <c r="H34" s="471">
        <v>183330304.77999997</v>
      </c>
    </row>
    <row r="35" spans="1:8" s="3" customFormat="1" ht="25.5">
      <c r="A35" s="207">
        <v>6.3</v>
      </c>
      <c r="B35" s="209" t="s">
        <v>307</v>
      </c>
      <c r="C35" s="469">
        <v>0</v>
      </c>
      <c r="D35" s="469">
        <v>0</v>
      </c>
      <c r="E35" s="470">
        <v>0</v>
      </c>
      <c r="F35" s="469">
        <v>0</v>
      </c>
      <c r="G35" s="469">
        <v>0</v>
      </c>
      <c r="H35" s="471">
        <v>0</v>
      </c>
    </row>
    <row r="36" spans="1:8" s="3" customFormat="1" ht="15.75">
      <c r="A36" s="207">
        <v>6.4</v>
      </c>
      <c r="B36" s="209" t="s">
        <v>308</v>
      </c>
      <c r="C36" s="469">
        <v>0</v>
      </c>
      <c r="D36" s="469">
        <v>0</v>
      </c>
      <c r="E36" s="470">
        <v>0</v>
      </c>
      <c r="F36" s="469">
        <v>0</v>
      </c>
      <c r="G36" s="469">
        <v>0</v>
      </c>
      <c r="H36" s="471">
        <v>0</v>
      </c>
    </row>
    <row r="37" spans="1:8" s="3" customFormat="1" ht="15.75">
      <c r="A37" s="207">
        <v>6.5</v>
      </c>
      <c r="B37" s="209" t="s">
        <v>309</v>
      </c>
      <c r="C37" s="469">
        <v>0</v>
      </c>
      <c r="D37" s="469">
        <v>0</v>
      </c>
      <c r="E37" s="470">
        <v>0</v>
      </c>
      <c r="F37" s="469">
        <v>0</v>
      </c>
      <c r="G37" s="469">
        <v>0</v>
      </c>
      <c r="H37" s="471">
        <v>0</v>
      </c>
    </row>
    <row r="38" spans="1:8" s="3" customFormat="1" ht="25.5">
      <c r="A38" s="207">
        <v>6.6</v>
      </c>
      <c r="B38" s="209" t="s">
        <v>310</v>
      </c>
      <c r="C38" s="469">
        <v>0</v>
      </c>
      <c r="D38" s="469">
        <v>0</v>
      </c>
      <c r="E38" s="470">
        <v>0</v>
      </c>
      <c r="F38" s="469">
        <v>0</v>
      </c>
      <c r="G38" s="469">
        <v>0</v>
      </c>
      <c r="H38" s="471">
        <v>0</v>
      </c>
    </row>
    <row r="39" spans="1:8" s="3" customFormat="1" ht="25.5">
      <c r="A39" s="207">
        <v>6.7</v>
      </c>
      <c r="B39" s="209" t="s">
        <v>311</v>
      </c>
      <c r="C39" s="469">
        <v>0</v>
      </c>
      <c r="D39" s="469">
        <v>0</v>
      </c>
      <c r="E39" s="470">
        <v>0</v>
      </c>
      <c r="F39" s="469">
        <v>0</v>
      </c>
      <c r="G39" s="469">
        <v>0</v>
      </c>
      <c r="H39" s="471">
        <v>0</v>
      </c>
    </row>
    <row r="40" spans="1:8" s="3" customFormat="1" ht="15.75">
      <c r="A40" s="207">
        <v>7</v>
      </c>
      <c r="B40" s="208" t="s">
        <v>312</v>
      </c>
      <c r="C40" s="469">
        <v>16212219.600000001</v>
      </c>
      <c r="D40" s="469">
        <v>12950240.800000001</v>
      </c>
      <c r="E40" s="470">
        <v>29162460.400000002</v>
      </c>
      <c r="F40" s="469">
        <v>13140491.42</v>
      </c>
      <c r="G40" s="469">
        <v>10580240.430000002</v>
      </c>
      <c r="H40" s="471">
        <v>23720731.850000001</v>
      </c>
    </row>
    <row r="41" spans="1:8" s="3" customFormat="1" ht="25.5">
      <c r="A41" s="207">
        <v>7.1</v>
      </c>
      <c r="B41" s="209" t="s">
        <v>313</v>
      </c>
      <c r="C41" s="469">
        <v>1273786.0499999998</v>
      </c>
      <c r="D41" s="469">
        <v>84043.321278179996</v>
      </c>
      <c r="E41" s="470">
        <v>1357829.3712781798</v>
      </c>
      <c r="F41" s="469">
        <v>78707.189999999988</v>
      </c>
      <c r="G41" s="469">
        <v>0</v>
      </c>
      <c r="H41" s="471">
        <v>78707.189999999988</v>
      </c>
    </row>
    <row r="42" spans="1:8" s="3" customFormat="1" ht="25.5">
      <c r="A42" s="207">
        <v>7.2</v>
      </c>
      <c r="B42" s="209" t="s">
        <v>314</v>
      </c>
      <c r="C42" s="469">
        <v>2870.4299999999871</v>
      </c>
      <c r="D42" s="469">
        <v>0</v>
      </c>
      <c r="E42" s="470">
        <v>2870.4299999999871</v>
      </c>
      <c r="F42" s="469">
        <v>448.65</v>
      </c>
      <c r="G42" s="469">
        <v>0</v>
      </c>
      <c r="H42" s="471">
        <v>448.65</v>
      </c>
    </row>
    <row r="43" spans="1:8" s="3" customFormat="1" ht="25.5">
      <c r="A43" s="207">
        <v>7.3</v>
      </c>
      <c r="B43" s="209" t="s">
        <v>315</v>
      </c>
      <c r="C43" s="469">
        <v>9099641.6300000008</v>
      </c>
      <c r="D43" s="469">
        <v>7699899.6699999999</v>
      </c>
      <c r="E43" s="470">
        <v>16799541.300000001</v>
      </c>
      <c r="F43" s="469">
        <v>8018365.3099999996</v>
      </c>
      <c r="G43" s="469">
        <v>6415399.160000002</v>
      </c>
      <c r="H43" s="471">
        <v>14433764.470000003</v>
      </c>
    </row>
    <row r="44" spans="1:8" s="3" customFormat="1" ht="25.5">
      <c r="A44" s="207">
        <v>7.4</v>
      </c>
      <c r="B44" s="209" t="s">
        <v>316</v>
      </c>
      <c r="C44" s="469">
        <v>7112577.9699999997</v>
      </c>
      <c r="D44" s="469">
        <v>5250341.13</v>
      </c>
      <c r="E44" s="470">
        <v>12362919.1</v>
      </c>
      <c r="F44" s="469">
        <v>5122126.1100000003</v>
      </c>
      <c r="G44" s="469">
        <v>4164841.2699999996</v>
      </c>
      <c r="H44" s="471">
        <v>9286967.379999999</v>
      </c>
    </row>
    <row r="45" spans="1:8" s="3" customFormat="1" ht="15.75">
      <c r="A45" s="207">
        <v>8</v>
      </c>
      <c r="B45" s="208" t="s">
        <v>317</v>
      </c>
      <c r="C45" s="469">
        <v>0</v>
      </c>
      <c r="D45" s="469">
        <v>2799975.4792776667</v>
      </c>
      <c r="E45" s="470">
        <v>2799975.4792776667</v>
      </c>
      <c r="F45" s="469">
        <v>0</v>
      </c>
      <c r="G45" s="469">
        <v>4402028.7575550005</v>
      </c>
      <c r="H45" s="471">
        <v>4402028.7575550005</v>
      </c>
    </row>
    <row r="46" spans="1:8" s="3" customFormat="1" ht="15.75">
      <c r="A46" s="207">
        <v>8.1</v>
      </c>
      <c r="B46" s="209" t="s">
        <v>318</v>
      </c>
      <c r="C46" s="469">
        <v>0</v>
      </c>
      <c r="D46" s="469">
        <v>0</v>
      </c>
      <c r="E46" s="470">
        <v>0</v>
      </c>
      <c r="F46" s="469"/>
      <c r="G46" s="469"/>
      <c r="H46" s="471">
        <v>0</v>
      </c>
    </row>
    <row r="47" spans="1:8" s="3" customFormat="1" ht="15.75">
      <c r="A47" s="207">
        <v>8.1999999999999993</v>
      </c>
      <c r="B47" s="209" t="s">
        <v>319</v>
      </c>
      <c r="C47" s="469">
        <v>0</v>
      </c>
      <c r="D47" s="469">
        <v>1209746.1668390001</v>
      </c>
      <c r="E47" s="470">
        <v>1209746.1668390001</v>
      </c>
      <c r="F47" s="469"/>
      <c r="G47" s="469">
        <v>1371072.5271933333</v>
      </c>
      <c r="H47" s="471">
        <v>1371072.5271933333</v>
      </c>
    </row>
    <row r="48" spans="1:8" s="3" customFormat="1" ht="15.75">
      <c r="A48" s="207">
        <v>8.3000000000000007</v>
      </c>
      <c r="B48" s="209" t="s">
        <v>320</v>
      </c>
      <c r="C48" s="469">
        <v>0</v>
      </c>
      <c r="D48" s="469">
        <v>711526.79584000004</v>
      </c>
      <c r="E48" s="470">
        <v>711526.79584000004</v>
      </c>
      <c r="F48" s="469"/>
      <c r="G48" s="469">
        <v>1235271.5573483331</v>
      </c>
      <c r="H48" s="471">
        <v>1235271.5573483331</v>
      </c>
    </row>
    <row r="49" spans="1:8" s="3" customFormat="1" ht="15.75">
      <c r="A49" s="207">
        <v>8.4</v>
      </c>
      <c r="B49" s="209" t="s">
        <v>321</v>
      </c>
      <c r="C49" s="469">
        <v>0</v>
      </c>
      <c r="D49" s="469">
        <v>471131.36784000002</v>
      </c>
      <c r="E49" s="470">
        <v>471131.36784000002</v>
      </c>
      <c r="F49" s="469"/>
      <c r="G49" s="469">
        <v>787126.48360000004</v>
      </c>
      <c r="H49" s="471">
        <v>787126.48360000004</v>
      </c>
    </row>
    <row r="50" spans="1:8" s="3" customFormat="1" ht="15.75">
      <c r="A50" s="207">
        <v>8.5</v>
      </c>
      <c r="B50" s="209" t="s">
        <v>322</v>
      </c>
      <c r="C50" s="469">
        <v>0</v>
      </c>
      <c r="D50" s="469">
        <v>335023.29317333334</v>
      </c>
      <c r="E50" s="470">
        <v>335023.29317333334</v>
      </c>
      <c r="F50" s="469"/>
      <c r="G50" s="469">
        <v>548146.26359999995</v>
      </c>
      <c r="H50" s="471">
        <v>548146.26359999995</v>
      </c>
    </row>
    <row r="51" spans="1:8" s="3" customFormat="1" ht="15.75">
      <c r="A51" s="207">
        <v>8.6</v>
      </c>
      <c r="B51" s="209" t="s">
        <v>323</v>
      </c>
      <c r="C51" s="469">
        <v>0</v>
      </c>
      <c r="D51" s="469">
        <v>72547.855585333295</v>
      </c>
      <c r="E51" s="470">
        <v>72547.855585333295</v>
      </c>
      <c r="F51" s="469"/>
      <c r="G51" s="469">
        <v>386132.8269333333</v>
      </c>
      <c r="H51" s="471">
        <v>386132.8269333333</v>
      </c>
    </row>
    <row r="52" spans="1:8" s="3" customFormat="1" ht="15.75">
      <c r="A52" s="207">
        <v>8.6999999999999993</v>
      </c>
      <c r="B52" s="209" t="s">
        <v>324</v>
      </c>
      <c r="C52" s="469">
        <v>0</v>
      </c>
      <c r="D52" s="469">
        <v>0</v>
      </c>
      <c r="E52" s="470">
        <v>0</v>
      </c>
      <c r="F52" s="469"/>
      <c r="G52" s="469">
        <v>74279.098879999947</v>
      </c>
      <c r="H52" s="471">
        <v>74279.098879999947</v>
      </c>
    </row>
    <row r="53" spans="1:8" s="3" customFormat="1" ht="26.25" thickBot="1">
      <c r="A53" s="212">
        <v>9</v>
      </c>
      <c r="B53" s="213" t="s">
        <v>325</v>
      </c>
      <c r="C53" s="240"/>
      <c r="D53" s="240"/>
      <c r="E53" s="241">
        <f t="shared" ref="E53" si="0">C53+D53</f>
        <v>0</v>
      </c>
      <c r="F53" s="240"/>
      <c r="G53" s="240"/>
      <c r="H53" s="230">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F1" sqref="F1:F1048576"/>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188</v>
      </c>
      <c r="B1" s="16" t="str">
        <f>Info!C2</f>
        <v>სს "ვითიბი ბანკი ჯორჯია"</v>
      </c>
      <c r="C1" s="16"/>
      <c r="D1" s="309"/>
    </row>
    <row r="2" spans="1:8" ht="15">
      <c r="A2" s="17" t="s">
        <v>189</v>
      </c>
      <c r="B2" s="424">
        <v>44286</v>
      </c>
      <c r="C2" s="28"/>
      <c r="D2" s="18"/>
      <c r="E2" s="12"/>
      <c r="F2" s="12"/>
      <c r="G2" s="12"/>
      <c r="H2" s="12"/>
    </row>
    <row r="3" spans="1:8" ht="15">
      <c r="A3" s="17"/>
      <c r="B3" s="16"/>
      <c r="C3" s="28"/>
      <c r="D3" s="18"/>
      <c r="E3" s="12"/>
      <c r="F3" s="12"/>
      <c r="G3" s="12"/>
      <c r="H3" s="12"/>
    </row>
    <row r="4" spans="1:8" ht="15" customHeight="1" thickBot="1">
      <c r="A4" s="201" t="s">
        <v>332</v>
      </c>
      <c r="B4" s="202" t="s">
        <v>187</v>
      </c>
      <c r="C4" s="203" t="s">
        <v>93</v>
      </c>
    </row>
    <row r="5" spans="1:8" ht="15" customHeight="1">
      <c r="A5" s="199" t="s">
        <v>26</v>
      </c>
      <c r="B5" s="200"/>
      <c r="C5" s="425" t="str">
        <f>INT((MONTH($B$2))/3)&amp;"Q"&amp;"-"&amp;YEAR($B$2)</f>
        <v>1Q-2021</v>
      </c>
      <c r="D5" s="425" t="str">
        <f>IF(INT(MONTH($B$2))=3, "4"&amp;"Q"&amp;"-"&amp;YEAR($B$2)-1, IF(INT(MONTH($B$2))=6, "1"&amp;"Q"&amp;"-"&amp;YEAR($B$2), IF(INT(MONTH($B$2))=9, "2"&amp;"Q"&amp;"-"&amp;YEAR($B$2),IF(INT(MONTH($B$2))=12, "3"&amp;"Q"&amp;"-"&amp;YEAR($B$2), 0))))</f>
        <v>4Q-2020</v>
      </c>
      <c r="E5" s="425" t="str">
        <f>IF(INT(MONTH($B$2))=3, "3"&amp;"Q"&amp;"-"&amp;YEAR($B$2)-1, IF(INT(MONTH($B$2))=6, "4"&amp;"Q"&amp;"-"&amp;YEAR($B$2)-1, IF(INT(MONTH($B$2))=9, "1"&amp;"Q"&amp;"-"&amp;YEAR($B$2),IF(INT(MONTH($B$2))=12, "2"&amp;"Q"&amp;"-"&amp;YEAR($B$2), 0))))</f>
        <v>3Q-2020</v>
      </c>
      <c r="F5" s="425" t="str">
        <f>IF(INT(MONTH($B$2))=3, "2"&amp;"Q"&amp;"-"&amp;YEAR($B$2)-1, IF(INT(MONTH($B$2))=6, "3"&amp;"Q"&amp;"-"&amp;YEAR($B$2)-1, IF(INT(MONTH($B$2))=9, "4"&amp;"Q"&amp;"-"&amp;YEAR($B$2)-1,IF(INT(MONTH($B$2))=12, "1"&amp;"Q"&amp;"-"&amp;YEAR($B$2), 0))))</f>
        <v>2Q-2020</v>
      </c>
      <c r="G5" s="425" t="str">
        <f>IF(INT(MONTH($B$2))=3, "1"&amp;"Q"&amp;"-"&amp;YEAR($B$2)-1, IF(INT(MONTH($B$2))=6, "2"&amp;"Q"&amp;"-"&amp;YEAR($B$2)-1, IF(INT(MONTH($B$2))=9, "3"&amp;"Q"&amp;"-"&amp;YEAR($B$2)-1,IF(INT(MONTH($B$2))=12, "4"&amp;"Q"&amp;"-"&amp;YEAR($B$2)-1, 0))))</f>
        <v>1Q-2020</v>
      </c>
    </row>
    <row r="6" spans="1:8" ht="15" customHeight="1">
      <c r="A6" s="351">
        <v>1</v>
      </c>
      <c r="B6" s="408" t="s">
        <v>192</v>
      </c>
      <c r="C6" s="352">
        <f>C7+C9+C10</f>
        <v>1756708280.9337966</v>
      </c>
      <c r="D6" s="411">
        <f>D7+D9+D10</f>
        <v>1681923876.092299</v>
      </c>
      <c r="E6" s="353">
        <f t="shared" ref="E6:G6" si="0">E7+E9+E10</f>
        <v>1615116394.7612092</v>
      </c>
      <c r="F6" s="352">
        <f t="shared" si="0"/>
        <v>1449809357.6066737</v>
      </c>
      <c r="G6" s="412">
        <f t="shared" si="0"/>
        <v>1463348112.9346242</v>
      </c>
    </row>
    <row r="7" spans="1:8" ht="15" customHeight="1">
      <c r="A7" s="351">
        <v>1.1000000000000001</v>
      </c>
      <c r="B7" s="354" t="s">
        <v>477</v>
      </c>
      <c r="C7" s="355">
        <v>1629856565.7401347</v>
      </c>
      <c r="D7" s="413">
        <v>1558797065.997179</v>
      </c>
      <c r="E7" s="355">
        <v>1483096169.139291</v>
      </c>
      <c r="F7" s="355">
        <v>1356906827.9112403</v>
      </c>
      <c r="G7" s="414">
        <v>1367026430.274631</v>
      </c>
    </row>
    <row r="8" spans="1:8" ht="25.5">
      <c r="A8" s="351" t="s">
        <v>252</v>
      </c>
      <c r="B8" s="356" t="s">
        <v>326</v>
      </c>
      <c r="C8" s="355">
        <v>3950130</v>
      </c>
      <c r="D8" s="413">
        <v>3910229.75</v>
      </c>
      <c r="E8" s="355">
        <v>2318568.4500000002</v>
      </c>
      <c r="F8" s="355">
        <v>1549222.5</v>
      </c>
      <c r="G8" s="414">
        <v>3513696.1749999998</v>
      </c>
    </row>
    <row r="9" spans="1:8" ht="15" customHeight="1">
      <c r="A9" s="351">
        <v>1.2</v>
      </c>
      <c r="B9" s="354" t="s">
        <v>22</v>
      </c>
      <c r="C9" s="355">
        <v>121684487.31248401</v>
      </c>
      <c r="D9" s="413">
        <v>116030650.13681</v>
      </c>
      <c r="E9" s="355">
        <v>126177832.02076223</v>
      </c>
      <c r="F9" s="355">
        <v>87182007.070493504</v>
      </c>
      <c r="G9" s="414">
        <v>90738039.307177007</v>
      </c>
    </row>
    <row r="10" spans="1:8" ht="15" customHeight="1">
      <c r="A10" s="351">
        <v>1.3</v>
      </c>
      <c r="B10" s="409" t="s">
        <v>77</v>
      </c>
      <c r="C10" s="357">
        <v>5167227.881178</v>
      </c>
      <c r="D10" s="413">
        <v>7096159.9583099997</v>
      </c>
      <c r="E10" s="357">
        <v>5842393.6011559982</v>
      </c>
      <c r="F10" s="355">
        <v>5720522.6249400005</v>
      </c>
      <c r="G10" s="415">
        <v>5583643.3528159996</v>
      </c>
    </row>
    <row r="11" spans="1:8" ht="15" customHeight="1">
      <c r="A11" s="351">
        <v>2</v>
      </c>
      <c r="B11" s="408" t="s">
        <v>193</v>
      </c>
      <c r="C11" s="355">
        <v>13733657.266408443</v>
      </c>
      <c r="D11" s="413">
        <v>15812767.031392936</v>
      </c>
      <c r="E11" s="355">
        <v>15960050.433609659</v>
      </c>
      <c r="F11" s="355">
        <v>15552493.761465343</v>
      </c>
      <c r="G11" s="414">
        <v>15907604.297188126</v>
      </c>
    </row>
    <row r="12" spans="1:8" ht="15" customHeight="1">
      <c r="A12" s="368">
        <v>3</v>
      </c>
      <c r="B12" s="410" t="s">
        <v>191</v>
      </c>
      <c r="C12" s="357">
        <v>178888377.21925622</v>
      </c>
      <c r="D12" s="413">
        <v>178888377.21925622</v>
      </c>
      <c r="E12" s="357">
        <v>172838250.71925625</v>
      </c>
      <c r="F12" s="355">
        <v>172838250.71925625</v>
      </c>
      <c r="G12" s="415">
        <v>172838250.71925625</v>
      </c>
    </row>
    <row r="13" spans="1:8" ht="15" customHeight="1" thickBot="1">
      <c r="A13" s="128">
        <v>4</v>
      </c>
      <c r="B13" s="418" t="s">
        <v>253</v>
      </c>
      <c r="C13" s="242">
        <f>C6+C11+C12</f>
        <v>1949330315.4194613</v>
      </c>
      <c r="D13" s="416">
        <f>D6+D11+D12</f>
        <v>1876625020.3429482</v>
      </c>
      <c r="E13" s="243">
        <f t="shared" ref="E13:G13" si="1">E6+E11+E12</f>
        <v>1803914695.9140751</v>
      </c>
      <c r="F13" s="242">
        <f t="shared" si="1"/>
        <v>1638200102.0873952</v>
      </c>
      <c r="G13" s="417">
        <f t="shared" si="1"/>
        <v>1652093967.9510684</v>
      </c>
    </row>
    <row r="14" spans="1:8">
      <c r="B14" s="23"/>
    </row>
    <row r="15" spans="1:8" ht="25.5">
      <c r="B15" s="101" t="s">
        <v>478</v>
      </c>
    </row>
    <row r="16" spans="1:8">
      <c r="B16" s="101"/>
    </row>
    <row r="17" spans="2:2">
      <c r="B17" s="101"/>
    </row>
    <row r="18" spans="2:2">
      <c r="B18" s="10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Normal="100" workbookViewId="0">
      <pane xSplit="1" ySplit="4" topLeftCell="B5" activePane="bottomRight" state="frozen"/>
      <selection pane="topRight" activeCell="B1" sqref="B1"/>
      <selection pane="bottomLeft" activeCell="A4" sqref="A4"/>
      <selection pane="bottomRight" activeCell="C11" sqref="C11"/>
    </sheetView>
  </sheetViews>
  <sheetFormatPr defaultRowHeight="15"/>
  <cols>
    <col min="1" max="1" width="9.5703125" style="2" bestFit="1" customWidth="1"/>
    <col min="2" max="2" width="58.85546875" style="2" customWidth="1"/>
    <col min="3" max="3" width="51.7109375" style="2" customWidth="1"/>
  </cols>
  <sheetData>
    <row r="1" spans="1:8">
      <c r="A1" s="2" t="s">
        <v>188</v>
      </c>
      <c r="B1" s="309" t="str">
        <f>Info!C2</f>
        <v>სს "ვითიბი ბანკი ჯორჯია"</v>
      </c>
    </row>
    <row r="2" spans="1:8">
      <c r="A2" s="2" t="s">
        <v>189</v>
      </c>
      <c r="B2" s="439">
        <f>'1. key ratios'!B2</f>
        <v>44286</v>
      </c>
    </row>
    <row r="4" spans="1:8" ht="25.5" customHeight="1" thickBot="1">
      <c r="A4" s="214" t="s">
        <v>333</v>
      </c>
      <c r="B4" s="60" t="s">
        <v>149</v>
      </c>
      <c r="C4" s="14"/>
    </row>
    <row r="5" spans="1:8" ht="15.75">
      <c r="A5" s="11"/>
      <c r="B5" s="404" t="s">
        <v>150</v>
      </c>
      <c r="C5" s="422" t="s">
        <v>492</v>
      </c>
    </row>
    <row r="6" spans="1:8">
      <c r="A6" s="472">
        <v>1</v>
      </c>
      <c r="B6" s="473" t="s">
        <v>504</v>
      </c>
      <c r="C6" s="419" t="s">
        <v>505</v>
      </c>
    </row>
    <row r="7" spans="1:8">
      <c r="A7" s="472">
        <v>2</v>
      </c>
      <c r="B7" s="473" t="s">
        <v>506</v>
      </c>
      <c r="C7" s="419" t="s">
        <v>539</v>
      </c>
    </row>
    <row r="8" spans="1:8">
      <c r="A8" s="472">
        <v>3</v>
      </c>
      <c r="B8" s="473" t="s">
        <v>507</v>
      </c>
      <c r="C8" s="474" t="s">
        <v>539</v>
      </c>
    </row>
    <row r="9" spans="1:8">
      <c r="A9" s="472">
        <v>4</v>
      </c>
      <c r="B9" s="473" t="s">
        <v>508</v>
      </c>
      <c r="C9" s="474" t="s">
        <v>539</v>
      </c>
    </row>
    <row r="10" spans="1:8">
      <c r="A10" s="472">
        <v>5</v>
      </c>
      <c r="B10" s="473" t="s">
        <v>509</v>
      </c>
      <c r="C10" s="419" t="s">
        <v>540</v>
      </c>
    </row>
    <row r="11" spans="1:8">
      <c r="A11" s="472">
        <v>6</v>
      </c>
      <c r="B11" s="473" t="s">
        <v>510</v>
      </c>
      <c r="C11" s="474" t="s">
        <v>540</v>
      </c>
    </row>
    <row r="12" spans="1:8">
      <c r="A12" s="472"/>
      <c r="B12" s="522"/>
      <c r="C12" s="523"/>
      <c r="H12" s="4"/>
    </row>
    <row r="13" spans="1:8" ht="30">
      <c r="A13" s="472"/>
      <c r="B13" s="475" t="s">
        <v>151</v>
      </c>
      <c r="C13" s="423" t="s">
        <v>493</v>
      </c>
    </row>
    <row r="14" spans="1:8" ht="15.75">
      <c r="A14" s="472">
        <v>1</v>
      </c>
      <c r="B14" s="476" t="s">
        <v>511</v>
      </c>
      <c r="C14" s="421" t="s">
        <v>512</v>
      </c>
    </row>
    <row r="15" spans="1:8" ht="15.75">
      <c r="A15" s="472">
        <v>2</v>
      </c>
      <c r="B15" s="476" t="s">
        <v>513</v>
      </c>
      <c r="C15" s="421" t="s">
        <v>514</v>
      </c>
    </row>
    <row r="16" spans="1:8" ht="15.75">
      <c r="A16" s="472">
        <v>3</v>
      </c>
      <c r="B16" s="476" t="s">
        <v>515</v>
      </c>
      <c r="C16" s="421" t="s">
        <v>516</v>
      </c>
    </row>
    <row r="17" spans="1:3" ht="15.75">
      <c r="A17" s="472">
        <v>4</v>
      </c>
      <c r="B17" s="476" t="s">
        <v>517</v>
      </c>
      <c r="C17" s="421" t="s">
        <v>518</v>
      </c>
    </row>
    <row r="18" spans="1:3" ht="15.75">
      <c r="A18" s="472">
        <v>5</v>
      </c>
      <c r="B18" s="476" t="s">
        <v>519</v>
      </c>
      <c r="C18" s="421" t="s">
        <v>520</v>
      </c>
    </row>
    <row r="19" spans="1:3" ht="15.75">
      <c r="A19" s="472">
        <v>6</v>
      </c>
      <c r="B19" s="476" t="s">
        <v>521</v>
      </c>
      <c r="C19" s="421" t="s">
        <v>522</v>
      </c>
    </row>
    <row r="20" spans="1:3" ht="15.75">
      <c r="A20" s="472"/>
      <c r="B20" s="476"/>
      <c r="C20" s="27"/>
    </row>
    <row r="21" spans="1:3">
      <c r="A21" s="472"/>
      <c r="B21" s="524" t="s">
        <v>152</v>
      </c>
      <c r="C21" s="525"/>
    </row>
    <row r="22" spans="1:3">
      <c r="A22" s="472">
        <v>1</v>
      </c>
      <c r="B22" s="473" t="s">
        <v>523</v>
      </c>
      <c r="C22" s="477">
        <v>0.97384321770185212</v>
      </c>
    </row>
    <row r="23" spans="1:3">
      <c r="A23" s="472">
        <v>2</v>
      </c>
      <c r="B23" s="473" t="s">
        <v>524</v>
      </c>
      <c r="C23" s="477">
        <v>1.472765597699272E-2</v>
      </c>
    </row>
    <row r="24" spans="1:3">
      <c r="A24" s="472"/>
      <c r="B24" s="524" t="s">
        <v>273</v>
      </c>
      <c r="C24" s="525"/>
    </row>
    <row r="25" spans="1:3">
      <c r="A25" s="472">
        <v>1</v>
      </c>
      <c r="B25" s="473" t="s">
        <v>525</v>
      </c>
      <c r="C25" s="478">
        <v>0.59336267254573849</v>
      </c>
    </row>
    <row r="26" spans="1:3" ht="16.5" thickBot="1">
      <c r="A26" s="15"/>
      <c r="B26" s="61"/>
      <c r="C26" s="420"/>
    </row>
  </sheetData>
  <mergeCells count="3">
    <mergeCell ref="B12:C12"/>
    <mergeCell ref="B21:C21"/>
    <mergeCell ref="B24:C24"/>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"ვითიბი ბანკი ჯორჯია"</v>
      </c>
    </row>
    <row r="2" spans="1:7" s="21" customFormat="1" ht="15.75" customHeight="1">
      <c r="A2" s="21" t="s">
        <v>189</v>
      </c>
      <c r="B2" s="439">
        <f>'1. key ratios'!B2</f>
        <v>44286</v>
      </c>
    </row>
    <row r="3" spans="1:7" s="21" customFormat="1" ht="15.75" customHeight="1"/>
    <row r="4" spans="1:7" s="21" customFormat="1" ht="15.75" customHeight="1" thickBot="1">
      <c r="A4" s="215" t="s">
        <v>334</v>
      </c>
      <c r="B4" s="216" t="s">
        <v>263</v>
      </c>
      <c r="C4" s="178"/>
      <c r="D4" s="178"/>
      <c r="E4" s="179" t="s">
        <v>93</v>
      </c>
    </row>
    <row r="5" spans="1:7" s="116" customFormat="1" ht="17.45" customHeight="1">
      <c r="A5" s="320"/>
      <c r="B5" s="321"/>
      <c r="C5" s="177" t="s">
        <v>0</v>
      </c>
      <c r="D5" s="177" t="s">
        <v>1</v>
      </c>
      <c r="E5" s="322" t="s">
        <v>2</v>
      </c>
    </row>
    <row r="6" spans="1:7" s="143" customFormat="1" ht="14.45" customHeight="1">
      <c r="A6" s="323"/>
      <c r="B6" s="526" t="s">
        <v>231</v>
      </c>
      <c r="C6" s="526" t="s">
        <v>230</v>
      </c>
      <c r="D6" s="527" t="s">
        <v>229</v>
      </c>
      <c r="E6" s="528"/>
      <c r="G6"/>
    </row>
    <row r="7" spans="1:7" s="143" customFormat="1" ht="99.6" customHeight="1">
      <c r="A7" s="323"/>
      <c r="B7" s="526"/>
      <c r="C7" s="526"/>
      <c r="D7" s="318" t="s">
        <v>228</v>
      </c>
      <c r="E7" s="319" t="s">
        <v>395</v>
      </c>
      <c r="G7"/>
    </row>
    <row r="8" spans="1:7">
      <c r="A8" s="324">
        <v>1</v>
      </c>
      <c r="B8" s="325" t="s">
        <v>154</v>
      </c>
      <c r="C8" s="326">
        <v>60535471</v>
      </c>
      <c r="D8" s="326"/>
      <c r="E8" s="327">
        <v>60535471</v>
      </c>
    </row>
    <row r="9" spans="1:7">
      <c r="A9" s="324">
        <v>2</v>
      </c>
      <c r="B9" s="325" t="s">
        <v>155</v>
      </c>
      <c r="C9" s="326">
        <v>318174588</v>
      </c>
      <c r="D9" s="326"/>
      <c r="E9" s="327">
        <v>318174588</v>
      </c>
    </row>
    <row r="10" spans="1:7">
      <c r="A10" s="324">
        <v>3</v>
      </c>
      <c r="B10" s="325" t="s">
        <v>227</v>
      </c>
      <c r="C10" s="326">
        <v>85924567</v>
      </c>
      <c r="D10" s="326"/>
      <c r="E10" s="327">
        <v>85924567</v>
      </c>
    </row>
    <row r="11" spans="1:7" ht="25.5">
      <c r="A11" s="324">
        <v>4</v>
      </c>
      <c r="B11" s="325" t="s">
        <v>185</v>
      </c>
      <c r="C11" s="326">
        <v>0</v>
      </c>
      <c r="D11" s="326"/>
      <c r="E11" s="327">
        <v>0</v>
      </c>
    </row>
    <row r="12" spans="1:7">
      <c r="A12" s="324">
        <v>5</v>
      </c>
      <c r="B12" s="325" t="s">
        <v>157</v>
      </c>
      <c r="C12" s="326">
        <v>155841371</v>
      </c>
      <c r="D12" s="326"/>
      <c r="E12" s="327">
        <v>155841371</v>
      </c>
    </row>
    <row r="13" spans="1:7">
      <c r="A13" s="324">
        <v>6.1</v>
      </c>
      <c r="B13" s="325" t="s">
        <v>158</v>
      </c>
      <c r="C13" s="328">
        <v>1457070632.1717381</v>
      </c>
      <c r="D13" s="326"/>
      <c r="E13" s="327">
        <v>1457070632.1717381</v>
      </c>
    </row>
    <row r="14" spans="1:7">
      <c r="A14" s="324">
        <v>6.2</v>
      </c>
      <c r="B14" s="329" t="s">
        <v>159</v>
      </c>
      <c r="C14" s="328">
        <v>-113994530.34152429</v>
      </c>
      <c r="D14" s="326"/>
      <c r="E14" s="327">
        <v>-113994530.34152429</v>
      </c>
    </row>
    <row r="15" spans="1:7">
      <c r="A15" s="324">
        <v>6</v>
      </c>
      <c r="B15" s="325" t="s">
        <v>226</v>
      </c>
      <c r="C15" s="326">
        <v>1343076101.8302138</v>
      </c>
      <c r="D15" s="326"/>
      <c r="E15" s="327">
        <v>1343076101.8302138</v>
      </c>
    </row>
    <row r="16" spans="1:7" ht="25.5">
      <c r="A16" s="324">
        <v>7</v>
      </c>
      <c r="B16" s="325" t="s">
        <v>161</v>
      </c>
      <c r="C16" s="326">
        <v>23933605</v>
      </c>
      <c r="D16" s="326"/>
      <c r="E16" s="327">
        <v>23933605</v>
      </c>
    </row>
    <row r="17" spans="1:7">
      <c r="A17" s="324">
        <v>8</v>
      </c>
      <c r="B17" s="325" t="s">
        <v>162</v>
      </c>
      <c r="C17" s="326">
        <v>19628633.219999999</v>
      </c>
      <c r="D17" s="326"/>
      <c r="E17" s="327">
        <v>19628633.219999999</v>
      </c>
      <c r="F17" s="6"/>
      <c r="G17" s="6"/>
    </row>
    <row r="18" spans="1:7">
      <c r="A18" s="324">
        <v>9</v>
      </c>
      <c r="B18" s="325" t="s">
        <v>163</v>
      </c>
      <c r="C18" s="326">
        <v>54000</v>
      </c>
      <c r="D18" s="326"/>
      <c r="E18" s="327">
        <v>54000</v>
      </c>
      <c r="G18" s="6"/>
    </row>
    <row r="19" spans="1:7" ht="25.5">
      <c r="A19" s="324">
        <v>10</v>
      </c>
      <c r="B19" s="325" t="s">
        <v>164</v>
      </c>
      <c r="C19" s="326">
        <v>67423817</v>
      </c>
      <c r="D19" s="326">
        <v>18731881.219999999</v>
      </c>
      <c r="E19" s="327">
        <v>48691935.780000001</v>
      </c>
      <c r="G19" s="6"/>
    </row>
    <row r="20" spans="1:7">
      <c r="A20" s="324">
        <v>11</v>
      </c>
      <c r="B20" s="325" t="s">
        <v>165</v>
      </c>
      <c r="C20" s="326">
        <v>38110032.353600003</v>
      </c>
      <c r="D20" s="326"/>
      <c r="E20" s="327">
        <v>38110032.353600003</v>
      </c>
    </row>
    <row r="21" spans="1:7" ht="51.75" thickBot="1">
      <c r="A21" s="330"/>
      <c r="B21" s="331" t="s">
        <v>368</v>
      </c>
      <c r="C21" s="285">
        <f>SUM(C8:C12, C15:C20)</f>
        <v>2112702186.4038138</v>
      </c>
      <c r="D21" s="285">
        <f>SUM(D8:D12, D15:D20)</f>
        <v>18731881.219999999</v>
      </c>
      <c r="E21" s="332">
        <f>SUM(E8:E12, E15:E20)</f>
        <v>2093970305.1838138</v>
      </c>
    </row>
    <row r="22" spans="1:7">
      <c r="A22"/>
      <c r="B22"/>
      <c r="C22"/>
      <c r="D22"/>
      <c r="E22"/>
    </row>
    <row r="23" spans="1:7">
      <c r="A23"/>
      <c r="B23"/>
      <c r="C23"/>
      <c r="D23"/>
      <c r="E23"/>
    </row>
    <row r="25" spans="1:7" s="2" customFormat="1">
      <c r="B25" s="63"/>
      <c r="F25"/>
      <c r="G25"/>
    </row>
    <row r="26" spans="1:7" s="2" customFormat="1">
      <c r="B26" s="64"/>
      <c r="F26"/>
      <c r="G26"/>
    </row>
    <row r="27" spans="1:7" s="2" customFormat="1">
      <c r="B27" s="63"/>
      <c r="F27"/>
      <c r="G27"/>
    </row>
    <row r="28" spans="1:7" s="2" customFormat="1">
      <c r="B28" s="63"/>
      <c r="F28"/>
      <c r="G28"/>
    </row>
    <row r="29" spans="1:7" s="2" customFormat="1">
      <c r="B29" s="63"/>
      <c r="F29"/>
      <c r="G29"/>
    </row>
    <row r="30" spans="1:7" s="2" customFormat="1">
      <c r="B30" s="63"/>
      <c r="F30"/>
      <c r="G30"/>
    </row>
    <row r="31" spans="1:7" s="2" customFormat="1">
      <c r="B31" s="63"/>
      <c r="F31"/>
      <c r="G31"/>
    </row>
    <row r="32" spans="1:7"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"ვითიბი ბანკი ჯორჯია"</v>
      </c>
    </row>
    <row r="2" spans="1:6" s="21" customFormat="1" ht="15.75" customHeight="1">
      <c r="A2" s="21" t="s">
        <v>189</v>
      </c>
      <c r="B2" s="439">
        <f>'1. key ratios'!B2</f>
        <v>44286</v>
      </c>
      <c r="C2"/>
      <c r="D2"/>
      <c r="E2"/>
      <c r="F2"/>
    </row>
    <row r="3" spans="1:6" s="21" customFormat="1" ht="15.75" customHeight="1">
      <c r="C3"/>
      <c r="D3"/>
      <c r="E3"/>
      <c r="F3"/>
    </row>
    <row r="4" spans="1:6" s="21" customFormat="1" ht="26.25" thickBot="1">
      <c r="A4" s="21" t="s">
        <v>335</v>
      </c>
      <c r="B4" s="185" t="s">
        <v>266</v>
      </c>
      <c r="C4" s="179" t="s">
        <v>93</v>
      </c>
      <c r="D4"/>
      <c r="E4"/>
      <c r="F4"/>
    </row>
    <row r="5" spans="1:6" ht="26.25">
      <c r="A5" s="180">
        <v>1</v>
      </c>
      <c r="B5" s="181" t="s">
        <v>342</v>
      </c>
      <c r="C5" s="244">
        <f>'7. LI1'!E21</f>
        <v>2093970305.1838138</v>
      </c>
    </row>
    <row r="6" spans="1:6" s="170" customFormat="1">
      <c r="A6" s="115">
        <v>2.1</v>
      </c>
      <c r="B6" s="187" t="s">
        <v>267</v>
      </c>
      <c r="C6" s="245">
        <v>247055657.83175001</v>
      </c>
    </row>
    <row r="7" spans="1:6" s="4" customFormat="1" ht="25.5" outlineLevel="1">
      <c r="A7" s="186">
        <v>2.2000000000000002</v>
      </c>
      <c r="B7" s="182" t="s">
        <v>268</v>
      </c>
      <c r="C7" s="246">
        <v>147575109.04440001</v>
      </c>
    </row>
    <row r="8" spans="1:6" s="4" customFormat="1" ht="26.25">
      <c r="A8" s="186">
        <v>3</v>
      </c>
      <c r="B8" s="183" t="s">
        <v>343</v>
      </c>
      <c r="C8" s="247">
        <f>SUM(C5:C7)</f>
        <v>2488601072.0599642</v>
      </c>
    </row>
    <row r="9" spans="1:6" s="170" customFormat="1">
      <c r="A9" s="115">
        <v>4</v>
      </c>
      <c r="B9" s="190" t="s">
        <v>264</v>
      </c>
      <c r="C9" s="245">
        <v>24720146.798920121</v>
      </c>
    </row>
    <row r="10" spans="1:6" s="4" customFormat="1" ht="25.5" outlineLevel="1">
      <c r="A10" s="186">
        <v>5.0999999999999996</v>
      </c>
      <c r="B10" s="182" t="s">
        <v>274</v>
      </c>
      <c r="C10" s="246">
        <v>-111731967.117275</v>
      </c>
    </row>
    <row r="11" spans="1:6" s="4" customFormat="1" ht="25.5" outlineLevel="1">
      <c r="A11" s="186">
        <v>5.2</v>
      </c>
      <c r="B11" s="182" t="s">
        <v>275</v>
      </c>
      <c r="C11" s="246">
        <v>-142407881.16322201</v>
      </c>
    </row>
    <row r="12" spans="1:6" s="4" customFormat="1">
      <c r="A12" s="186">
        <v>6</v>
      </c>
      <c r="B12" s="188" t="s">
        <v>479</v>
      </c>
      <c r="C12" s="333">
        <v>16883733</v>
      </c>
    </row>
    <row r="13" spans="1:6" s="4" customFormat="1" ht="15.75" thickBot="1">
      <c r="A13" s="189">
        <v>7</v>
      </c>
      <c r="B13" s="184" t="s">
        <v>265</v>
      </c>
      <c r="C13" s="248">
        <f>SUM(C8:C12)</f>
        <v>2276065103.5783877</v>
      </c>
    </row>
    <row r="15" spans="1:6" ht="26.25">
      <c r="B15" s="23" t="s">
        <v>480</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aRzmGGlELNURwIM2GcrV9I65sO8CUMiuuPmkuTJBxnQ=</DigestValue>
    </Reference>
    <Reference Type="http://www.w3.org/2000/09/xmldsig#Object" URI="#idOfficeObject">
      <DigestMethod Algorithm="http://www.w3.org/2001/04/xmlenc#sha256"/>
      <DigestValue>82ctVSfhvpHUnn7rZ6TmMJPjYOvtqrxFDhZWwhf/azg=</DigestValue>
    </Reference>
    <Reference Type="http://uri.etsi.org/01903#SignedProperties" URI="#idSignedProperties">
      <Transforms>
        <Transform Algorithm="http://www.w3.org/TR/2001/REC-xml-c14n-20010315"/>
      </Transforms>
      <DigestMethod Algorithm="http://www.w3.org/2001/04/xmlenc#sha256"/>
      <DigestValue>PvAI7U7x7YMoIR6PRbMAWQEjTJ8d0UXpaXIWWKQgnIw=</DigestValue>
    </Reference>
  </SignedInfo>
  <SignatureValue>fk5HhBjqAX36Y00QREw540gz1ih1MZw1FH9TV0mMNQsJ1YeaksA4qPTz1rOzOZg0IAhSlJiZsOuJ
Z9LufnbL9cd9c2dQVwIqKlmTUWW3noTL2vlqKzBBRiNp0MhrInVKV0kfJSde74DRqM7zlv9Uoi31
GCxx/uwFzAew6K0+yR99dY1aarswaAcdy9+Mrq4TUEv8tIZvU9Ux3uIJOqb2E5+eq6pSESviAw7A
Rd2baElQcNKaE2hNBShlrVePx6VVSDPkdQ/NkZBdhKSFxt62O373oHRnoPFgFMaW08HN6BIGJvgE
GkhJmOKAAVNP71/iGoAVJ2DWVZX1oiwlBww2vA==</SignatureValue>
  <KeyInfo>
    <X509Data>
      <X509Certificate>MIIGRjCCBS6gAwIBAgIKEcRBZQACAAHLTTANBgkqhkiG9w0BAQsFADBKMRIwEAYKCZImiZPyLGQBGRYCZ2UxEzARBgoJkiaJk/IsZAEZFgNuYmcxHzAdBgNVBAMTFk5CRyBDbGFzcyAyIElOVCBTdWIgQ0EwHhcNMjEwMjE3MDg0MTQ0WhcNMjExMjIyMDk0NjU2WjBEMR0wGwYDVQQKExRKU0MgVlRCIEJhbmsgR2VvcmdpYTEjMCEGA1UEAxMaQlZUIC0gSXJha2xpIENoYWtobmFzaHZpbGkwggEiMA0GCSqGSIb3DQEBAQUAA4IBDwAwggEKAoIBAQC8psci+T9EBKB3E2tsqOxRBf9DxedidzFeSish/LhqGNOo5/FBeDL+wUPXC+Sis42zZNib9N0iarOXGfDEvZvJkNDYn3Op20STRrezuaSU78urp90hQGOOpRx9vjftDMJczYp0f9bWHuPpkBypgRSOEyZrc3qS6C8MZoPAY280VNvXHSvvVEb5/RnMvhKzMel66GdK6tHoNN2ItlS2wj7wISxUD78WL5F5h9r3GBpl0XX9HVKI/X+KaoL6Nxsw/FvewGvkAcCYyGNXtoR9c7hPHTn2kNRomfFANPjwpfTsKUfKjeCy2chpTJH0nIaHnbVUYOqm8tSP4gthuNQkZwR9AgMBAAGjggMyMIIDLjA8BgkrBgEEAYI3FQcELzAtBiUrBgEEAYI3FQjmsmCDjfVEhoGZCYO4oUqDvoRxBIHPkBGGr54RAgFkAgEbMB0GA1UdJQQWMBQGCCsGAQUFBwMCBggrBgEFBQcDBDALBgNVHQ8EBAMCB4AwJwYJKwYBBAGCNxUKBBowGDAKBggrBgEFBQcDAjAKBggrBgEFBQcDBDAdBgNVHQ4EFgQUHQsm6DRjmyHap0yHOueI04lOHS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XJvswNkNNJY4JKzKvLwdmWSFaWZvpbk5ozvwLAeOvjQxY5eLGhtnwQZuXhkg2gZPN8gzEHOOJVcEa15KxsktEOI6NMPFiUPjT+v5U/WYGJG8F8HiKTv6dGiQMNQm6uCKNt0mfa/K6QwSfPy25uzmgwPrpMMHmmBtuT2pNIVXQ7/Cr0RTS1jHTvrWsodryxWIZp2sudFtCGePLatsJtoF37y9cHUCmMN7y6aPGJifn8u/XB8i3YSEdebg+ke3vTOVNifqax6l0On00KGPA36tifAymbTLnHX2Jgd4/NiGpgcANAZbbD5PSIDS1V7cpOx7JmETCHT36NSjcLvTAuT6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PeSidTftOBtyk57sInOHEHTMfyA0fnU+nwUWmyc0LmI=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s7LbkgKjjPlWMkiYQ/YkV3a+tR5fguoGwG2Y7e6bCRA=</DigestValue>
      </Reference>
      <Reference URI="/xl/styles.xml?ContentType=application/vnd.openxmlformats-officedocument.spreadsheetml.styles+xml">
        <DigestMethod Algorithm="http://www.w3.org/2001/04/xmlenc#sha256"/>
        <DigestValue>OpGqR/nowGtwkUtk+qtCrbd2F5F/hpYtp9GMmLdqUcw=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GjHfVqaZ/kCCzyQdKlcZVca/CGvp/rgjT3yYufnd7h0=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GSNXLof5aHDkS9LpJvv5x/QEtEg0RUsjVOm3d518wl0=</DigestValue>
      </Reference>
      <Reference URI="/xl/worksheets/sheet10.xml?ContentType=application/vnd.openxmlformats-officedocument.spreadsheetml.worksheet+xml">
        <DigestMethod Algorithm="http://www.w3.org/2001/04/xmlenc#sha256"/>
        <DigestValue>YlEFB4kanzX93Tyg61Iw4M8ne2XuvLIsOueEbL3S/5w=</DigestValue>
      </Reference>
      <Reference URI="/xl/worksheets/sheet11.xml?ContentType=application/vnd.openxmlformats-officedocument.spreadsheetml.worksheet+xml">
        <DigestMethod Algorithm="http://www.w3.org/2001/04/xmlenc#sha256"/>
        <DigestValue>bDmv1JDNwTZuTFQHsdQDXE+GAM6eqt2+NwyyG6Em7CA=</DigestValue>
      </Reference>
      <Reference URI="/xl/worksheets/sheet12.xml?ContentType=application/vnd.openxmlformats-officedocument.spreadsheetml.worksheet+xml">
        <DigestMethod Algorithm="http://www.w3.org/2001/04/xmlenc#sha256"/>
        <DigestValue>gVylTsapJlTLj1nSqTzplLbZ5sjD1epJ/JscxvzLn04=</DigestValue>
      </Reference>
      <Reference URI="/xl/worksheets/sheet13.xml?ContentType=application/vnd.openxmlformats-officedocument.spreadsheetml.worksheet+xml">
        <DigestMethod Algorithm="http://www.w3.org/2001/04/xmlenc#sha256"/>
        <DigestValue>+s5a6sf6ito0PF+7Bf6wxXtXB0RwAET6zZEnv/J6GgE=</DigestValue>
      </Reference>
      <Reference URI="/xl/worksheets/sheet14.xml?ContentType=application/vnd.openxmlformats-officedocument.spreadsheetml.worksheet+xml">
        <DigestMethod Algorithm="http://www.w3.org/2001/04/xmlenc#sha256"/>
        <DigestValue>HRB2AHe5UrksnKvAQVA/2yy177p/MeNw5h9U6NfrTkU=</DigestValue>
      </Reference>
      <Reference URI="/xl/worksheets/sheet15.xml?ContentType=application/vnd.openxmlformats-officedocument.spreadsheetml.worksheet+xml">
        <DigestMethod Algorithm="http://www.w3.org/2001/04/xmlenc#sha256"/>
        <DigestValue>IxbWbvQlEITmvODUjiTcvWJfzctaa7fG3HfyBu7Z9fo=</DigestValue>
      </Reference>
      <Reference URI="/xl/worksheets/sheet16.xml?ContentType=application/vnd.openxmlformats-officedocument.spreadsheetml.worksheet+xml">
        <DigestMethod Algorithm="http://www.w3.org/2001/04/xmlenc#sha256"/>
        <DigestValue>qhpP8sK3WakRS1U9mn89K4NMv3aZVJ8btCIYQBl+pbM=</DigestValue>
      </Reference>
      <Reference URI="/xl/worksheets/sheet17.xml?ContentType=application/vnd.openxmlformats-officedocument.spreadsheetml.worksheet+xml">
        <DigestMethod Algorithm="http://www.w3.org/2001/04/xmlenc#sha256"/>
        <DigestValue>NYX81wMmlNjyMw4/Of87Y3ZYwM8tg2KYPrWBFPPGL2w=</DigestValue>
      </Reference>
      <Reference URI="/xl/worksheets/sheet18.xml?ContentType=application/vnd.openxmlformats-officedocument.spreadsheetml.worksheet+xml">
        <DigestMethod Algorithm="http://www.w3.org/2001/04/xmlenc#sha256"/>
        <DigestValue>sR+LdSYzGxMV5ovtRmmSERHfZ1IX/tlmWAcGeM13nYU=</DigestValue>
      </Reference>
      <Reference URI="/xl/worksheets/sheet2.xml?ContentType=application/vnd.openxmlformats-officedocument.spreadsheetml.worksheet+xml">
        <DigestMethod Algorithm="http://www.w3.org/2001/04/xmlenc#sha256"/>
        <DigestValue>UaMkC40ZX/puG9RBxjA6f3n5a1lUO1G8iMpwDZ5H4TM=</DigestValue>
      </Reference>
      <Reference URI="/xl/worksheets/sheet3.xml?ContentType=application/vnd.openxmlformats-officedocument.spreadsheetml.worksheet+xml">
        <DigestMethod Algorithm="http://www.w3.org/2001/04/xmlenc#sha256"/>
        <DigestValue>K6myZEp4J783fEsxFRnkkIy3OdC4WsS94qccLlG4JdU=</DigestValue>
      </Reference>
      <Reference URI="/xl/worksheets/sheet4.xml?ContentType=application/vnd.openxmlformats-officedocument.spreadsheetml.worksheet+xml">
        <DigestMethod Algorithm="http://www.w3.org/2001/04/xmlenc#sha256"/>
        <DigestValue>IrhWXNHBbHwYTmvSsa65EA+sX0Q8NdHVm77Y34pxRWc=</DigestValue>
      </Reference>
      <Reference URI="/xl/worksheets/sheet5.xml?ContentType=application/vnd.openxmlformats-officedocument.spreadsheetml.worksheet+xml">
        <DigestMethod Algorithm="http://www.w3.org/2001/04/xmlenc#sha256"/>
        <DigestValue>nW+NTDwbtaVasUsrvqCuEajLMmNl1bICYxi/YZDlkO4=</DigestValue>
      </Reference>
      <Reference URI="/xl/worksheets/sheet6.xml?ContentType=application/vnd.openxmlformats-officedocument.spreadsheetml.worksheet+xml">
        <DigestMethod Algorithm="http://www.w3.org/2001/04/xmlenc#sha256"/>
        <DigestValue>FL5XEpVBom/Py8kmfwFkSrnP+eOAIHs7O2ANw/edUpg=</DigestValue>
      </Reference>
      <Reference URI="/xl/worksheets/sheet7.xml?ContentType=application/vnd.openxmlformats-officedocument.spreadsheetml.worksheet+xml">
        <DigestMethod Algorithm="http://www.w3.org/2001/04/xmlenc#sha256"/>
        <DigestValue>hwaJN0f7ijFP9YlJAYsjR2SSluysvPQuoDJkBBg0RMw=</DigestValue>
      </Reference>
      <Reference URI="/xl/worksheets/sheet8.xml?ContentType=application/vnd.openxmlformats-officedocument.spreadsheetml.worksheet+xml">
        <DigestMethod Algorithm="http://www.w3.org/2001/04/xmlenc#sha256"/>
        <DigestValue>ghdW+YohPERsY2fuAIYAqrv5m8IeBCPZKkVnEMqkfmA=</DigestValue>
      </Reference>
      <Reference URI="/xl/worksheets/sheet9.xml?ContentType=application/vnd.openxmlformats-officedocument.spreadsheetml.worksheet+xml">
        <DigestMethod Algorithm="http://www.w3.org/2001/04/xmlenc#sha256"/>
        <DigestValue>zfFUvURpg1gfIkz6HfH8QL4CbNXwibPsnFx716MFB/o=</DigestValue>
      </Reference>
    </Manifest>
    <SignatureProperties>
      <SignatureProperty Id="idSignatureTime" Target="#idPackageSignature">
        <mdssi:SignatureTime xmlns:mdssi="http://schemas.openxmlformats.org/package/2006/digital-signature">
          <mdssi:Format>YYYY-MM-DDThh:mm:ssTZD</mdssi:Format>
          <mdssi:Value>2021-05-05T08:04:57Z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pilar3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2021-05-05T08:04:57Z</xd:SigningTime>
          <xd:SigningCertificate>
            <xd:Cert>
              <xd:CertDigest>
                <DigestMethod Algorithm="http://www.w3.org/2001/04/xmlenc#sha256"/>
                <DigestValue>NcVP3mxVvHfn7FTeGvr58PEbIg3Wwu1hodDjXDbt55w=</DigestValue>
              </xd:CertDigest>
              <xd:IssuerSerial>
                <X509IssuerName>CN=NBG Class 2 INT Sub CA, DC=nbg, DC=ge</X509IssuerName>
                <X509SerialNumber>83900504219824743893837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pilar3 </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gzqHpNF9GgsmkYmn9kiC4SmQtc8tDF0VoyKg+penlmE=</DigestValue>
    </Reference>
    <Reference Type="http://www.w3.org/2000/09/xmldsig#Object" URI="#idOfficeObject">
      <DigestMethod Algorithm="http://www.w3.org/2001/04/xmlenc#sha256"/>
      <DigestValue>w0Tj6pJgvWu2BPaSkFN7VMetXRTtQQtXMSnQ0974h78=</DigestValue>
    </Reference>
    <Reference Type="http://uri.etsi.org/01903#SignedProperties" URI="#idSignedProperties">
      <Transforms>
        <Transform Algorithm="http://www.w3.org/TR/2001/REC-xml-c14n-20010315"/>
      </Transforms>
      <DigestMethod Algorithm="http://www.w3.org/2001/04/xmlenc#sha256"/>
      <DigestValue>2tzQqw2p6qLlw/pudOiC2zXf2TnRTpmX7WfT2EK1T1w=</DigestValue>
    </Reference>
  </SignedInfo>
  <SignatureValue>YfR1hrHn5rdWlFxEptW+/IQsUqpeGpBlBov+ZzJ3sryi0Gl97f0M2CIQTsUEpLy9dMih2nEUYyET
QU1oF8mTbAhk3/0RXCS0SxVP1zFIrRzwdzZRhN1mnZiwLbAxm++iWv5KBng0BdNf9WDMl1FqFAgS
SdO2aEZ2bnq48+smuDG7De3FwKFzoXMyv/+M7m3aP5aKGqpYowu3CIIp8mSmaLApjpXmOBemEuzs
8VsTt0fvjQKEdwXFDAd/zS0Cto7g0Y5Mzmfqu9vX2G6Jqr3afokxGIvf8S3Ck8lwbz9NDGt/odL8
sTjxL94PJTNa+p3ZbNnY6ie6x+7j8rXlDIRtKQ==</SignatureValue>
  <KeyInfo>
    <X509Data>
      <X509Certificate>MIIGRzCCBS+gAwIBAgIKEcZAHQACAAHLTjANBgkqhkiG9w0BAQsFADBKMRIwEAYKCZImiZPyLGQBGRYCZ2UxEzARBgoJkiaJk/IsZAEZFgNuYmcxHzAdBgNVBAMTFk5CRyBDbGFzcyAyIElOVCBTdWIgQ0EwHhcNMjEwMjE3MDg0MzU1WhcNMjExMjIyMDk0NjU2WjBFMR0wGwYDVQQKExRKU0MgVlRCIEJhbmsgR2VvcmdpYTEkMCIGA1UEAxMbQlZUIC0gTWFtdWthIE1lbnRlc2hhc2h2aWxpMIIBIjANBgkqhkiG9w0BAQEFAAOCAQ8AMIIBCgKCAQEAs+FoHnwbKJKxZRfwmuq8491ajMIIzCYtKW9wd1YqnOC5EPNW4GPBTHPUgocNgUZ6EnhtEa6Jsx+Fcy7oPwSP/W2tbhxF0aGpKq0r+9Gb6EcitPJWMGXaZf29VURhVoUXLMzSBnBtfsetU4hn5A+/XT9gIHoaPowfWVTe/LGfckZA81RMb7tjtLzQoYmcV+FPRWqpFs428Dx7OJ85kyj5Kng3DwhKcL3Xf9ZINIAbQqNdTOP9+PzPdBLDqrAwnkD3IKO0DdVrbz8Iad7Tn7ZXhar9e6OuJEwxOVx+iqAvULvjVN4kHGK35lGiQse2HDRLBRtFYtSXLh3x5HnKeC5fqQIDAQABo4IDMjCCAy4wPAYJKwYBBAGCNxUHBC8wLQYlKwYBBAGCNxUI5rJgg431RIaBmQmDuKFKg76EcQSBz5ARhq+eEQIBZAIBGzAdBgNVHSUEFjAUBggrBgEFBQcDAgYIKwYBBQUHAwQwCwYDVR0PBAQDAgeAMCcGCSsGAQQBgjcVCgQaMBgwCgYIKwYBBQUHAwIwCgYIKwYBBQUHAwQwHQYDVR0OBBYEFBPk06Nv7H81hxu3t/cjMKUVmJS0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msqZps01jo5UubwJhPJYsTRGqsgarp8DEZvV2LeGedcTkcGRbu+H0vKX73CT3WK6PwXsE6QinqGFrlKZ1tjd6s9n4sfktSBk6nu8Q3ZlT/5OFga7Z1wS1DGOulibDWmwfimYwXjH6/cqy0jQhKsc2akg0vWFrnUHtTGjdQr1pxco1NkFvwISAbDXVANuf6K5ty0gpmYvtTKqXJQZWxQleClcJLsVzQItgveS/zXf6VuKiJmmrP8qK7L347xrct6ZMIjHKxXTea29rlHcwdb3zNA0W4xUvlTKRam/ZMUppfM7eg/vM42p94m4Atcuvhb2LZhLGdZqIsjSO3zMayTk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PeSidTftOBtyk57sInOHEHTMfyA0fnU+nwUWmyc0LmI=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s7LbkgKjjPlWMkiYQ/YkV3a+tR5fguoGwG2Y7e6bCRA=</DigestValue>
      </Reference>
      <Reference URI="/xl/styles.xml?ContentType=application/vnd.openxmlformats-officedocument.spreadsheetml.styles+xml">
        <DigestMethod Algorithm="http://www.w3.org/2001/04/xmlenc#sha256"/>
        <DigestValue>OpGqR/nowGtwkUtk+qtCrbd2F5F/hpYtp9GMmLdqUcw=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GjHfVqaZ/kCCzyQdKlcZVca/CGvp/rgjT3yYufnd7h0=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GSNXLof5aHDkS9LpJvv5x/QEtEg0RUsjVOm3d518wl0=</DigestValue>
      </Reference>
      <Reference URI="/xl/worksheets/sheet10.xml?ContentType=application/vnd.openxmlformats-officedocument.spreadsheetml.worksheet+xml">
        <DigestMethod Algorithm="http://www.w3.org/2001/04/xmlenc#sha256"/>
        <DigestValue>YlEFB4kanzX93Tyg61Iw4M8ne2XuvLIsOueEbL3S/5w=</DigestValue>
      </Reference>
      <Reference URI="/xl/worksheets/sheet11.xml?ContentType=application/vnd.openxmlformats-officedocument.spreadsheetml.worksheet+xml">
        <DigestMethod Algorithm="http://www.w3.org/2001/04/xmlenc#sha256"/>
        <DigestValue>bDmv1JDNwTZuTFQHsdQDXE+GAM6eqt2+NwyyG6Em7CA=</DigestValue>
      </Reference>
      <Reference URI="/xl/worksheets/sheet12.xml?ContentType=application/vnd.openxmlformats-officedocument.spreadsheetml.worksheet+xml">
        <DigestMethod Algorithm="http://www.w3.org/2001/04/xmlenc#sha256"/>
        <DigestValue>gVylTsapJlTLj1nSqTzplLbZ5sjD1epJ/JscxvzLn04=</DigestValue>
      </Reference>
      <Reference URI="/xl/worksheets/sheet13.xml?ContentType=application/vnd.openxmlformats-officedocument.spreadsheetml.worksheet+xml">
        <DigestMethod Algorithm="http://www.w3.org/2001/04/xmlenc#sha256"/>
        <DigestValue>+s5a6sf6ito0PF+7Bf6wxXtXB0RwAET6zZEnv/J6GgE=</DigestValue>
      </Reference>
      <Reference URI="/xl/worksheets/sheet14.xml?ContentType=application/vnd.openxmlformats-officedocument.spreadsheetml.worksheet+xml">
        <DigestMethod Algorithm="http://www.w3.org/2001/04/xmlenc#sha256"/>
        <DigestValue>HRB2AHe5UrksnKvAQVA/2yy177p/MeNw5h9U6NfrTkU=</DigestValue>
      </Reference>
      <Reference URI="/xl/worksheets/sheet15.xml?ContentType=application/vnd.openxmlformats-officedocument.spreadsheetml.worksheet+xml">
        <DigestMethod Algorithm="http://www.w3.org/2001/04/xmlenc#sha256"/>
        <DigestValue>IxbWbvQlEITmvODUjiTcvWJfzctaa7fG3HfyBu7Z9fo=</DigestValue>
      </Reference>
      <Reference URI="/xl/worksheets/sheet16.xml?ContentType=application/vnd.openxmlformats-officedocument.spreadsheetml.worksheet+xml">
        <DigestMethod Algorithm="http://www.w3.org/2001/04/xmlenc#sha256"/>
        <DigestValue>qhpP8sK3WakRS1U9mn89K4NMv3aZVJ8btCIYQBl+pbM=</DigestValue>
      </Reference>
      <Reference URI="/xl/worksheets/sheet17.xml?ContentType=application/vnd.openxmlformats-officedocument.spreadsheetml.worksheet+xml">
        <DigestMethod Algorithm="http://www.w3.org/2001/04/xmlenc#sha256"/>
        <DigestValue>NYX81wMmlNjyMw4/Of87Y3ZYwM8tg2KYPrWBFPPGL2w=</DigestValue>
      </Reference>
      <Reference URI="/xl/worksheets/sheet18.xml?ContentType=application/vnd.openxmlformats-officedocument.spreadsheetml.worksheet+xml">
        <DigestMethod Algorithm="http://www.w3.org/2001/04/xmlenc#sha256"/>
        <DigestValue>sR+LdSYzGxMV5ovtRmmSERHfZ1IX/tlmWAcGeM13nYU=</DigestValue>
      </Reference>
      <Reference URI="/xl/worksheets/sheet2.xml?ContentType=application/vnd.openxmlformats-officedocument.spreadsheetml.worksheet+xml">
        <DigestMethod Algorithm="http://www.w3.org/2001/04/xmlenc#sha256"/>
        <DigestValue>UaMkC40ZX/puG9RBxjA6f3n5a1lUO1G8iMpwDZ5H4TM=</DigestValue>
      </Reference>
      <Reference URI="/xl/worksheets/sheet3.xml?ContentType=application/vnd.openxmlformats-officedocument.spreadsheetml.worksheet+xml">
        <DigestMethod Algorithm="http://www.w3.org/2001/04/xmlenc#sha256"/>
        <DigestValue>K6myZEp4J783fEsxFRnkkIy3OdC4WsS94qccLlG4JdU=</DigestValue>
      </Reference>
      <Reference URI="/xl/worksheets/sheet4.xml?ContentType=application/vnd.openxmlformats-officedocument.spreadsheetml.worksheet+xml">
        <DigestMethod Algorithm="http://www.w3.org/2001/04/xmlenc#sha256"/>
        <DigestValue>IrhWXNHBbHwYTmvSsa65EA+sX0Q8NdHVm77Y34pxRWc=</DigestValue>
      </Reference>
      <Reference URI="/xl/worksheets/sheet5.xml?ContentType=application/vnd.openxmlformats-officedocument.spreadsheetml.worksheet+xml">
        <DigestMethod Algorithm="http://www.w3.org/2001/04/xmlenc#sha256"/>
        <DigestValue>nW+NTDwbtaVasUsrvqCuEajLMmNl1bICYxi/YZDlkO4=</DigestValue>
      </Reference>
      <Reference URI="/xl/worksheets/sheet6.xml?ContentType=application/vnd.openxmlformats-officedocument.spreadsheetml.worksheet+xml">
        <DigestMethod Algorithm="http://www.w3.org/2001/04/xmlenc#sha256"/>
        <DigestValue>FL5XEpVBom/Py8kmfwFkSrnP+eOAIHs7O2ANw/edUpg=</DigestValue>
      </Reference>
      <Reference URI="/xl/worksheets/sheet7.xml?ContentType=application/vnd.openxmlformats-officedocument.spreadsheetml.worksheet+xml">
        <DigestMethod Algorithm="http://www.w3.org/2001/04/xmlenc#sha256"/>
        <DigestValue>hwaJN0f7ijFP9YlJAYsjR2SSluysvPQuoDJkBBg0RMw=</DigestValue>
      </Reference>
      <Reference URI="/xl/worksheets/sheet8.xml?ContentType=application/vnd.openxmlformats-officedocument.spreadsheetml.worksheet+xml">
        <DigestMethod Algorithm="http://www.w3.org/2001/04/xmlenc#sha256"/>
        <DigestValue>ghdW+YohPERsY2fuAIYAqrv5m8IeBCPZKkVnEMqkfmA=</DigestValue>
      </Reference>
      <Reference URI="/xl/worksheets/sheet9.xml?ContentType=application/vnd.openxmlformats-officedocument.spreadsheetml.worksheet+xml">
        <DigestMethod Algorithm="http://www.w3.org/2001/04/xmlenc#sha256"/>
        <DigestValue>zfFUvURpg1gfIkz6HfH8QL4CbNXwibPsnFx716MFB/o=</DigestValue>
      </Reference>
    </Manifest>
    <SignatureProperties>
      <SignatureProperty Id="idSignatureTime" Target="#idPackageSignature">
        <mdssi:SignatureTime xmlns:mdssi="http://schemas.openxmlformats.org/package/2006/digital-signature">
          <mdssi:Format>YYYY-MM-DDThh:mm:ssTZD</mdssi:Format>
          <mdssi:Value>2021-05-05T08:05:15Z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pillar 3</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2021-05-05T08:05:15Z</xd:SigningTime>
          <xd:SigningCertificate>
            <xd:Cert>
              <xd:CertDigest>
                <DigestMethod Algorithm="http://www.w3.org/2001/04/xmlenc#sha256"/>
                <DigestValue>nZ+mK9bXBoslHbgiQbAAjqx8zcSotvwUkS/OmseTiW4=</DigestValue>
              </xd:CertDigest>
              <xd:IssuerSerial>
                <X509IssuerName>CN=NBG Class 2 INT Sub CA, DC=nbg, DC=ge</X509IssuerName>
                <X509SerialNumber>83937305384179801901902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pillar 3</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2021-05-05T08:04:37Z</dcterms:modified>
</cp:coreProperties>
</file>