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2. CRM" sheetId="64" r:id="rId13"/>
    <sheet name="11. CRWA" sheetId="35"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13" i="73" l="1"/>
  <c r="C52" i="69" l="1"/>
  <c r="C42" i="69"/>
  <c r="C18" i="69"/>
  <c r="C29" i="69" s="1"/>
  <c r="D21" i="77" l="1"/>
  <c r="D20" i="77"/>
  <c r="D19" i="77"/>
  <c r="C47" i="28"/>
  <c r="C43" i="28"/>
  <c r="C52" i="28" s="1"/>
  <c r="C35" i="28"/>
  <c r="C31" i="28"/>
  <c r="C30" i="28" s="1"/>
  <c r="C41" i="28" s="1"/>
  <c r="C12" i="28"/>
  <c r="C6" i="28"/>
  <c r="C28" i="28" l="1"/>
  <c r="C21" i="77"/>
  <c r="C20" i="77"/>
  <c r="C19" i="77"/>
  <c r="F24" i="36" l="1"/>
  <c r="F23" i="36"/>
  <c r="K24" i="36"/>
  <c r="J24" i="36"/>
  <c r="I24" i="36"/>
  <c r="H24" i="36"/>
  <c r="G24" i="36"/>
  <c r="K23" i="36"/>
  <c r="J23" i="36"/>
  <c r="I23" i="36"/>
  <c r="H23" i="36"/>
  <c r="G23" i="36"/>
  <c r="J25" i="36" l="1"/>
  <c r="K25" i="36"/>
  <c r="F25" i="36"/>
  <c r="G25" i="36"/>
  <c r="H25" i="36"/>
  <c r="I25" i="36"/>
  <c r="B1" i="35" l="1"/>
  <c r="K7" i="37" l="1"/>
  <c r="C7" i="37"/>
  <c r="F22" i="74"/>
  <c r="E22" i="74"/>
  <c r="D22" i="74"/>
  <c r="C22" i="74"/>
  <c r="H21" i="74"/>
  <c r="H20" i="74"/>
  <c r="H19" i="74"/>
  <c r="H18" i="74"/>
  <c r="H17" i="74"/>
  <c r="H16" i="74"/>
  <c r="H15" i="74"/>
  <c r="H14" i="74"/>
  <c r="H13" i="74"/>
  <c r="H12" i="74"/>
  <c r="H11" i="74"/>
  <c r="H10" i="74"/>
  <c r="H9" i="74"/>
  <c r="H8" i="74"/>
  <c r="B1" i="79" l="1"/>
  <c r="B1" i="37"/>
  <c r="B1" i="36"/>
  <c r="B1" i="74"/>
  <c r="B1" i="64"/>
  <c r="B1" i="69"/>
  <c r="B1" i="77"/>
  <c r="B1" i="28"/>
  <c r="B1" i="73"/>
  <c r="B1" i="72"/>
  <c r="B1" i="52"/>
  <c r="B1" i="71"/>
  <c r="B1" i="75"/>
  <c r="B1" i="53"/>
  <c r="B1" i="62"/>
  <c r="B1" i="6"/>
  <c r="D6" i="71" l="1"/>
  <c r="D13" i="71" s="1"/>
  <c r="C6" i="71"/>
  <c r="C13" i="71"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N7" i="37"/>
  <c r="N21" i="37" s="1"/>
  <c r="K21" i="37"/>
  <c r="E21" i="72" l="1"/>
  <c r="C5" i="73" s="1"/>
  <c r="C8" i="73" s="1"/>
  <c r="C21" i="72" l="1"/>
  <c r="S22" i="35" l="1"/>
  <c r="D21" i="72" l="1"/>
  <c r="D22" i="35" l="1"/>
  <c r="E22" i="35"/>
  <c r="F22" i="35"/>
  <c r="G22" i="35"/>
  <c r="H22" i="35"/>
  <c r="I22" i="35"/>
  <c r="J22" i="35"/>
  <c r="K22" i="35"/>
  <c r="L22" i="35"/>
  <c r="M22" i="35"/>
  <c r="N22" i="35"/>
  <c r="O22" i="35"/>
  <c r="P22" i="35"/>
  <c r="Q22" i="35"/>
  <c r="R22" i="35"/>
  <c r="C22" i="35"/>
  <c r="G22" i="74" l="1"/>
  <c r="H22" i="74"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<sst xmlns="http://schemas.openxmlformats.org/spreadsheetml/2006/main" count="947" uniqueCount="655">
  <si>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</si>
  <si>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</si>
  <si>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</si>
  <si>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</si>
  <si>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</si>
  <si>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</si>
  <si>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</si>
  <si>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</si>
  <si>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</si>
  <si>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</si>
  <si>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</si>
  <si>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</si>
  <si>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</si>
  <si>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</si>
  <si>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</si>
  <si>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</si>
  <si>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</si>
  <si>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</si>
  <si>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</si>
  <si>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</si>
  <si>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</si>
  <si>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</si>
  <si>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</si>
  <si>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</si>
  <si>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</si>
  <si>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</si>
  <si>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</si>
  <si>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</si>
  <si>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</si>
  <si>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</si>
  <si>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</si>
  <si>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</si>
  <si>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</si>
  <si>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</si>
  <si>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</si>
  <si>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</si>
  <si>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</si>
  <si>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</si>
  <si>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</si>
  <si>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</si>
  <si>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</si>
  <si>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</si>
  <si>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</si>
  <si>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</si>
  <si>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</si>
  <si>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</si>
  <si>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</si>
  <si>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</si>
  <si>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</si>
  <si>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</si>
  <si>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</si>
  <si>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</si>
  <si>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</si>
  <si>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</si>
  <si>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</si>
  <si>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</si>
  <si>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</si>
  <si>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</si>
  <si>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</si>
  <si>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</si>
  <si>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</si>
  <si>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</si>
  <si>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</si>
  <si>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</si>
  <si>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</si>
  <si>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</si>
  <si>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</si>
  <si>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</si>
  <si>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</si>
  <si>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</si>
  <si>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</si>
  <si>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</si>
  <si>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</si>
  <si>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</si>
  <si>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</si>
  <si>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</si>
  <si>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</si>
  <si>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</si>
  <si>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</si>
  <si>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</si>
  <si>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</si>
  <si>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</si>
  <si>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</si>
  <si>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</si>
  <si>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</si>
  <si>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</si>
  <si>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</si>
  <si>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</si>
  <si>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</si>
  <si>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</si>
  <si>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</si>
  <si>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</si>
  <si>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</si>
  <si>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</si>
  <si>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</si>
  <si>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</si>
  <si>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</si>
  <si>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</si>
  <si>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</si>
  <si>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</si>
  <si>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</si>
  <si>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</si>
  <si>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</si>
  <si>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</si>
  <si>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</si>
  <si>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</si>
  <si>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</si>
  <si>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</si>
  <si>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</si>
  <si>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</si>
  <si>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</si>
  <si>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</si>
  <si>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</si>
  <si>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</si>
  <si>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</si>
  <si>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</si>
  <si>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</si>
  <si>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</si>
  <si>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</si>
  <si>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</si>
  <si>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</si>
  <si>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</si>
  <si>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</si>
  <si>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</si>
  <si>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</si>
  <si>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</si>
  <si>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</si>
  <si>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</si>
  <si>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</si>
  <si>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</si>
  <si>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</si>
  <si>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</si>
  <si>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</si>
  <si>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</si>
  <si>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</si>
  <si>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</si>
  <si>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</si>
  <si>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</si>
  <si>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</si>
  <si>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</si>
  <si>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</si>
  <si>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</si>
  <si>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</si>
  <si>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</si>
  <si>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</si>
  <si>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</si>
  <si>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</si>
  <si>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</si>
  <si>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</si>
  <si>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</si>
  <si>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</si>
  <si>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</si>
  <si>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</si>
  <si>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</si>
  <si>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</si>
  <si>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</si>
  <si>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</si>
  <si>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</si>
  <si>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</si>
  <si>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</si>
  <si>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</si>
  <si>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</si>
  <si>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</si>
  <si>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</si>
  <si>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</si>
  <si>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</si>
  <si>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</si>
  <si>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</si>
  <si>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</si>
  <si>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</si>
  <si>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</si>
  <si>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</si>
  <si>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</si>
  <si>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</si>
  <si>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</si>
  <si>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</si>
  <si>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</si>
  <si>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</si>
  <si>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</si>
  <si>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</si>
  <si>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</si>
  <si>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</si>
  <si>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</si>
  <si>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</si>
  <si>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</si>
  <si>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</si>
  <si>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</si>
  <si>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</si>
  <si>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</si>
  <si>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</si>
  <si>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</si>
  <si>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</si>
  <si>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</si>
  <si>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</si>
  <si>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</si>
  <si>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</si>
  <si>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</si>
  <si>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</si>
  <si>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</si>
  <si>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</si>
  <si>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</si>
  <si>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</si>
  <si>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</si>
  <si>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</si>
  <si>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</si>
  <si>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</si>
  <si>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</si>
  <si>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</si>
  <si>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</si>
  <si>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</si>
  <si>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</si>
  <si>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</si>
  <si>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</si>
  <si>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</si>
  <si>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</si>
  <si>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</si>
  <si>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</si>
  <si>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</si>
  <si>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</si>
  <si>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</si>
  <si>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</si>
  <si>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</si>
  <si>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</si>
  <si>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</si>
  <si>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</si>
  <si>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</si>
  <si>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</si>
  <si>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</si>
  <si>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</si>
  <si>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</si>
  <si>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</si>
  <si>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</si>
  <si>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</si>
  <si>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</si>
  <si>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</si>
  <si>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</si>
  <si>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</si>
  <si>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</si>
  <si>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</si>
  <si>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</si>
  <si>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</si>
  <si>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</si>
  <si>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</si>
  <si>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</si>
  <si>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</si>
  <si>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</si>
  <si>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</si>
  <si>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</si>
  <si>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</si>
  <si>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</si>
  <si>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</si>
  <si>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</si>
  <si>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</si>
  <si>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</si>
  <si>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</si>
  <si>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</si>
  <si>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</si>
  <si>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</si>
  <si>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</si>
  <si>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</si>
  <si>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</si>
  <si>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</si>
  <si>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</si>
  <si>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</si>
  <si>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</si>
  <si>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</si>
  <si>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</si>
  <si>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</si>
  <si>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</si>
  <si>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</si>
  <si>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</si>
  <si>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</si>
  <si>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</si>
  <si>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</si>
  <si>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</si>
  <si>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</si>
  <si>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</si>
  <si>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</si>
  <si>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</si>
  <si>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</si>
  <si>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</si>
  <si>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</si>
  <si>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</si>
  <si>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</si>
  <si>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</si>
  <si>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</si>
  <si>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</si>
  <si>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</si>
  <si>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</si>
  <si>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</si>
  <si>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</si>
  <si>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</si>
  <si>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</si>
  <si>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</si>
  <si>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</si>
  <si>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</si>
  <si>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</si>
  <si>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</si>
  <si>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</si>
  <si>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</si>
  <si>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</si>
  <si>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</si>
  <si>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</si>
  <si>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</si>
  <si>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</si>
  <si>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</si>
  <si>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</si>
  <si>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</si>
  <si>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</si>
  <si>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</si>
  <si>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</si>
  <si>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</si>
  <si>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</si>
  <si>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</si>
  <si>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</si>
  <si>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</si>
  <si>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</si>
  <si>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</si>
  <si>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</si>
  <si>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</si>
  <si>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</si>
  <si>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</si>
  <si>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</si>
  <si>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</si>
  <si>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</si>
  <si>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</si>
  <si>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</si>
  <si>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</si>
  <si>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</si>
  <si>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</si>
  <si>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</si>
  <si>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</si>
  <si>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</si>
  <si>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</si>
  <si>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</si>
  <si>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</si>
  <si>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</si>
  <si>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</si>
  <si>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</si>
  <si>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</si>
  <si>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</si>
  <si>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</si>
  <si>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</si>
  <si>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</si>
  <si>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</si>
  <si>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</si>
  <si>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</si>
  <si>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</si>
  <si>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</si>
  <si>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</si>
  <si>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</si>
  <si>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</si>
  <si>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</si>
  <si>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</si>
  <si>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</si>
  <si>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</si>
  <si>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</si>
  <si>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</si>
  <si>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</si>
  <si>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</si>
  <si>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</si>
  <si>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</si>
  <si>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</si>
  <si>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</si>
  <si>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</si>
  <si>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</si>
  <si>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</si>
  <si>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</si>
  <si>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</si>
  <si>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</si>
  <si>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</si>
  <si>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</si>
  <si>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</si>
  <si>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</si>
  <si>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</si>
  <si>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</si>
  <si>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</si>
  <si>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</si>
  <si>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</si>
  <si>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</si>
  <si>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</si>
  <si>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</si>
  <si>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</si>
  <si>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</si>
  <si>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</si>
  <si>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</si>
  <si>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</si>
  <si>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</si>
  <si>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</si>
  <si>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</si>
  <si>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</si>
  <si>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</si>
  <si>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</si>
  <si>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</si>
  <si>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</si>
  <si>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</si>
  <si>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</si>
  <si>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</si>
  <si>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</si>
  <si>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</si>
  <si>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</si>
  <si>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</si>
  <si>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</si>
  <si>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</si>
  <si>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</si>
  <si>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</si>
  <si>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</si>
  <si>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</si>
  <si>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</si>
  <si>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</si>
  <si>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</si>
  <si>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</si>
  <si>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</si>
  <si>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</si>
  <si>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</si>
  <si>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</si>
  <si>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</si>
  <si>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</si>
  <si>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</si>
  <si>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</si>
  <si>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</si>
  <si>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</si>
  <si>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</si>
  <si>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</si>
  <si>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</si>
  <si>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</si>
  <si>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</si>
  <si>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</si>
  <si>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</si>
  <si>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</si>
  <si>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</si>
  <si>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</si>
  <si>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</si>
  <si>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</si>
  <si>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</si>
  <si>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</si>
  <si>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</si>
  <si>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</si>
  <si>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</si>
  <si>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</si>
  <si>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</si>
  <si>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</si>
  <si>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</si>
  <si>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</si>
  <si>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</si>
  <si>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</si>
  <si>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</si>
  <si>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</si>
  <si>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</si>
  <si>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</si>
  <si>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</si>
  <si>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</si>
  <si>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</si>
  <si>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</si>
  <si>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</si>
  <si>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</si>
  <si>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</si>
  <si>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</si>
  <si>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</si>
  <si>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</si>
  <si>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</si>
  <si>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</si>
  <si>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</si>
  <si>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</si>
  <si>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</si>
  <si>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</si>
  <si>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</si>
  <si>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</si>
  <si>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</si>
  <si>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</si>
  <si>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</si>
  <si>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</si>
  <si>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</si>
  <si>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</si>
  <si>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</si>
  <si>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</si>
  <si>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</si>
  <si>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</si>
  <si>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</si>
  <si>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</si>
  <si>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</si>
  <si>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</si>
  <si>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</si>
  <si>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</si>
  <si>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</si>
  <si>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</si>
  <si>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</si>
  <si>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</si>
  <si>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</si>
  <si>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</si>
  <si>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</si>
  <si>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</si>
  <si>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</si>
  <si>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</si>
  <si>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</si>
  <si>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</si>
  <si>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</si>
  <si>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</si>
  <si>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</si>
  <si>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</si>
  <si>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</si>
  <si>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</si>
  <si>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</si>
  <si>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</si>
  <si>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</si>
  <si>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</si>
  <si>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</si>
  <si>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</si>
  <si>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</si>
  <si>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</si>
  <si>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</si>
  <si>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</si>
  <si>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</si>
  <si>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</si>
  <si>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</si>
  <si>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</si>
  <si>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</si>
  <si>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</si>
  <si>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</si>
  <si>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</si>
  <si>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</si>
  <si>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</si>
  <si>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</si>
  <si>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</si>
  <si>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</si>
  <si>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</si>
  <si>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</si>
  <si>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</si>
  <si>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</si>
  <si>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</si>
  <si>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</si>
  <si>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</si>
  <si>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</si>
  <si>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</si>
  <si>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</si>
  <si>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</si>
  <si>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</si>
  <si>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</si>
  <si>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</si>
  <si>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</si>
  <si>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</si>
  <si>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</si>
  <si>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</si>
  <si>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</si>
  <si>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</si>
  <si>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</si>
  <si>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</si>
  <si>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</si>
  <si>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</si>
  <si>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</si>
  <si>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</si>
  <si>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</si>
  <si>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</si>
  <si>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</si>
  <si>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</si>
  <si>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</si>
  <si>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</si>
  <si>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</si>
  <si>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</si>
  <si>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</si>
  <si>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</si>
  <si>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</si>
  <si>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</si>
  <si>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</si>
  <si>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</si>
  <si>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</si>
  <si>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</si>
  <si>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</si>
  <si>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</si>
  <si>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</si>
  <si>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</si>
  <si>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</si>
  <si>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</si>
  <si>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</si>
  <si>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</si>
  <si>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</si>
  <si>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</si>
  <si>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</si>
  <si>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</si>
  <si>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</si>
  <si>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</si>
  <si>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</si>
  <si>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</si>
  <si>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</si>
  <si>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</si>
  <si>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</si>
  <si>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</si>
  <si>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</si>
  <si>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</si>
  <si>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</si>
  <si>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</si>
  <si>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</si>
  <si>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</si>
  <si>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</si>
  <si>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</si>
  <si>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</si>
  <si>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</si>
  <si>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</si>
  <si>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</si>
  <si>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</si>
  <si>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</si>
  <si>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</si>
  <si>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</si>
  <si>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</si>
  <si>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</si>
  <si>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</si>
  <si>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</si>
  <si>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</si>
  <si>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</si>
  <si>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</si>
  <si>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</si>
  <si>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</si>
  <si>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</si>
  <si>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</si>
  <si>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</si>
  <si>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ა. კონცელიძე</t>
  </si>
  <si>
    <t>www.vtb.ge</t>
  </si>
  <si>
    <t>ილნარ შაიმარდანოვი</t>
  </si>
  <si>
    <t>სერგეი სტეპანოვი</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</si>
  <si>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</si>
  <si>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</si>
  <si>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</si>
  <si>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</si>
  <si>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</si>
  <si>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</si>
  <si>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</si>
  <si>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</si>
  <si>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</si>
  <si>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</si>
  <si>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</si>
  <si>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</si>
  <si>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</si>
  <si>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</si>
  <si>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</si>
  <si>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</si>
  <si>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</si>
  <si>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</si>
  <si>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</si>
  <si>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</si>
  <si>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</si>
  <si>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</si>
  <si>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</si>
  <si>
    <t>X</t>
  </si>
  <si>
    <t>ასია ზახაროვა</t>
  </si>
  <si>
    <t>იულია კოპიტოვა</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</si>
  <si>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</si>
  <si>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მათ შორის COVID 19-თან დაკავშირებული რეზერვი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</si>
  <si>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</si>
  <si>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</si>
  <si>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 COVID 19-თან დაკავშირებული რეზერვები აკლდება საბალანსო ელემენტებს</t>
  </si>
  <si>
    <t>ს. სტეპანოვი</t>
  </si>
  <si>
    <t>ძირითადი პირველადი კაპიტალის კოეფიციენტი &gt;=5.70927077792824%</t>
  </si>
  <si>
    <t>პირველადი კაპიტალის კოეფიციენტი &gt;=7.61446237261603%</t>
  </si>
  <si>
    <t>საზედამხედველო კაპიტალის კოეფიციენტი &gt;=14.3387101759215%</t>
  </si>
  <si>
    <t>სსს "ვეტებე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</si>
</sst>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s>
  <fonts count="12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71" fontId="28" fillId="37" borderId="0"/>
    <xf numFmtId="172" fontId="28" fillId="37" borderId="0"/>
    <xf numFmtId="171" fontId="28" fillId="37" borderId="0"/>
    <xf numFmtId="0" fontId="29" fillId="38"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0" fontId="34" fillId="39" borderId="0" applyNumberFormat="0" applyBorder="0" applyAlignment="0" applyProtection="0"/>
    <xf numFmtId="173" fontId="37"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4" fontId="39" fillId="0" borderId="0" applyFill="0" applyBorder="0" applyAlignment="0"/>
    <xf numFmtId="174" fontId="39"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5" fontId="39" fillId="0" borderId="0" applyFill="0" applyBorder="0" applyAlignment="0"/>
    <xf numFmtId="176" fontId="39" fillId="0" borderId="0" applyFill="0" applyBorder="0" applyAlignment="0"/>
    <xf numFmtId="177" fontId="39" fillId="0" borderId="0" applyFill="0" applyBorder="0" applyAlignment="0"/>
    <xf numFmtId="178"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2"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0" fontId="43"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0" fontId="44" fillId="10" borderId="38"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5" fontId="39"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3"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0" fontId="50" fillId="0" borderId="0" applyNumberFormat="0" applyFill="0" applyBorder="0" applyAlignment="0" applyProtection="0"/>
    <xf numFmtId="171" fontId="2" fillId="0" borderId="0"/>
    <xf numFmtId="0" fontId="2" fillId="0" borderId="0"/>
    <xf numFmtId="171"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71"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71" fontId="56" fillId="0" borderId="9">
      <alignment horizontal="left" vertical="center"/>
    </xf>
    <xf numFmtId="0"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72"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72"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72" fontId="59" fillId="0" borderId="0" applyNumberFormat="0" applyFill="0" applyBorder="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0" fontId="59" fillId="0" borderId="0" applyNumberFormat="0" applyFill="0" applyBorder="0" applyAlignment="0" applyProtection="0"/>
    <xf numFmtId="37" fontId="60" fillId="0" borderId="0"/>
    <xf numFmtId="171" fontId="61" fillId="0" borderId="0"/>
    <xf numFmtId="0" fontId="61" fillId="0" borderId="0"/>
    <xf numFmtId="171" fontId="61" fillId="0" borderId="0"/>
    <xf numFmtId="171" fontId="56" fillId="0" borderId="0"/>
    <xf numFmtId="0" fontId="56" fillId="0" borderId="0"/>
    <xf numFmtId="171" fontId="56" fillId="0" borderId="0"/>
    <xf numFmtId="171" fontId="62" fillId="0" borderId="0"/>
    <xf numFmtId="0" fontId="62" fillId="0" borderId="0"/>
    <xf numFmtId="171" fontId="62" fillId="0" borderId="0"/>
    <xf numFmtId="171" fontId="63" fillId="0" borderId="0"/>
    <xf numFmtId="0" fontId="63" fillId="0" borderId="0"/>
    <xf numFmtId="171" fontId="63" fillId="0" borderId="0"/>
    <xf numFmtId="171" fontId="64" fillId="0" borderId="0"/>
    <xf numFmtId="0" fontId="64" fillId="0" borderId="0"/>
    <xf numFmtId="171" fontId="64" fillId="0" borderId="0"/>
    <xf numFmtId="171" fontId="65" fillId="0" borderId="0"/>
    <xf numFmtId="0" fontId="65" fillId="0" borderId="0"/>
    <xf numFmtId="171"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6" fillId="0" borderId="0" applyNumberFormat="0" applyFill="0" applyBorder="0" applyAlignment="0" applyProtection="0">
      <alignment vertical="top"/>
      <protection locked="0"/>
    </xf>
    <xf numFmtId="172" fontId="66" fillId="0" borderId="0" applyNumberFormat="0" applyFill="0" applyBorder="0" applyAlignment="0" applyProtection="0">
      <alignment vertical="top"/>
      <protection locked="0"/>
    </xf>
    <xf numFmtId="171" fontId="66" fillId="0" borderId="0" applyNumberFormat="0" applyFill="0" applyBorder="0" applyAlignment="0" applyProtection="0">
      <alignment vertical="top"/>
      <protection locked="0"/>
    </xf>
    <xf numFmtId="171"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2"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0" fontId="71" fillId="0" borderId="48"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0" fontId="74" fillId="73" borderId="0" applyNumberFormat="0" applyBorder="0" applyAlignment="0" applyProtection="0"/>
    <xf numFmtId="1" fontId="77" fillId="0" borderId="0" applyProtection="0"/>
    <xf numFmtId="171" fontId="28" fillId="0" borderId="49"/>
    <xf numFmtId="172" fontId="28" fillId="0" borderId="49"/>
    <xf numFmtId="171"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8" fillId="0" borderId="0"/>
    <xf numFmtId="184" fontId="2"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9" fillId="0" borderId="0"/>
    <xf numFmtId="0" fontId="79" fillId="0" borderId="0"/>
    <xf numFmtId="0" fontId="78" fillId="0" borderId="0"/>
    <xf numFmtId="182" fontId="30" fillId="0" borderId="0"/>
    <xf numFmtId="182" fontId="2" fillId="0" borderId="0"/>
    <xf numFmtId="182" fontId="2" fillId="0" borderId="0"/>
    <xf numFmtId="0" fontId="2" fillId="0" borderId="0"/>
    <xf numFmtId="0" fontId="2"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30"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30" fillId="0" borderId="0"/>
    <xf numFmtId="0" fontId="30" fillId="0" borderId="0"/>
    <xf numFmtId="171"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71" fontId="30" fillId="0" borderId="0"/>
    <xf numFmtId="0" fontId="30" fillId="0" borderId="0"/>
    <xf numFmtId="0" fontId="30"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182" fontId="30" fillId="0" borderId="0"/>
    <xf numFmtId="182" fontId="30"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30" fillId="0" borderId="0"/>
    <xf numFmtId="182" fontId="30" fillId="0" borderId="0"/>
    <xf numFmtId="182" fontId="30" fillId="0" borderId="0"/>
    <xf numFmtId="182"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82"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30" fillId="0" borderId="0"/>
    <xf numFmtId="0" fontId="2" fillId="0" borderId="0"/>
    <xf numFmtId="0" fontId="29" fillId="0" borderId="0"/>
    <xf numFmtId="171" fontId="27" fillId="0" borderId="0"/>
    <xf numFmtId="0" fontId="2"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30" fillId="0" borderId="0"/>
    <xf numFmtId="0" fontId="30" fillId="0" borderId="0"/>
    <xf numFmtId="171" fontId="27" fillId="0" borderId="0"/>
    <xf numFmtId="0" fontId="67" fillId="0" borderId="0"/>
    <xf numFmtId="0" fontId="2" fillId="0" borderId="0"/>
    <xf numFmtId="171" fontId="27" fillId="0" borderId="0"/>
    <xf numFmtId="0" fontId="1"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182" fontId="2" fillId="0" borderId="0"/>
    <xf numFmtId="0" fontId="2" fillId="0" borderId="0"/>
    <xf numFmtId="182" fontId="2" fillId="0" borderId="0"/>
    <xf numFmtId="0" fontId="2" fillId="0" borderId="0"/>
    <xf numFmtId="182"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182"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82" fontId="2"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8" fillId="0" borderId="0"/>
    <xf numFmtId="0" fontId="8"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82" fontId="8" fillId="0" borderId="0"/>
    <xf numFmtId="0" fontId="28" fillId="0" borderId="0"/>
    <xf numFmtId="182"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8" fillId="0" borderId="0"/>
    <xf numFmtId="182" fontId="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71" fontId="28" fillId="0" borderId="0"/>
    <xf numFmtId="0" fontId="78"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71" fontId="8" fillId="0" borderId="0"/>
    <xf numFmtId="0" fontId="78" fillId="0" borderId="0"/>
    <xf numFmtId="171"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82"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82"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182" fontId="28" fillId="0" borderId="0"/>
    <xf numFmtId="182" fontId="2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6" fillId="0" borderId="0"/>
    <xf numFmtId="0" fontId="2" fillId="0" borderId="0"/>
    <xf numFmtId="0" fontId="78" fillId="0" borderId="0"/>
    <xf numFmtId="171" fontId="46"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2"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2"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71"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71"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71"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72"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72"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171" fontId="2" fillId="0" borderId="0"/>
    <xf numFmtId="171"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3"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4" fillId="0" borderId="0"/>
    <xf numFmtId="0" fontId="84" fillId="0" borderId="0"/>
    <xf numFmtId="171"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2"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27" fillId="0" borderId="0"/>
    <xf numFmtId="178" fontId="39" fillId="0" borderId="0" applyFont="0" applyFill="0" applyBorder="0" applyAlignment="0" applyProtection="0"/>
    <xf numFmtId="189"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xf numFmtId="0" fontId="2" fillId="0" borderId="0"/>
    <xf numFmtId="171" fontId="2" fillId="0" borderId="0"/>
    <xf numFmtId="190"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90" fillId="0" borderId="0"/>
    <xf numFmtId="0" fontId="27" fillId="0" borderId="0"/>
    <xf numFmtId="0" fontId="91" fillId="0" borderId="0"/>
    <xf numFmtId="0" fontId="91" fillId="0" borderId="0"/>
    <xf numFmtId="171" fontId="27" fillId="0" borderId="0"/>
    <xf numFmtId="171"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92" fontId="39" fillId="0" borderId="0" applyFill="0" applyBorder="0" applyAlignment="0"/>
    <xf numFmtId="193" fontId="39" fillId="0" borderId="0" applyFill="0" applyBorder="0" applyAlignment="0"/>
    <xf numFmtId="0" fontId="94" fillId="0" borderId="0">
      <alignment horizontal="center" vertical="top"/>
    </xf>
    <xf numFmtId="0" fontId="95" fillId="0" borderId="0" applyNumberFormat="0" applyFill="0" applyBorder="0" applyAlignment="0" applyProtection="0"/>
    <xf numFmtId="172" fontId="95" fillId="0" borderId="0" applyNumberFormat="0" applyFill="0" applyBorder="0" applyAlignment="0" applyProtection="0"/>
    <xf numFmtId="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2"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27" fillId="0" borderId="53"/>
    <xf numFmtId="188" fontId="83"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8" fillId="0" borderId="0" applyFont="0" applyFill="0" applyBorder="0" applyAlignment="0" applyProtection="0"/>
    <xf numFmtId="195"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165" fontId="100" fillId="0" borderId="0" applyFont="0" applyFill="0" applyBorder="0" applyAlignment="0" applyProtection="0"/>
    <xf numFmtId="166"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09" applyNumberFormat="0" applyFill="0" applyAlignment="0" applyProtection="0"/>
    <xf numFmtId="171" fontId="96" fillId="0" borderId="109" applyNumberFormat="0" applyFill="0" applyAlignment="0" applyProtection="0"/>
    <xf numFmtId="172" fontId="96" fillId="0" borderId="109" applyNumberFormat="0" applyFill="0" applyAlignment="0" applyProtection="0"/>
    <xf numFmtId="171" fontId="96" fillId="0" borderId="109" applyNumberFormat="0" applyFill="0" applyAlignment="0" applyProtection="0"/>
    <xf numFmtId="171" fontId="96" fillId="0" borderId="109" applyNumberFormat="0" applyFill="0" applyAlignment="0" applyProtection="0"/>
    <xf numFmtId="172" fontId="96" fillId="0" borderId="109" applyNumberFormat="0" applyFill="0" applyAlignment="0" applyProtection="0"/>
    <xf numFmtId="171" fontId="96" fillId="0" borderId="109" applyNumberFormat="0" applyFill="0" applyAlignment="0" applyProtection="0"/>
    <xf numFmtId="171" fontId="96" fillId="0" borderId="109" applyNumberFormat="0" applyFill="0" applyAlignment="0" applyProtection="0"/>
    <xf numFmtId="172" fontId="96" fillId="0" borderId="109" applyNumberFormat="0" applyFill="0" applyAlignment="0" applyProtection="0"/>
    <xf numFmtId="171" fontId="96" fillId="0" borderId="109" applyNumberFormat="0" applyFill="0" applyAlignment="0" applyProtection="0"/>
    <xf numFmtId="171" fontId="96" fillId="0" borderId="109" applyNumberFormat="0" applyFill="0" applyAlignment="0" applyProtection="0"/>
    <xf numFmtId="172" fontId="96" fillId="0" borderId="109" applyNumberFormat="0" applyFill="0" applyAlignment="0" applyProtection="0"/>
    <xf numFmtId="171"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72"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71"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71"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91" fontId="2" fillId="70" borderId="103" applyFont="0">
      <alignment horizontal="right" vertical="center"/>
    </xf>
    <xf numFmtId="3" fontId="2" fillId="70" borderId="103" applyFont="0">
      <alignment horizontal="right" vertical="center"/>
    </xf>
    <xf numFmtId="0" fontId="85" fillId="64" borderId="108" applyNumberFormat="0" applyAlignment="0" applyProtection="0"/>
    <xf numFmtId="171" fontId="87" fillId="64" borderId="108" applyNumberFormat="0" applyAlignment="0" applyProtection="0"/>
    <xf numFmtId="172" fontId="87" fillId="64" borderId="108" applyNumberFormat="0" applyAlignment="0" applyProtection="0"/>
    <xf numFmtId="171" fontId="87" fillId="64" borderId="108" applyNumberFormat="0" applyAlignment="0" applyProtection="0"/>
    <xf numFmtId="171" fontId="87" fillId="64" borderId="108" applyNumberFormat="0" applyAlignment="0" applyProtection="0"/>
    <xf numFmtId="172" fontId="87" fillId="64" borderId="108" applyNumberFormat="0" applyAlignment="0" applyProtection="0"/>
    <xf numFmtId="171" fontId="87" fillId="64" borderId="108" applyNumberFormat="0" applyAlignment="0" applyProtection="0"/>
    <xf numFmtId="171" fontId="87" fillId="64" borderId="108" applyNumberFormat="0" applyAlignment="0" applyProtection="0"/>
    <xf numFmtId="172" fontId="87" fillId="64" borderId="108" applyNumberFormat="0" applyAlignment="0" applyProtection="0"/>
    <xf numFmtId="171" fontId="87" fillId="64" borderId="108" applyNumberFormat="0" applyAlignment="0" applyProtection="0"/>
    <xf numFmtId="171" fontId="87" fillId="64" borderId="108" applyNumberFormat="0" applyAlignment="0" applyProtection="0"/>
    <xf numFmtId="172" fontId="87" fillId="64" borderId="108" applyNumberFormat="0" applyAlignment="0" applyProtection="0"/>
    <xf numFmtId="171"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72"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71"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71"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3" fontId="2" fillId="75" borderId="103"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3" fontId="2" fillId="72" borderId="103" applyFont="0">
      <alignment horizontal="right" vertical="center"/>
      <protection locked="0"/>
    </xf>
    <xf numFmtId="0" fontId="68" fillId="43" borderId="106" applyNumberFormat="0" applyAlignment="0" applyProtection="0"/>
    <xf numFmtId="171" fontId="70" fillId="43" borderId="106" applyNumberFormat="0" applyAlignment="0" applyProtection="0"/>
    <xf numFmtId="172" fontId="70" fillId="43" borderId="106" applyNumberFormat="0" applyAlignment="0" applyProtection="0"/>
    <xf numFmtId="171" fontId="70" fillId="43" borderId="106" applyNumberFormat="0" applyAlignment="0" applyProtection="0"/>
    <xf numFmtId="171" fontId="70" fillId="43" borderId="106" applyNumberFormat="0" applyAlignment="0" applyProtection="0"/>
    <xf numFmtId="172" fontId="70" fillId="43" borderId="106" applyNumberFormat="0" applyAlignment="0" applyProtection="0"/>
    <xf numFmtId="171" fontId="70" fillId="43" borderId="106" applyNumberFormat="0" applyAlignment="0" applyProtection="0"/>
    <xf numFmtId="171" fontId="70" fillId="43" borderId="106" applyNumberFormat="0" applyAlignment="0" applyProtection="0"/>
    <xf numFmtId="172" fontId="70" fillId="43" borderId="106" applyNumberFormat="0" applyAlignment="0" applyProtection="0"/>
    <xf numFmtId="171" fontId="70" fillId="43" borderId="106" applyNumberFormat="0" applyAlignment="0" applyProtection="0"/>
    <xf numFmtId="171" fontId="70" fillId="43" borderId="106" applyNumberFormat="0" applyAlignment="0" applyProtection="0"/>
    <xf numFmtId="172" fontId="70" fillId="43" borderId="106" applyNumberFormat="0" applyAlignment="0" applyProtection="0"/>
    <xf numFmtId="171"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72"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71"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71"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4" fillId="70" borderId="104" applyFont="0" applyBorder="0">
      <alignment horizontal="center" wrapText="1"/>
    </xf>
    <xf numFmtId="171" fontId="56" fillId="0" borderId="101">
      <alignment horizontal="left" vertical="center"/>
    </xf>
    <xf numFmtId="0" fontId="56" fillId="0" borderId="101">
      <alignment horizontal="left" vertical="center"/>
    </xf>
    <xf numFmtId="0" fontId="56" fillId="0" borderId="101">
      <alignment horizontal="left" vertical="center"/>
    </xf>
    <xf numFmtId="0" fontId="2" fillId="69" borderId="103" applyNumberFormat="0" applyFont="0" applyBorder="0" applyProtection="0">
      <alignment horizontal="center" vertical="center"/>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40" fillId="64" borderId="106" applyNumberFormat="0" applyAlignment="0" applyProtection="0"/>
    <xf numFmtId="171" fontId="42" fillId="64" borderId="106" applyNumberFormat="0" applyAlignment="0" applyProtection="0"/>
    <xf numFmtId="172" fontId="42" fillId="64" borderId="106" applyNumberFormat="0" applyAlignment="0" applyProtection="0"/>
    <xf numFmtId="171" fontId="42" fillId="64" borderId="106" applyNumberFormat="0" applyAlignment="0" applyProtection="0"/>
    <xf numFmtId="171" fontId="42" fillId="64" borderId="106" applyNumberFormat="0" applyAlignment="0" applyProtection="0"/>
    <xf numFmtId="172" fontId="42" fillId="64" borderId="106" applyNumberFormat="0" applyAlignment="0" applyProtection="0"/>
    <xf numFmtId="171" fontId="42" fillId="64" borderId="106" applyNumberFormat="0" applyAlignment="0" applyProtection="0"/>
    <xf numFmtId="171" fontId="42" fillId="64" borderId="106" applyNumberFormat="0" applyAlignment="0" applyProtection="0"/>
    <xf numFmtId="172" fontId="42" fillId="64" borderId="106" applyNumberFormat="0" applyAlignment="0" applyProtection="0"/>
    <xf numFmtId="171" fontId="42" fillId="64" borderId="106" applyNumberFormat="0" applyAlignment="0" applyProtection="0"/>
    <xf numFmtId="171" fontId="42" fillId="64" borderId="106" applyNumberFormat="0" applyAlignment="0" applyProtection="0"/>
    <xf numFmtId="172" fontId="42" fillId="64" borderId="106" applyNumberFormat="0" applyAlignment="0" applyProtection="0"/>
    <xf numFmtId="171"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72"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71"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71"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1" fillId="0" borderId="0"/>
    <xf numFmtId="172" fontId="28" fillId="37" borderId="0"/>
    <xf numFmtId="0" fontId="2" fillId="0" borderId="0">
      <alignment vertical="center"/>
    </xf>
  </cellStyleXfs>
  <cellXfs count="61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0" fillId="0" borderId="0" xfId="0" applyNumberFormat="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15" fillId="0" borderId="3" xfId="0" applyFont="1" applyFill="1" applyBorder="1" applyAlignment="1">
      <alignment horizontal="center" vertical="center" wrapText="1"/>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22" xfId="1" applyNumberFormat="1" applyFont="1" applyFill="1" applyBorder="1" applyAlignment="1" applyProtection="1">
      <alignment horizontal="center" vertical="center" wrapText="1"/>
      <protection locked="0"/>
    </xf>
    <xf numFmtId="167"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70" fontId="25" fillId="0" borderId="65" xfId="0" applyNumberFormat="1" applyFont="1" applyBorder="1" applyAlignment="1">
      <alignment horizontal="center"/>
    </xf>
    <xf numFmtId="170" fontId="19" fillId="0" borderId="65" xfId="0" applyNumberFormat="1" applyFont="1" applyBorder="1" applyAlignment="1">
      <alignment horizontal="center"/>
    </xf>
    <xf numFmtId="170" fontId="25" fillId="0" borderId="67" xfId="0" applyNumberFormat="1" applyFont="1" applyBorder="1" applyAlignment="1">
      <alignment horizontal="center"/>
    </xf>
    <xf numFmtId="170" fontId="24" fillId="36" borderId="60" xfId="0" applyNumberFormat="1" applyFont="1" applyFill="1" applyBorder="1" applyAlignment="1">
      <alignment horizontal="center"/>
    </xf>
    <xf numFmtId="170"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70"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7"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9"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89"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70" fontId="18" fillId="77" borderId="65" xfId="0" applyNumberFormat="1" applyFont="1" applyFill="1" applyBorder="1" applyAlignment="1">
      <alignment horizontal="center"/>
    </xf>
    <xf numFmtId="196" fontId="9" fillId="2" borderId="26" xfId="0" applyNumberFormat="1" applyFont="1" applyFill="1" applyBorder="1" applyAlignment="1" applyProtection="1">
      <alignment vertical="center"/>
      <protection locked="0"/>
    </xf>
    <xf numFmtId="196" fontId="9" fillId="36" borderId="26" xfId="7" applyNumberFormat="1" applyFont="1" applyFill="1" applyBorder="1" applyAlignment="1" applyProtection="1">
      <alignment horizontal="right"/>
    </xf>
    <xf numFmtId="196" fontId="9" fillId="36" borderId="27" xfId="0" applyNumberFormat="1" applyFont="1" applyFill="1" applyBorder="1" applyAlignment="1" applyProtection="1">
      <alignment horizontal="right"/>
    </xf>
    <xf numFmtId="196" fontId="20" fillId="36" borderId="26" xfId="0" applyNumberFormat="1" applyFont="1" applyFill="1" applyBorder="1" applyAlignment="1">
      <alignment horizontal="right"/>
    </xf>
    <xf numFmtId="196" fontId="9" fillId="36" borderId="27" xfId="7" applyNumberFormat="1" applyFont="1" applyFill="1" applyBorder="1" applyAlignment="1" applyProtection="1">
      <alignment horizontal="right"/>
    </xf>
    <xf numFmtId="196" fontId="9" fillId="0" borderId="26" xfId="0" applyNumberFormat="1" applyFont="1" applyFill="1" applyBorder="1" applyAlignment="1" applyProtection="1">
      <alignment horizontal="right"/>
    </xf>
    <xf numFmtId="196"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6" fontId="0" fillId="36" borderId="21" xfId="0" applyNumberFormat="1" applyFill="1" applyBorder="1" applyAlignment="1">
      <alignment horizontal="center" vertical="center"/>
    </xf>
    <xf numFmtId="196" fontId="0" fillId="36" borderId="27" xfId="0" applyNumberFormat="1" applyFill="1" applyBorder="1" applyAlignment="1">
      <alignment horizontal="center" vertical="center" wrapText="1"/>
    </xf>
    <xf numFmtId="196" fontId="4" fillId="36" borderId="26" xfId="0" applyNumberFormat="1" applyFont="1" applyFill="1" applyBorder="1"/>
    <xf numFmtId="196" fontId="4" fillId="36" borderId="55" xfId="0" applyNumberFormat="1" applyFont="1" applyFill="1" applyBorder="1" applyAlignment="1"/>
    <xf numFmtId="196" fontId="4" fillId="36" borderId="25" xfId="0" applyNumberFormat="1" applyFont="1" applyFill="1" applyBorder="1"/>
    <xf numFmtId="196" fontId="4" fillId="36" borderId="27" xfId="0" applyNumberFormat="1" applyFont="1" applyFill="1" applyBorder="1"/>
    <xf numFmtId="196" fontId="4" fillId="36" borderId="56" xfId="0" applyNumberFormat="1" applyFont="1" applyFill="1" applyBorder="1"/>
    <xf numFmtId="196" fontId="4" fillId="0" borderId="3" xfId="0" applyNumberFormat="1" applyFont="1" applyBorder="1"/>
    <xf numFmtId="196" fontId="4" fillId="0" borderId="3"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6"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6" xfId="1" applyNumberFormat="1" applyFont="1" applyFill="1" applyBorder="1" applyAlignment="1" applyProtection="1">
      <protection locked="0"/>
    </xf>
    <xf numFmtId="196" fontId="9" fillId="3" borderId="26" xfId="5" applyNumberFormat="1" applyFont="1" applyFill="1" applyBorder="1" applyProtection="1">
      <protection locked="0"/>
    </xf>
    <xf numFmtId="196"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6" fontId="4" fillId="0" borderId="8" xfId="0" applyNumberFormat="1" applyFont="1" applyBorder="1"/>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70"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2" fontId="28" fillId="37" borderId="0" xfId="20" applyBorder="1"/>
    <xf numFmtId="172" fontId="28" fillId="37" borderId="97"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172" fontId="28" fillId="37" borderId="34" xfId="20" applyBorder="1"/>
    <xf numFmtId="172" fontId="28" fillId="37" borderId="113" xfId="20" applyBorder="1"/>
    <xf numFmtId="172" fontId="28" fillId="37" borderId="105" xfId="20" applyBorder="1"/>
    <xf numFmtId="172"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1" xfId="0" applyFont="1" applyFill="1" applyBorder="1" applyAlignment="1">
      <alignment vertical="center"/>
    </xf>
    <xf numFmtId="0" fontId="14" fillId="3" borderId="114" xfId="0" applyFont="1" applyFill="1" applyBorder="1" applyAlignment="1">
      <alignment horizontal="left"/>
    </xf>
    <xf numFmtId="0" fontId="14" fillId="3" borderId="115"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8" fillId="78" borderId="91" xfId="0" applyFont="1" applyFill="1" applyBorder="1" applyAlignment="1">
      <alignment horizontal="left" vertical="center"/>
    </xf>
    <xf numFmtId="0" fontId="108" fillId="78" borderId="89" xfId="0" applyFont="1" applyFill="1" applyBorder="1" applyAlignment="1">
      <alignment vertical="center" wrapText="1"/>
    </xf>
    <xf numFmtId="0" fontId="108" fillId="78" borderId="89" xfId="0" applyFont="1" applyFill="1" applyBorder="1" applyAlignment="1">
      <alignment horizontal="left" vertical="center" wrapText="1"/>
    </xf>
    <xf numFmtId="0" fontId="108" fillId="0" borderId="91" xfId="0" applyFont="1" applyFill="1" applyBorder="1" applyAlignment="1">
      <alignment horizontal="right" vertical="center"/>
    </xf>
    <xf numFmtId="0" fontId="4" fillId="0" borderId="116" xfId="0" applyFont="1" applyFill="1" applyBorder="1" applyAlignment="1">
      <alignment horizontal="center" vertical="center" wrapText="1"/>
    </xf>
    <xf numFmtId="0" fontId="6" fillId="3" borderId="117" xfId="0" applyFont="1" applyFill="1" applyBorder="1" applyAlignment="1">
      <alignment vertical="center"/>
    </xf>
    <xf numFmtId="0" fontId="4" fillId="3" borderId="24" xfId="0" applyFont="1" applyFill="1" applyBorder="1" applyAlignment="1">
      <alignment vertical="center"/>
    </xf>
    <xf numFmtId="0" fontId="4" fillId="0" borderId="118" xfId="0" applyFont="1" applyFill="1" applyBorder="1" applyAlignment="1">
      <alignment horizontal="center" vertical="center"/>
    </xf>
    <xf numFmtId="0" fontId="6" fillId="0" borderId="26" xfId="0" applyFont="1" applyFill="1" applyBorder="1" applyAlignment="1">
      <alignment vertical="center"/>
    </xf>
    <xf numFmtId="172"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6"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18" xfId="0" applyBorder="1"/>
    <xf numFmtId="0" fontId="0" fillId="0" borderId="118" xfId="0" applyBorder="1" applyAlignment="1">
      <alignment horizontal="center"/>
    </xf>
    <xf numFmtId="0" fontId="4" fillId="0" borderId="102" xfId="0" applyFont="1" applyBorder="1" applyAlignment="1">
      <alignment vertical="center" wrapText="1"/>
    </xf>
    <xf numFmtId="170" fontId="4" fillId="0" borderId="103" xfId="0" applyNumberFormat="1" applyFont="1" applyBorder="1" applyAlignment="1">
      <alignment horizontal="center" vertical="center"/>
    </xf>
    <xf numFmtId="170" fontId="4" fillId="0" borderId="116" xfId="0" applyNumberFormat="1" applyFont="1" applyBorder="1" applyAlignment="1">
      <alignment horizontal="center" vertical="center"/>
    </xf>
    <xf numFmtId="170" fontId="14" fillId="0" borderId="103" xfId="0" applyNumberFormat="1" applyFont="1" applyBorder="1" applyAlignment="1">
      <alignment horizontal="center" vertical="center"/>
    </xf>
    <xf numFmtId="0" fontId="14" fillId="0" borderId="102" xfId="0" applyFont="1" applyBorder="1" applyAlignment="1">
      <alignment vertical="center" wrapText="1"/>
    </xf>
    <xf numFmtId="0" fontId="0" fillId="0" borderId="25" xfId="0" applyBorder="1"/>
    <xf numFmtId="0" fontId="6" fillId="36" borderId="119" xfId="0" applyFont="1" applyFill="1" applyBorder="1" applyAlignment="1">
      <alignment vertical="center" wrapText="1"/>
    </xf>
    <xf numFmtId="170"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1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6" xfId="0" applyFont="1" applyFill="1" applyBorder="1" applyAlignment="1">
      <alignment horizontal="left" vertical="center" wrapText="1"/>
    </xf>
    <xf numFmtId="0" fontId="4" fillId="0" borderId="118"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1" fillId="0" borderId="118" xfId="0" applyFont="1" applyFill="1" applyBorder="1" applyAlignment="1">
      <alignment horizontal="right" vertical="center" wrapText="1"/>
    </xf>
    <xf numFmtId="0" fontId="111" fillId="0" borderId="103" xfId="0" applyFont="1" applyFill="1" applyBorder="1" applyAlignment="1">
      <alignment horizontal="left" vertical="center" wrapText="1"/>
    </xf>
    <xf numFmtId="0" fontId="6" fillId="0" borderId="118"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18" xfId="0" applyFont="1" applyBorder="1" applyAlignment="1">
      <alignment horizontal="center" vertical="center" wrapText="1"/>
    </xf>
    <xf numFmtId="0" fontId="22" fillId="0" borderId="103" xfId="0" applyFont="1" applyBorder="1" applyAlignment="1">
      <alignment vertical="center" wrapText="1"/>
    </xf>
    <xf numFmtId="3" fontId="23" fillId="36" borderId="103" xfId="0" applyNumberFormat="1" applyFont="1" applyFill="1" applyBorder="1" applyAlignment="1">
      <alignment vertical="center" wrapText="1"/>
    </xf>
    <xf numFmtId="3" fontId="23" fillId="36" borderId="116"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3" fillId="0" borderId="103" xfId="0" applyNumberFormat="1" applyFont="1" applyBorder="1" applyAlignment="1">
      <alignment vertical="center" wrapText="1"/>
    </xf>
    <xf numFmtId="3" fontId="23" fillId="0" borderId="116"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3" fillId="0" borderId="103" xfId="0" applyNumberFormat="1" applyFont="1" applyFill="1" applyBorder="1" applyAlignment="1">
      <alignment vertical="center" wrapText="1"/>
    </xf>
    <xf numFmtId="0" fontId="22" fillId="0" borderId="103" xfId="0" applyFont="1" applyFill="1" applyBorder="1" applyAlignment="1">
      <alignment horizontal="left" vertical="center" wrapText="1" indent="2"/>
    </xf>
    <xf numFmtId="0" fontId="11" fillId="0" borderId="103" xfId="17" applyFill="1" applyBorder="1" applyAlignment="1" applyProtection="1"/>
    <xf numFmtId="49" fontId="111" fillId="0" borderId="118" xfId="0" applyNumberFormat="1" applyFont="1" applyFill="1" applyBorder="1" applyAlignment="1">
      <alignment horizontal="right" vertical="center" wrapText="1"/>
    </xf>
    <xf numFmtId="0" fontId="7" fillId="3" borderId="103" xfId="20960" applyFont="1" applyFill="1" applyBorder="1" applyAlignment="1" applyProtection="1"/>
    <xf numFmtId="0" fontId="105"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1"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2" fillId="0" borderId="118" xfId="0" applyFont="1" applyFill="1" applyBorder="1" applyAlignment="1">
      <alignment horizontal="center" vertical="center" wrapText="1"/>
    </xf>
    <xf numFmtId="0" fontId="22" fillId="0" borderId="103" xfId="0" applyFont="1" applyFill="1" applyBorder="1" applyAlignment="1">
      <alignment vertical="center" wrapText="1"/>
    </xf>
    <xf numFmtId="3" fontId="23" fillId="0" borderId="116" xfId="0" applyNumberFormat="1" applyFont="1" applyFill="1" applyBorder="1" applyAlignment="1">
      <alignment vertical="center" wrapText="1"/>
    </xf>
    <xf numFmtId="0" fontId="114" fillId="79" borderId="104" xfId="21412" applyFont="1" applyFill="1" applyBorder="1" applyAlignment="1" applyProtection="1">
      <alignment vertical="center" wrapText="1"/>
      <protection locked="0"/>
    </xf>
    <xf numFmtId="0" fontId="115" fillId="70" borderId="99" xfId="21412" applyFont="1" applyFill="1" applyBorder="1" applyAlignment="1" applyProtection="1">
      <alignment horizontal="center" vertical="center"/>
      <protection locked="0"/>
    </xf>
    <xf numFmtId="0" fontId="114"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vertical="center"/>
      <protection locked="0"/>
    </xf>
    <xf numFmtId="0" fontId="116" fillId="70" borderId="99" xfId="21412" applyFont="1" applyFill="1" applyBorder="1" applyAlignment="1" applyProtection="1">
      <alignment horizontal="center" vertical="center"/>
      <protection locked="0"/>
    </xf>
    <xf numFmtId="0" fontId="116" fillId="3" borderId="99" xfId="21412" applyFont="1" applyFill="1" applyBorder="1" applyAlignment="1" applyProtection="1">
      <alignment horizontal="center" vertical="center"/>
      <protection locked="0"/>
    </xf>
    <xf numFmtId="0" fontId="116" fillId="0" borderId="99" xfId="21412" applyFont="1" applyFill="1" applyBorder="1" applyAlignment="1" applyProtection="1">
      <alignment horizontal="center" vertical="center"/>
      <protection locked="0"/>
    </xf>
    <xf numFmtId="0" fontId="117"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horizontal="center" vertical="center"/>
      <protection locked="0"/>
    </xf>
    <xf numFmtId="0" fontId="64" fillId="79" borderId="104"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38" fillId="70" borderId="103" xfId="21412" applyFont="1" applyFill="1" applyBorder="1" applyAlignment="1" applyProtection="1">
      <alignment horizontal="center" vertical="center"/>
      <protection locked="0"/>
    </xf>
    <xf numFmtId="0" fontId="64" fillId="79" borderId="102" xfId="21412" applyFont="1" applyFill="1" applyBorder="1" applyAlignment="1" applyProtection="1">
      <alignment vertical="center"/>
      <protection locked="0"/>
    </xf>
    <xf numFmtId="0" fontId="115" fillId="0" borderId="102" xfId="21412" applyFont="1" applyFill="1" applyBorder="1" applyAlignment="1" applyProtection="1">
      <alignment horizontal="left" vertical="center" wrapText="1"/>
      <protection locked="0"/>
    </xf>
    <xf numFmtId="167" fontId="115" fillId="0" borderId="103" xfId="948" applyNumberFormat="1" applyFont="1" applyFill="1" applyBorder="1" applyAlignment="1" applyProtection="1">
      <alignment horizontal="right" vertical="center"/>
      <protection locked="0"/>
    </xf>
    <xf numFmtId="0" fontId="114" fillId="80" borderId="102" xfId="21412" applyFont="1" applyFill="1" applyBorder="1" applyAlignment="1" applyProtection="1">
      <alignment vertical="top" wrapText="1"/>
      <protection locked="0"/>
    </xf>
    <xf numFmtId="167" fontId="115" fillId="80" borderId="103" xfId="948" applyNumberFormat="1" applyFont="1" applyFill="1" applyBorder="1" applyAlignment="1" applyProtection="1">
      <alignment horizontal="right" vertical="center"/>
    </xf>
    <xf numFmtId="167" fontId="64" fillId="79" borderId="102" xfId="948" applyNumberFormat="1" applyFont="1" applyFill="1" applyBorder="1" applyAlignment="1" applyProtection="1">
      <alignment horizontal="right" vertical="center"/>
      <protection locked="0"/>
    </xf>
    <xf numFmtId="0" fontId="115" fillId="70" borderId="102" xfId="21412" applyFont="1" applyFill="1" applyBorder="1" applyAlignment="1" applyProtection="1">
      <alignment vertical="center" wrapText="1"/>
      <protection locked="0"/>
    </xf>
    <xf numFmtId="0" fontId="115" fillId="70" borderId="102" xfId="21412" applyFont="1" applyFill="1" applyBorder="1" applyAlignment="1" applyProtection="1">
      <alignment horizontal="left" vertical="center" wrapText="1"/>
      <protection locked="0"/>
    </xf>
    <xf numFmtId="0" fontId="115" fillId="0" borderId="102" xfId="21412" applyFont="1" applyFill="1" applyBorder="1" applyAlignment="1" applyProtection="1">
      <alignment vertical="center" wrapText="1"/>
      <protection locked="0"/>
    </xf>
    <xf numFmtId="0" fontId="115" fillId="3" borderId="102" xfId="21412" applyFont="1" applyFill="1" applyBorder="1" applyAlignment="1" applyProtection="1">
      <alignment horizontal="left" vertical="center" wrapText="1"/>
      <protection locked="0"/>
    </xf>
    <xf numFmtId="0" fontId="114" fillId="80" borderId="102" xfId="21412" applyFont="1" applyFill="1" applyBorder="1" applyAlignment="1" applyProtection="1">
      <alignment vertical="center" wrapText="1"/>
      <protection locked="0"/>
    </xf>
    <xf numFmtId="167" fontId="114" fillId="79" borderId="102" xfId="948" applyNumberFormat="1" applyFont="1" applyFill="1" applyBorder="1" applyAlignment="1" applyProtection="1">
      <alignment horizontal="right" vertical="center"/>
      <protection locked="0"/>
    </xf>
    <xf numFmtId="167" fontId="115"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1"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6" fontId="7" fillId="0" borderId="103" xfId="0" applyNumberFormat="1" applyFont="1" applyFill="1" applyBorder="1" applyAlignment="1" applyProtection="1">
      <alignment vertical="center" wrapText="1"/>
      <protection locked="0"/>
    </xf>
    <xf numFmtId="196" fontId="4" fillId="0" borderId="103" xfId="0" applyNumberFormat="1" applyFont="1" applyFill="1" applyBorder="1" applyAlignment="1" applyProtection="1">
      <alignment vertical="center" wrapText="1"/>
      <protection locked="0"/>
    </xf>
    <xf numFmtId="196" fontId="4" fillId="0" borderId="116" xfId="0" applyNumberFormat="1" applyFont="1" applyFill="1" applyBorder="1" applyAlignment="1" applyProtection="1">
      <alignment vertical="center" wrapText="1"/>
      <protection locked="0"/>
    </xf>
    <xf numFmtId="196" fontId="7" fillId="0" borderId="103" xfId="0" applyNumberFormat="1" applyFont="1" applyFill="1" applyBorder="1" applyAlignment="1" applyProtection="1">
      <alignment horizontal="right" vertical="center" wrapText="1"/>
      <protection locked="0"/>
    </xf>
    <xf numFmtId="10" fontId="4" fillId="0" borderId="103" xfId="20961" applyNumberFormat="1" applyFont="1" applyFill="1" applyBorder="1" applyAlignment="1" applyProtection="1">
      <alignment horizontal="right" vertical="center" wrapText="1"/>
      <protection locked="0"/>
    </xf>
    <xf numFmtId="10" fontId="4" fillId="0" borderId="103" xfId="20961" applyNumberFormat="1" applyFont="1" applyBorder="1" applyAlignment="1" applyProtection="1">
      <alignment vertical="center" wrapText="1"/>
      <protection locked="0"/>
    </xf>
    <xf numFmtId="10" fontId="4" fillId="0" borderId="116" xfId="20961" applyNumberFormat="1" applyFont="1" applyBorder="1" applyAlignment="1" applyProtection="1">
      <alignment vertical="center" wrapText="1"/>
      <protection locked="0"/>
    </xf>
    <xf numFmtId="196" fontId="9" fillId="2" borderId="103" xfId="0" applyNumberFormat="1" applyFont="1" applyFill="1" applyBorder="1" applyAlignment="1" applyProtection="1">
      <alignment vertical="center"/>
      <protection locked="0"/>
    </xf>
    <xf numFmtId="196" fontId="9" fillId="2" borderId="116" xfId="0" applyNumberFormat="1" applyFont="1" applyFill="1" applyBorder="1" applyAlignment="1" applyProtection="1">
      <alignment vertical="center"/>
      <protection locked="0"/>
    </xf>
    <xf numFmtId="196" fontId="17" fillId="2" borderId="103" xfId="0" applyNumberFormat="1" applyFont="1" applyFill="1" applyBorder="1" applyAlignment="1" applyProtection="1">
      <alignment vertical="center"/>
      <protection locked="0"/>
    </xf>
    <xf numFmtId="196" fontId="17" fillId="2" borderId="116"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6" fontId="9" fillId="0" borderId="103" xfId="7" applyNumberFormat="1" applyFont="1" applyFill="1" applyBorder="1" applyAlignment="1" applyProtection="1">
      <alignment horizontal="right"/>
    </xf>
    <xf numFmtId="196" fontId="9" fillId="36" borderId="103" xfId="7" applyNumberFormat="1" applyFont="1" applyFill="1" applyBorder="1" applyAlignment="1" applyProtection="1">
      <alignment horizontal="right"/>
    </xf>
    <xf numFmtId="196" fontId="9" fillId="0" borderId="102" xfId="0" applyNumberFormat="1" applyFont="1" applyFill="1" applyBorder="1" applyAlignment="1" applyProtection="1">
      <alignment horizontal="right"/>
    </xf>
    <xf numFmtId="196" fontId="9" fillId="0" borderId="103" xfId="0" applyNumberFormat="1" applyFont="1" applyFill="1" applyBorder="1" applyAlignment="1" applyProtection="1">
      <alignment horizontal="right"/>
    </xf>
    <xf numFmtId="196" fontId="9" fillId="36" borderId="116" xfId="0" applyNumberFormat="1" applyFont="1" applyFill="1" applyBorder="1" applyAlignment="1" applyProtection="1">
      <alignment horizontal="right"/>
    </xf>
    <xf numFmtId="196" fontId="9" fillId="0" borderId="103" xfId="7" applyNumberFormat="1" applyFont="1" applyFill="1" applyBorder="1" applyAlignment="1" applyProtection="1">
      <alignment horizontal="right"/>
      <protection locked="0"/>
    </xf>
    <xf numFmtId="196" fontId="9" fillId="0" borderId="102" xfId="0" applyNumberFormat="1" applyFont="1" applyFill="1" applyBorder="1" applyAlignment="1" applyProtection="1">
      <alignment horizontal="right"/>
      <protection locked="0"/>
    </xf>
    <xf numFmtId="196" fontId="9" fillId="0" borderId="103" xfId="0" applyNumberFormat="1" applyFont="1" applyFill="1" applyBorder="1" applyAlignment="1" applyProtection="1">
      <alignment horizontal="right"/>
      <protection locked="0"/>
    </xf>
    <xf numFmtId="196" fontId="9" fillId="0" borderId="116" xfId="0" applyNumberFormat="1" applyFont="1" applyFill="1" applyBorder="1" applyAlignment="1" applyProtection="1">
      <alignment horizontal="right"/>
    </xf>
    <xf numFmtId="196" fontId="20" fillId="0" borderId="103" xfId="0" applyNumberFormat="1" applyFont="1" applyFill="1" applyBorder="1" applyAlignment="1" applyProtection="1">
      <alignment horizontal="right"/>
      <protection locked="0"/>
    </xf>
    <xf numFmtId="196" fontId="9" fillId="36" borderId="116" xfId="7" applyNumberFormat="1" applyFont="1" applyFill="1" applyBorder="1" applyAlignment="1" applyProtection="1">
      <alignment horizontal="right"/>
    </xf>
    <xf numFmtId="196" fontId="20" fillId="36" borderId="103" xfId="0" applyNumberFormat="1" applyFont="1" applyFill="1" applyBorder="1" applyAlignment="1">
      <alignment horizontal="right"/>
    </xf>
    <xf numFmtId="196" fontId="9" fillId="0" borderId="116" xfId="7" applyNumberFormat="1" applyFont="1" applyFill="1" applyBorder="1" applyAlignment="1" applyProtection="1">
      <alignment horizontal="right"/>
    </xf>
    <xf numFmtId="196" fontId="21" fillId="0" borderId="103" xfId="0" applyNumberFormat="1" applyFont="1" applyFill="1" applyBorder="1" applyAlignment="1">
      <alignment horizontal="center"/>
    </xf>
    <xf numFmtId="196" fontId="21" fillId="0" borderId="116" xfId="0" applyNumberFormat="1" applyFont="1" applyFill="1" applyBorder="1" applyAlignment="1">
      <alignment horizontal="center"/>
    </xf>
    <xf numFmtId="196" fontId="20" fillId="36" borderId="103" xfId="0" applyNumberFormat="1" applyFont="1" applyFill="1" applyBorder="1" applyAlignment="1" applyProtection="1">
      <alignment horizontal="right"/>
    </xf>
    <xf numFmtId="196" fontId="20" fillId="0" borderId="116" xfId="0" applyNumberFormat="1" applyFont="1" applyFill="1" applyBorder="1" applyAlignment="1" applyProtection="1">
      <alignment horizontal="right"/>
      <protection locked="0"/>
    </xf>
    <xf numFmtId="196" fontId="20" fillId="0" borderId="103" xfId="0" applyNumberFormat="1" applyFont="1" applyFill="1" applyBorder="1" applyAlignment="1" applyProtection="1">
      <alignment horizontal="right" indent="1"/>
      <protection locked="0"/>
    </xf>
    <xf numFmtId="196" fontId="9" fillId="36" borderId="103" xfId="7" applyNumberFormat="1" applyFont="1" applyFill="1" applyBorder="1" applyAlignment="1" applyProtection="1"/>
    <xf numFmtId="196" fontId="20" fillId="0" borderId="103" xfId="0" applyNumberFormat="1" applyFont="1" applyFill="1" applyBorder="1" applyAlignment="1" applyProtection="1">
      <protection locked="0"/>
    </xf>
    <xf numFmtId="196" fontId="9" fillId="36" borderId="116" xfId="7" applyNumberFormat="1" applyFont="1" applyFill="1" applyBorder="1" applyAlignment="1" applyProtection="1"/>
    <xf numFmtId="196" fontId="20" fillId="0" borderId="103" xfId="0" applyNumberFormat="1" applyFont="1" applyFill="1" applyBorder="1" applyAlignment="1" applyProtection="1">
      <alignment horizontal="right" vertical="center"/>
      <protection locked="0"/>
    </xf>
    <xf numFmtId="196" fontId="9" fillId="36" borderId="103" xfId="0" applyNumberFormat="1" applyFont="1" applyFill="1" applyBorder="1" applyAlignment="1" applyProtection="1">
      <alignment horizontal="right"/>
    </xf>
    <xf numFmtId="0" fontId="9" fillId="0" borderId="118" xfId="0" applyFont="1" applyBorder="1" applyAlignment="1">
      <alignment vertical="center"/>
    </xf>
    <xf numFmtId="0" fontId="13" fillId="0" borderId="104" xfId="0" applyFont="1" applyBorder="1" applyAlignment="1">
      <alignment wrapText="1"/>
    </xf>
    <xf numFmtId="0" fontId="9" fillId="0" borderId="104" xfId="0" applyFont="1" applyBorder="1" applyAlignment="1">
      <alignment wrapText="1"/>
    </xf>
    <xf numFmtId="10" fontId="4" fillId="0" borderId="24" xfId="20961" applyNumberFormat="1" applyFont="1" applyBorder="1" applyAlignment="1"/>
    <xf numFmtId="167" fontId="4" fillId="0" borderId="116" xfId="7" applyNumberFormat="1" applyFont="1" applyFill="1" applyBorder="1" applyAlignment="1">
      <alignment horizontal="right" vertical="center" wrapText="1"/>
    </xf>
    <xf numFmtId="167" fontId="6" fillId="36" borderId="116" xfId="7" applyNumberFormat="1" applyFont="1" applyFill="1" applyBorder="1" applyAlignment="1">
      <alignment horizontal="center" vertical="center" wrapText="1"/>
    </xf>
    <xf numFmtId="196" fontId="118" fillId="0" borderId="121" xfId="0" applyNumberFormat="1" applyFont="1" applyBorder="1" applyAlignment="1">
      <alignment vertical="center"/>
    </xf>
    <xf numFmtId="196" fontId="118" fillId="0" borderId="14" xfId="0" applyNumberFormat="1" applyFont="1" applyBorder="1" applyAlignment="1">
      <alignment vertical="center"/>
    </xf>
    <xf numFmtId="196" fontId="119" fillId="0" borderId="14" xfId="0" applyNumberFormat="1" applyFont="1" applyBorder="1" applyAlignment="1">
      <alignment vertical="center"/>
    </xf>
    <xf numFmtId="196" fontId="120" fillId="36" borderId="14" xfId="0" applyNumberFormat="1" applyFont="1" applyFill="1" applyBorder="1" applyAlignment="1">
      <alignment vertical="center"/>
    </xf>
    <xf numFmtId="196" fontId="118" fillId="0" borderId="15" xfId="0" applyNumberFormat="1" applyFont="1" applyBorder="1" applyAlignment="1">
      <alignment vertical="center"/>
    </xf>
    <xf numFmtId="196" fontId="118" fillId="0" borderId="122" xfId="0" applyNumberFormat="1" applyFont="1" applyBorder="1" applyAlignment="1">
      <alignment vertical="center"/>
    </xf>
    <xf numFmtId="196" fontId="120" fillId="36" borderId="17" xfId="0" applyNumberFormat="1" applyFont="1" applyFill="1" applyBorder="1" applyAlignment="1">
      <alignment vertical="center"/>
    </xf>
    <xf numFmtId="196" fontId="118" fillId="0" borderId="18" xfId="0" applyNumberFormat="1" applyFont="1" applyBorder="1" applyAlignment="1">
      <alignment vertical="center"/>
    </xf>
    <xf numFmtId="196" fontId="119" fillId="0" borderId="15" xfId="0" applyNumberFormat="1" applyFont="1" applyBorder="1" applyAlignment="1">
      <alignment vertical="center"/>
    </xf>
    <xf numFmtId="196" fontId="119" fillId="0" borderId="122" xfId="0" applyNumberFormat="1" applyFont="1" applyBorder="1" applyAlignment="1">
      <alignment vertical="center"/>
    </xf>
    <xf numFmtId="196" fontId="120" fillId="36" borderId="62" xfId="0" applyNumberFormat="1" applyFont="1" applyFill="1" applyBorder="1" applyAlignment="1">
      <alignment vertical="center"/>
    </xf>
    <xf numFmtId="0" fontId="25" fillId="0" borderId="118" xfId="0" applyFont="1" applyBorder="1" applyAlignment="1">
      <alignment horizontal="center"/>
    </xf>
    <xf numFmtId="0" fontId="25" fillId="0" borderId="123" xfId="0" applyFont="1" applyBorder="1" applyAlignment="1">
      <alignment wrapText="1"/>
    </xf>
    <xf numFmtId="170" fontId="25" fillId="0" borderId="124"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11" xfId="0" applyFont="1" applyBorder="1" applyAlignment="1">
      <alignment horizontal="center"/>
    </xf>
    <xf numFmtId="196" fontId="118" fillId="0" borderId="103" xfId="0" applyNumberFormat="1" applyFont="1" applyBorder="1" applyAlignment="1"/>
    <xf numFmtId="170" fontId="118" fillId="0" borderId="103" xfId="0" applyNumberFormat="1" applyFont="1" applyBorder="1" applyAlignment="1"/>
    <xf numFmtId="167" fontId="7" fillId="3" borderId="25" xfId="7" applyNumberFormat="1" applyFont="1" applyFill="1" applyBorder="1" applyAlignment="1" applyProtection="1">
      <alignment horizontal="left" vertical="center"/>
      <protection locked="0"/>
    </xf>
    <xf numFmtId="167" fontId="15" fillId="3" borderId="26" xfId="7" applyNumberFormat="1" applyFont="1" applyFill="1" applyBorder="1" applyAlignment="1" applyProtection="1">
      <protection locked="0"/>
    </xf>
    <xf numFmtId="167" fontId="4" fillId="36" borderId="26" xfId="7" applyNumberFormat="1" applyFont="1" applyFill="1" applyBorder="1"/>
    <xf numFmtId="167" fontId="4" fillId="36" borderId="27" xfId="7" applyNumberFormat="1" applyFont="1" applyFill="1" applyBorder="1"/>
    <xf numFmtId="167" fontId="12" fillId="0" borderId="0" xfId="7" applyNumberFormat="1" applyFont="1"/>
    <xf numFmtId="9" fontId="4" fillId="0" borderId="116" xfId="20961" applyFont="1" applyBorder="1"/>
    <xf numFmtId="196" fontId="9" fillId="36" borderId="103" xfId="5" applyNumberFormat="1" applyFont="1" applyFill="1" applyBorder="1" applyProtection="1">
      <protection locked="0"/>
    </xf>
    <xf numFmtId="196" fontId="9" fillId="3" borderId="103" xfId="5" applyNumberFormat="1" applyFont="1" applyFill="1" applyBorder="1" applyProtection="1">
      <protection locked="0"/>
    </xf>
    <xf numFmtId="14" fontId="1" fillId="0" borderId="0" xfId="0" applyNumberFormat="1" applyFont="1"/>
    <xf numFmtId="167" fontId="28" fillId="37" borderId="0" xfId="7" applyNumberFormat="1" applyFont="1" applyFill="1" applyBorder="1"/>
    <xf numFmtId="167" fontId="4" fillId="0" borderId="57" xfId="7" applyNumberFormat="1" applyFont="1" applyFill="1" applyBorder="1" applyAlignment="1">
      <alignment vertical="center"/>
    </xf>
    <xf numFmtId="167" fontId="4" fillId="0" borderId="69" xfId="7" applyNumberFormat="1" applyFont="1" applyFill="1" applyBorder="1" applyAlignment="1">
      <alignment vertical="center"/>
    </xf>
    <xf numFmtId="167" fontId="4" fillId="3" borderId="101" xfId="7" applyNumberFormat="1" applyFont="1" applyFill="1" applyBorder="1" applyAlignment="1">
      <alignment vertical="center"/>
    </xf>
    <xf numFmtId="167" fontId="4" fillId="0" borderId="103" xfId="7" applyNumberFormat="1" applyFont="1" applyFill="1" applyBorder="1" applyAlignment="1">
      <alignment vertical="center"/>
    </xf>
    <xf numFmtId="167" fontId="4" fillId="0" borderId="104" xfId="7" applyNumberFormat="1" applyFont="1" applyFill="1" applyBorder="1" applyAlignment="1">
      <alignment vertical="center"/>
    </xf>
    <xf numFmtId="167" fontId="4" fillId="0" borderId="116"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28" xfId="7" applyNumberFormat="1" applyFont="1" applyFill="1" applyBorder="1" applyAlignment="1">
      <alignment vertical="center"/>
    </xf>
    <xf numFmtId="167" fontId="4" fillId="0" borderId="27" xfId="7" applyNumberFormat="1" applyFont="1" applyFill="1" applyBorder="1" applyAlignment="1">
      <alignment vertical="center"/>
    </xf>
    <xf numFmtId="0" fontId="4" fillId="3" borderId="24" xfId="7" applyNumberFormat="1" applyFont="1" applyFill="1" applyBorder="1" applyAlignment="1">
      <alignment vertical="center"/>
    </xf>
    <xf numFmtId="0" fontId="4" fillId="3" borderId="101" xfId="7" applyNumberFormat="1" applyFont="1" applyFill="1" applyBorder="1" applyAlignment="1">
      <alignment vertical="center"/>
    </xf>
    <xf numFmtId="167" fontId="4" fillId="3" borderId="104" xfId="7" applyNumberFormat="1" applyFont="1" applyFill="1" applyBorder="1" applyAlignment="1">
      <alignment vertical="center"/>
    </xf>
    <xf numFmtId="167" fontId="4" fillId="3" borderId="103" xfId="7" applyNumberFormat="1" applyFont="1" applyFill="1" applyBorder="1" applyAlignment="1">
      <alignment vertical="center"/>
    </xf>
    <xf numFmtId="10" fontId="4" fillId="3" borderId="98" xfId="20961" applyNumberFormat="1" applyFont="1" applyFill="1" applyBorder="1" applyAlignment="1">
      <alignment vertical="center"/>
    </xf>
    <xf numFmtId="10" fontId="4" fillId="3" borderId="100" xfId="20961" applyNumberFormat="1" applyFont="1" applyFill="1" applyBorder="1" applyAlignment="1">
      <alignment vertical="center"/>
    </xf>
    <xf numFmtId="10" fontId="111" fillId="0" borderId="26" xfId="20961" applyNumberFormat="1" applyFont="1" applyFill="1" applyBorder="1" applyAlignment="1">
      <alignment horizontal="left" vertical="center" wrapText="1"/>
    </xf>
    <xf numFmtId="0" fontId="16" fillId="0" borderId="103" xfId="0" applyFont="1" applyFill="1" applyBorder="1" applyAlignment="1">
      <alignment horizontal="left" vertical="center" wrapText="1"/>
    </xf>
    <xf numFmtId="0" fontId="7" fillId="0" borderId="103" xfId="0" applyFont="1" applyFill="1" applyBorder="1" applyAlignment="1">
      <alignment vertical="center" wrapText="1"/>
    </xf>
    <xf numFmtId="0" fontId="15" fillId="0" borderId="103" xfId="0" applyFont="1" applyFill="1" applyBorder="1" applyAlignment="1">
      <alignment horizontal="center" vertical="center" wrapText="1"/>
    </xf>
    <xf numFmtId="0" fontId="7" fillId="0" borderId="103" xfId="0" applyFont="1" applyBorder="1" applyAlignment="1">
      <alignment vertical="center" wrapText="1"/>
    </xf>
    <xf numFmtId="0" fontId="9" fillId="2" borderId="103" xfId="0" applyFont="1" applyFill="1" applyBorder="1" applyAlignment="1">
      <alignment vertical="center"/>
    </xf>
    <xf numFmtId="0" fontId="7" fillId="0" borderId="103" xfId="0" applyFont="1" applyFill="1" applyBorder="1" applyAlignment="1">
      <alignment horizontal="left" vertical="center" wrapText="1"/>
    </xf>
    <xf numFmtId="196" fontId="118" fillId="0" borderId="116" xfId="0" applyNumberFormat="1" applyFont="1" applyBorder="1" applyAlignment="1"/>
    <xf numFmtId="196" fontId="118" fillId="0" borderId="116" xfId="0" applyNumberFormat="1" applyFont="1" applyBorder="1" applyAlignment="1">
      <alignment wrapText="1"/>
    </xf>
    <xf numFmtId="196" fontId="118" fillId="36" borderId="116" xfId="0" applyNumberFormat="1" applyFont="1" applyFill="1" applyBorder="1" applyAlignment="1">
      <alignment horizontal="center" vertical="center" wrapText="1"/>
    </xf>
    <xf numFmtId="196" fontId="2" fillId="36" borderId="116" xfId="2" applyNumberFormat="1" applyFont="1" applyFill="1" applyBorder="1" applyAlignment="1" applyProtection="1">
      <alignment vertical="top"/>
    </xf>
    <xf numFmtId="196" fontId="2" fillId="3" borderId="116" xfId="2" applyNumberFormat="1" applyFont="1" applyFill="1" applyBorder="1" applyAlignment="1" applyProtection="1">
      <alignment vertical="top"/>
      <protection locked="0"/>
    </xf>
    <xf numFmtId="196" fontId="2" fillId="36" borderId="116" xfId="2" applyNumberFormat="1" applyFont="1" applyFill="1" applyBorder="1" applyAlignment="1" applyProtection="1">
      <alignment vertical="top" wrapText="1"/>
    </xf>
    <xf numFmtId="196" fontId="2" fillId="3" borderId="116" xfId="2" applyNumberFormat="1" applyFont="1" applyFill="1" applyBorder="1" applyAlignment="1" applyProtection="1">
      <alignment vertical="top" wrapText="1"/>
      <protection locked="0"/>
    </xf>
    <xf numFmtId="196" fontId="2" fillId="36" borderId="116" xfId="2" applyNumberFormat="1" applyFont="1" applyFill="1" applyBorder="1" applyAlignment="1" applyProtection="1">
      <alignment vertical="top" wrapText="1"/>
      <protection locked="0"/>
    </xf>
    <xf numFmtId="196" fontId="2" fillId="36" borderId="27" xfId="2" applyNumberFormat="1" applyFont="1" applyFill="1" applyBorder="1" applyAlignment="1" applyProtection="1">
      <alignment vertical="top" wrapText="1"/>
    </xf>
    <xf numFmtId="167" fontId="6" fillId="36" borderId="116" xfId="7" applyNumberFormat="1" applyFont="1" applyFill="1" applyBorder="1" applyAlignment="1">
      <alignment horizontal="left" vertical="center" wrapText="1"/>
    </xf>
    <xf numFmtId="196" fontId="118" fillId="0" borderId="118" xfId="0" applyNumberFormat="1" applyFont="1" applyBorder="1" applyAlignment="1"/>
    <xf numFmtId="196" fontId="118" fillId="0" borderId="24" xfId="0" applyNumberFormat="1" applyFont="1" applyBorder="1" applyAlignment="1"/>
    <xf numFmtId="10" fontId="115" fillId="80" borderId="103" xfId="20961" applyNumberFormat="1" applyFont="1" applyFill="1" applyBorder="1" applyAlignment="1" applyProtection="1">
      <alignment horizontal="right" vertical="center"/>
    </xf>
    <xf numFmtId="167" fontId="64" fillId="79" borderId="102" xfId="7" applyNumberFormat="1" applyFont="1" applyFill="1" applyBorder="1" applyAlignment="1">
      <alignment horizontal="right" vertical="center"/>
    </xf>
    <xf numFmtId="0" fontId="109" fillId="0" borderId="0" xfId="0" applyFont="1" applyAlignment="1">
      <alignment wrapText="1"/>
    </xf>
    <xf numFmtId="49" fontId="108" fillId="0" borderId="103" xfId="0" applyNumberFormat="1" applyFont="1" applyFill="1" applyBorder="1" applyAlignment="1">
      <alignment horizontal="right" vertical="center"/>
    </xf>
    <xf numFmtId="167" fontId="4" fillId="0" borderId="27" xfId="7" applyNumberFormat="1" applyFont="1" applyFill="1" applyBorder="1" applyAlignment="1">
      <alignment horizontal="right" vertical="center" wrapText="1"/>
    </xf>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03" xfId="0" applyFont="1" applyBorder="1" applyAlignment="1">
      <alignment wrapText="1"/>
    </xf>
    <xf numFmtId="0" fontId="4" fillId="0" borderId="116" xfId="0" applyFont="1" applyBorder="1" applyAlignment="1"/>
    <xf numFmtId="0" fontId="10" fillId="0" borderId="104" xfId="0" applyFont="1" applyBorder="1" applyAlignment="1">
      <alignment horizontal="center" wrapText="1"/>
    </xf>
    <xf numFmtId="0" fontId="9" fillId="0" borderId="24" xfId="0" applyFont="1" applyBorder="1" applyAlignment="1">
      <alignment horizontal="center"/>
    </xf>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2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6" fillId="36" borderId="102" xfId="0" applyFont="1" applyFill="1" applyBorder="1" applyAlignment="1">
      <alignment horizontal="center" vertical="center" wrapText="1"/>
    </xf>
    <xf numFmtId="167" fontId="15" fillId="3" borderId="19" xfId="1" applyNumberFormat="1" applyFont="1" applyFill="1" applyBorder="1" applyAlignment="1" applyProtection="1">
      <alignment horizontal="center"/>
      <protection locked="0"/>
    </xf>
    <xf numFmtId="167" fontId="15" fillId="3" borderId="20" xfId="1" applyNumberFormat="1" applyFont="1" applyFill="1" applyBorder="1" applyAlignment="1" applyProtection="1">
      <alignment horizontal="center"/>
      <protection locked="0"/>
    </xf>
    <xf numFmtId="167"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7" fontId="15" fillId="0" borderId="95" xfId="1" applyNumberFormat="1" applyFont="1" applyFill="1" applyBorder="1" applyAlignment="1" applyProtection="1">
      <alignment horizontal="center" vertical="center" wrapText="1"/>
      <protection locked="0"/>
    </xf>
    <xf numFmtId="167" fontId="15" fillId="0" borderId="96" xfId="1" applyNumberFormat="1"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0" borderId="104" xfId="0" applyFont="1" applyFill="1" applyBorder="1" applyAlignment="1">
      <alignment horizontal="left" vertical="center" wrapText="1"/>
    </xf>
    <xf numFmtId="0" fontId="108" fillId="0" borderId="102"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3" borderId="104" xfId="0" applyFont="1" applyFill="1" applyBorder="1" applyAlignment="1">
      <alignment vertical="center" wrapText="1"/>
    </xf>
    <xf numFmtId="0" fontId="108" fillId="3" borderId="102" xfId="0" applyFont="1" applyFill="1" applyBorder="1" applyAlignment="1">
      <alignment vertical="center" wrapText="1"/>
    </xf>
    <xf numFmtId="0" fontId="108" fillId="0" borderId="104" xfId="0" applyFont="1" applyFill="1" applyBorder="1" applyAlignment="1">
      <alignment horizontal="left"/>
    </xf>
    <xf numFmtId="0" fontId="108" fillId="0" borderId="102" xfId="0" applyFont="1" applyFill="1" applyBorder="1" applyAlignment="1">
      <alignment horizontal="left"/>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0" borderId="104" xfId="0" applyFont="1" applyFill="1" applyBorder="1" applyAlignment="1">
      <alignment vertical="center" wrapText="1"/>
    </xf>
    <xf numFmtId="0" fontId="108" fillId="0" borderId="102"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76" borderId="92" xfId="0" applyFont="1" applyFill="1" applyBorder="1" applyAlignment="1">
      <alignment horizontal="center" vertical="center"/>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0" borderId="90" xfId="0" applyFont="1" applyFill="1" applyBorder="1" applyAlignment="1">
      <alignment horizontal="center" vertical="center"/>
    </xf>
    <xf numFmtId="0" fontId="108" fillId="78" borderId="104" xfId="0" applyFont="1" applyFill="1" applyBorder="1" applyAlignment="1">
      <alignment vertical="center" wrapText="1"/>
    </xf>
    <xf numFmtId="0" fontId="108" fillId="78" borderId="102" xfId="0" applyFont="1" applyFill="1" applyBorder="1" applyAlignment="1">
      <alignment vertical="center" wrapText="1"/>
    </xf>
    <xf numFmtId="0" fontId="108" fillId="3" borderId="104" xfId="0" applyFont="1" applyFill="1" applyBorder="1" applyAlignment="1">
      <alignment horizontal="left" vertical="center" wrapText="1"/>
    </xf>
    <xf numFmtId="0" fontId="108" fillId="3" borderId="102"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tabSelected="1" zoomScale="60" zoomScaleNormal="60" workbookViewId="0">
      <pane xSplit="1" ySplit="7" topLeftCell="B8" activePane="bottomRight" state="frozen"/>
      <selection activeCell="C8" sqref="C8:G38"/>
      <selection pane="topRight" activeCell="C8" sqref="C8:G38"/>
      <selection pane="bottomLeft" activeCell="C8" sqref="C8:G38"/>
      <selection pane="bottomRight" activeCell="C3" sqref="C3"/>
    </sheetView>
  </sheetViews>
  <sheetFormatPr defaultRowHeight="15"/>
  <cols>
    <col min="1" max="1" width="10.28515625" style="2" customWidth="1"/>
    <col min="2" max="2" width="134.7109375" bestFit="1" customWidth="1"/>
    <col min="3" max="3" width="39.42578125" customWidth="1"/>
    <col min="4" max="4" width="12.5703125" bestFit="1" customWidth="1"/>
    <col min="7" max="7" width="25" customWidth="1"/>
  </cols>
  <sheetData>
    <row r="1" spans="1:4" ht="15.75">
      <c r="A1" s="10"/>
      <c r="B1" s="188" t="s">
        <v>262</v>
      </c>
      <c r="C1" s="93"/>
    </row>
    <row r="2" spans="1:4" s="185" customFormat="1" ht="15.75">
      <c r="A2" s="243">
        <v>1</v>
      </c>
      <c r="B2" s="186" t="s">
        <v>263</v>
      </c>
      <c r="C2" s="183" t="s">
        <v>614</v>
      </c>
      <c r="D2" s="485">
        <v>44012</v>
      </c>
    </row>
    <row r="3" spans="1:4" s="185" customFormat="1" ht="15.75">
      <c r="A3" s="243">
        <v>2</v>
      </c>
      <c r="B3" s="187" t="s">
        <v>264</v>
      </c>
      <c r="C3" s="183" t="s">
        <v>650</v>
      </c>
    </row>
    <row r="4" spans="1:4" s="185" customFormat="1" ht="15.75">
      <c r="A4" s="243">
        <v>3</v>
      </c>
      <c r="B4" s="187" t="s">
        <v>265</v>
      </c>
      <c r="C4" s="183" t="s">
        <v>615</v>
      </c>
    </row>
    <row r="5" spans="1:4" s="185" customFormat="1" ht="15.75">
      <c r="A5" s="244">
        <v>4</v>
      </c>
      <c r="B5" s="190" t="s">
        <v>266</v>
      </c>
      <c r="C5" s="183" t="s">
        <v>616</v>
      </c>
    </row>
    <row r="6" spans="1:4" s="189" customFormat="1" ht="65.25" customHeight="1">
      <c r="A6" s="526" t="s">
        <v>500</v>
      </c>
      <c r="B6" s="527"/>
      <c r="C6" s="527"/>
    </row>
    <row r="7" spans="1:4">
      <c r="A7" s="367" t="s">
        <v>413</v>
      </c>
      <c r="B7" s="368" t="s">
        <v>267</v>
      </c>
    </row>
    <row r="8" spans="1:4">
      <c r="A8" s="369">
        <v>1</v>
      </c>
      <c r="B8" s="365" t="s">
        <v>231</v>
      </c>
    </row>
    <row r="9" spans="1:4">
      <c r="A9" s="369">
        <v>2</v>
      </c>
      <c r="B9" s="365" t="s">
        <v>268</v>
      </c>
    </row>
    <row r="10" spans="1:4">
      <c r="A10" s="369">
        <v>3</v>
      </c>
      <c r="B10" s="365" t="s">
        <v>269</v>
      </c>
    </row>
    <row r="11" spans="1:4">
      <c r="A11" s="369">
        <v>4</v>
      </c>
      <c r="B11" s="365" t="s">
        <v>270</v>
      </c>
      <c r="C11" s="184"/>
    </row>
    <row r="12" spans="1:4">
      <c r="A12" s="369">
        <v>5</v>
      </c>
      <c r="B12" s="365" t="s">
        <v>195</v>
      </c>
    </row>
    <row r="13" spans="1:4">
      <c r="A13" s="369">
        <v>6</v>
      </c>
      <c r="B13" s="370" t="s">
        <v>156</v>
      </c>
    </row>
    <row r="14" spans="1:4">
      <c r="A14" s="369">
        <v>7</v>
      </c>
      <c r="B14" s="365" t="s">
        <v>271</v>
      </c>
    </row>
    <row r="15" spans="1:4">
      <c r="A15" s="369">
        <v>8</v>
      </c>
      <c r="B15" s="365" t="s">
        <v>275</v>
      </c>
    </row>
    <row r="16" spans="1:4">
      <c r="A16" s="369">
        <v>9</v>
      </c>
      <c r="B16" s="365" t="s">
        <v>94</v>
      </c>
    </row>
    <row r="17" spans="1:2">
      <c r="A17" s="371" t="s">
        <v>559</v>
      </c>
      <c r="B17" s="365" t="s">
        <v>538</v>
      </c>
    </row>
    <row r="18" spans="1:2">
      <c r="A18" s="369">
        <v>10</v>
      </c>
      <c r="B18" s="365" t="s">
        <v>278</v>
      </c>
    </row>
    <row r="19" spans="1:2">
      <c r="A19" s="369">
        <v>11</v>
      </c>
      <c r="B19" s="370" t="s">
        <v>258</v>
      </c>
    </row>
    <row r="20" spans="1:2">
      <c r="A20" s="369">
        <v>12</v>
      </c>
      <c r="B20" s="370" t="s">
        <v>255</v>
      </c>
    </row>
    <row r="21" spans="1:2">
      <c r="A21" s="369">
        <v>13</v>
      </c>
      <c r="B21" s="372" t="s">
        <v>470</v>
      </c>
    </row>
    <row r="22" spans="1:2">
      <c r="A22" s="369">
        <v>14</v>
      </c>
      <c r="B22" s="373" t="s">
        <v>530</v>
      </c>
    </row>
    <row r="23" spans="1:2">
      <c r="A23" s="374">
        <v>15</v>
      </c>
      <c r="B23" s="370" t="s">
        <v>83</v>
      </c>
    </row>
    <row r="24" spans="1:2">
      <c r="A24" s="374">
        <v>15.1</v>
      </c>
      <c r="B24" s="365" t="s">
        <v>568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80" zoomScaleNormal="80" workbookViewId="0">
      <pane xSplit="1" ySplit="5" topLeftCell="B6" activePane="bottomRight" state="frozen"/>
      <selection activeCell="B3" sqref="B3"/>
      <selection pane="topRight" activeCell="B3" sqref="B3"/>
      <selection pane="bottomLeft" activeCell="B3" sqref="B3"/>
      <selection pane="bottomRight" activeCell="C9" sqref="C9"/>
    </sheetView>
  </sheetViews>
  <sheetFormatPr defaultRowHeight="15"/>
  <cols>
    <col min="1" max="1" width="9.5703125" style="5" bestFit="1" customWidth="1"/>
    <col min="2" max="2" width="132.42578125" style="2" customWidth="1"/>
    <col min="3" max="3" width="18.42578125" style="2" customWidth="1"/>
  </cols>
  <sheetData>
    <row r="1" spans="1:6" ht="15.75">
      <c r="A1" s="17" t="s">
        <v>196</v>
      </c>
      <c r="B1" s="16" t="str">
        <f>Info!C2</f>
        <v>სს "ვითიბი ბანკი ჯორჯია"</v>
      </c>
      <c r="D1" s="2"/>
      <c r="E1" s="2"/>
      <c r="F1" s="2"/>
    </row>
    <row r="2" spans="1:6" s="21" customFormat="1" ht="15.75" customHeight="1">
      <c r="A2" s="21" t="s">
        <v>197</v>
      </c>
      <c r="B2" s="415">
        <v>44012</v>
      </c>
    </row>
    <row r="3" spans="1:6" s="21" customFormat="1" ht="15.75" customHeight="1"/>
    <row r="4" spans="1:6" ht="15.75" thickBot="1">
      <c r="A4" s="5" t="s">
        <v>422</v>
      </c>
      <c r="B4" s="60" t="s">
        <v>94</v>
      </c>
    </row>
    <row r="5" spans="1:6">
      <c r="A5" s="139" t="s">
        <v>32</v>
      </c>
      <c r="B5" s="140"/>
      <c r="C5" s="141" t="s">
        <v>33</v>
      </c>
    </row>
    <row r="6" spans="1:6">
      <c r="A6" s="142">
        <v>1</v>
      </c>
      <c r="B6" s="83" t="s">
        <v>34</v>
      </c>
      <c r="C6" s="512">
        <f>SUM(C7:C11)</f>
        <v>194763686</v>
      </c>
    </row>
    <row r="7" spans="1:6">
      <c r="A7" s="142">
        <v>2</v>
      </c>
      <c r="B7" s="80" t="s">
        <v>35</v>
      </c>
      <c r="C7" s="513">
        <v>209008277</v>
      </c>
    </row>
    <row r="8" spans="1:6">
      <c r="A8" s="142">
        <v>3</v>
      </c>
      <c r="B8" s="74" t="s">
        <v>36</v>
      </c>
      <c r="C8" s="513"/>
    </row>
    <row r="9" spans="1:6">
      <c r="A9" s="142">
        <v>4</v>
      </c>
      <c r="B9" s="74" t="s">
        <v>37</v>
      </c>
      <c r="C9" s="513">
        <v>9597053</v>
      </c>
    </row>
    <row r="10" spans="1:6">
      <c r="A10" s="142">
        <v>5</v>
      </c>
      <c r="B10" s="74" t="s">
        <v>38</v>
      </c>
      <c r="C10" s="513"/>
    </row>
    <row r="11" spans="1:6">
      <c r="A11" s="142">
        <v>6</v>
      </c>
      <c r="B11" s="81" t="s">
        <v>39</v>
      </c>
      <c r="C11" s="513">
        <v>-23841644</v>
      </c>
    </row>
    <row r="12" spans="1:6" s="4" customFormat="1">
      <c r="A12" s="142">
        <v>7</v>
      </c>
      <c r="B12" s="83" t="s">
        <v>40</v>
      </c>
      <c r="C12" s="514">
        <f>SUM(C13:C27)</f>
        <v>20384253.870000001</v>
      </c>
    </row>
    <row r="13" spans="1:6" s="4" customFormat="1">
      <c r="A13" s="142">
        <v>8</v>
      </c>
      <c r="B13" s="82" t="s">
        <v>41</v>
      </c>
      <c r="C13" s="515">
        <v>9597053</v>
      </c>
    </row>
    <row r="14" spans="1:6" s="4" customFormat="1" ht="25.5">
      <c r="A14" s="142">
        <v>9</v>
      </c>
      <c r="B14" s="75" t="s">
        <v>42</v>
      </c>
      <c r="C14" s="515"/>
    </row>
    <row r="15" spans="1:6" s="4" customFormat="1">
      <c r="A15" s="142">
        <v>10</v>
      </c>
      <c r="B15" s="76" t="s">
        <v>43</v>
      </c>
      <c r="C15" s="515">
        <v>10787200.870000001</v>
      </c>
    </row>
    <row r="16" spans="1:6" s="4" customFormat="1">
      <c r="A16" s="142">
        <v>11</v>
      </c>
      <c r="B16" s="77" t="s">
        <v>44</v>
      </c>
      <c r="C16" s="515"/>
    </row>
    <row r="17" spans="1:3" s="4" customFormat="1">
      <c r="A17" s="142">
        <v>12</v>
      </c>
      <c r="B17" s="76" t="s">
        <v>45</v>
      </c>
      <c r="C17" s="515"/>
    </row>
    <row r="18" spans="1:3" s="4" customFormat="1">
      <c r="A18" s="142">
        <v>13</v>
      </c>
      <c r="B18" s="76" t="s">
        <v>46</v>
      </c>
      <c r="C18" s="515"/>
    </row>
    <row r="19" spans="1:3" s="4" customFormat="1">
      <c r="A19" s="142">
        <v>14</v>
      </c>
      <c r="B19" s="76" t="s">
        <v>47</v>
      </c>
      <c r="C19" s="515"/>
    </row>
    <row r="20" spans="1:3" s="4" customFormat="1" ht="25.5">
      <c r="A20" s="142">
        <v>15</v>
      </c>
      <c r="B20" s="76" t="s">
        <v>48</v>
      </c>
      <c r="C20" s="515"/>
    </row>
    <row r="21" spans="1:3" s="4" customFormat="1" ht="25.5">
      <c r="A21" s="142">
        <v>16</v>
      </c>
      <c r="B21" s="75" t="s">
        <v>49</v>
      </c>
      <c r="C21" s="515"/>
    </row>
    <row r="22" spans="1:3" s="4" customFormat="1">
      <c r="A22" s="142">
        <v>17</v>
      </c>
      <c r="B22" s="143" t="s">
        <v>50</v>
      </c>
      <c r="C22" s="515"/>
    </row>
    <row r="23" spans="1:3" s="4" customFormat="1" ht="25.5">
      <c r="A23" s="142">
        <v>18</v>
      </c>
      <c r="B23" s="75" t="s">
        <v>51</v>
      </c>
      <c r="C23" s="515"/>
    </row>
    <row r="24" spans="1:3" s="4" customFormat="1" ht="25.5">
      <c r="A24" s="142">
        <v>19</v>
      </c>
      <c r="B24" s="75" t="s">
        <v>52</v>
      </c>
      <c r="C24" s="515"/>
    </row>
    <row r="25" spans="1:3" s="4" customFormat="1" ht="25.5">
      <c r="A25" s="142">
        <v>20</v>
      </c>
      <c r="B25" s="78" t="s">
        <v>53</v>
      </c>
      <c r="C25" s="515"/>
    </row>
    <row r="26" spans="1:3" s="4" customFormat="1">
      <c r="A26" s="142">
        <v>21</v>
      </c>
      <c r="B26" s="78" t="s">
        <v>54</v>
      </c>
      <c r="C26" s="515"/>
    </row>
    <row r="27" spans="1:3" s="4" customFormat="1" ht="25.5">
      <c r="A27" s="142">
        <v>22</v>
      </c>
      <c r="B27" s="78" t="s">
        <v>55</v>
      </c>
      <c r="C27" s="515"/>
    </row>
    <row r="28" spans="1:3" s="4" customFormat="1">
      <c r="A28" s="142">
        <v>23</v>
      </c>
      <c r="B28" s="84" t="s">
        <v>29</v>
      </c>
      <c r="C28" s="514">
        <f>C6-C12</f>
        <v>174379432.13</v>
      </c>
    </row>
    <row r="29" spans="1:3" s="4" customFormat="1">
      <c r="A29" s="144"/>
      <c r="B29" s="79"/>
      <c r="C29" s="515"/>
    </row>
    <row r="30" spans="1:3" s="4" customFormat="1">
      <c r="A30" s="144">
        <v>24</v>
      </c>
      <c r="B30" s="84" t="s">
        <v>56</v>
      </c>
      <c r="C30" s="514">
        <f>C31+C34</f>
        <v>13111500</v>
      </c>
    </row>
    <row r="31" spans="1:3" s="4" customFormat="1">
      <c r="A31" s="144">
        <v>25</v>
      </c>
      <c r="B31" s="74" t="s">
        <v>57</v>
      </c>
      <c r="C31" s="516">
        <f>C32+C33</f>
        <v>13111500</v>
      </c>
    </row>
    <row r="32" spans="1:3" s="4" customFormat="1">
      <c r="A32" s="144">
        <v>26</v>
      </c>
      <c r="B32" s="181" t="s">
        <v>58</v>
      </c>
      <c r="C32" s="515"/>
    </row>
    <row r="33" spans="1:3" s="4" customFormat="1">
      <c r="A33" s="144">
        <v>27</v>
      </c>
      <c r="B33" s="181" t="s">
        <v>59</v>
      </c>
      <c r="C33" s="515">
        <v>13111500</v>
      </c>
    </row>
    <row r="34" spans="1:3" s="4" customFormat="1">
      <c r="A34" s="144">
        <v>28</v>
      </c>
      <c r="B34" s="74" t="s">
        <v>60</v>
      </c>
      <c r="C34" s="515"/>
    </row>
    <row r="35" spans="1:3" s="4" customFormat="1">
      <c r="A35" s="144">
        <v>29</v>
      </c>
      <c r="B35" s="84" t="s">
        <v>61</v>
      </c>
      <c r="C35" s="514">
        <f>SUM(C36:C40)</f>
        <v>0</v>
      </c>
    </row>
    <row r="36" spans="1:3" s="4" customFormat="1">
      <c r="A36" s="144">
        <v>30</v>
      </c>
      <c r="B36" s="75" t="s">
        <v>62</v>
      </c>
      <c r="C36" s="515"/>
    </row>
    <row r="37" spans="1:3" s="4" customFormat="1">
      <c r="A37" s="144">
        <v>31</v>
      </c>
      <c r="B37" s="76" t="s">
        <v>63</v>
      </c>
      <c r="C37" s="515"/>
    </row>
    <row r="38" spans="1:3" s="4" customFormat="1" ht="25.5">
      <c r="A38" s="144">
        <v>32</v>
      </c>
      <c r="B38" s="75" t="s">
        <v>64</v>
      </c>
      <c r="C38" s="515"/>
    </row>
    <row r="39" spans="1:3" s="4" customFormat="1" ht="25.5">
      <c r="A39" s="144">
        <v>33</v>
      </c>
      <c r="B39" s="75" t="s">
        <v>52</v>
      </c>
      <c r="C39" s="515"/>
    </row>
    <row r="40" spans="1:3" s="4" customFormat="1" ht="25.5">
      <c r="A40" s="144">
        <v>34</v>
      </c>
      <c r="B40" s="78" t="s">
        <v>65</v>
      </c>
      <c r="C40" s="515"/>
    </row>
    <row r="41" spans="1:3" s="4" customFormat="1">
      <c r="A41" s="144">
        <v>35</v>
      </c>
      <c r="B41" s="84" t="s">
        <v>30</v>
      </c>
      <c r="C41" s="514">
        <f>C30-C35</f>
        <v>13111500</v>
      </c>
    </row>
    <row r="42" spans="1:3" s="4" customFormat="1">
      <c r="A42" s="144"/>
      <c r="B42" s="79"/>
      <c r="C42" s="515"/>
    </row>
    <row r="43" spans="1:3" s="4" customFormat="1">
      <c r="A43" s="144">
        <v>36</v>
      </c>
      <c r="B43" s="85" t="s">
        <v>66</v>
      </c>
      <c r="C43" s="514">
        <f>SUM(C44:C46)</f>
        <v>77447137.140083432</v>
      </c>
    </row>
    <row r="44" spans="1:3" s="4" customFormat="1">
      <c r="A44" s="144">
        <v>37</v>
      </c>
      <c r="B44" s="74" t="s">
        <v>67</v>
      </c>
      <c r="C44" s="515">
        <v>59324520.170000002</v>
      </c>
    </row>
    <row r="45" spans="1:3" s="4" customFormat="1">
      <c r="A45" s="144">
        <v>38</v>
      </c>
      <c r="B45" s="74" t="s">
        <v>68</v>
      </c>
      <c r="C45" s="515"/>
    </row>
    <row r="46" spans="1:3" s="4" customFormat="1">
      <c r="A46" s="144">
        <v>39</v>
      </c>
      <c r="B46" s="74" t="s">
        <v>69</v>
      </c>
      <c r="C46" s="515">
        <v>18122616.970083423</v>
      </c>
    </row>
    <row r="47" spans="1:3" s="4" customFormat="1">
      <c r="A47" s="144">
        <v>40</v>
      </c>
      <c r="B47" s="85" t="s">
        <v>70</v>
      </c>
      <c r="C47" s="514">
        <f>SUM(C48:C51)</f>
        <v>0</v>
      </c>
    </row>
    <row r="48" spans="1:3" s="4" customFormat="1">
      <c r="A48" s="144">
        <v>41</v>
      </c>
      <c r="B48" s="75" t="s">
        <v>71</v>
      </c>
      <c r="C48" s="515"/>
    </row>
    <row r="49" spans="1:3" s="4" customFormat="1">
      <c r="A49" s="144">
        <v>42</v>
      </c>
      <c r="B49" s="76" t="s">
        <v>72</v>
      </c>
      <c r="C49" s="515"/>
    </row>
    <row r="50" spans="1:3" s="4" customFormat="1" ht="25.5">
      <c r="A50" s="144">
        <v>43</v>
      </c>
      <c r="B50" s="75" t="s">
        <v>73</v>
      </c>
      <c r="C50" s="515"/>
    </row>
    <row r="51" spans="1:3" s="4" customFormat="1" ht="25.5">
      <c r="A51" s="144">
        <v>44</v>
      </c>
      <c r="B51" s="75" t="s">
        <v>52</v>
      </c>
      <c r="C51" s="515"/>
    </row>
    <row r="52" spans="1:3" s="4" customFormat="1" ht="15.75" thickBot="1">
      <c r="A52" s="145">
        <v>45</v>
      </c>
      <c r="B52" s="146" t="s">
        <v>31</v>
      </c>
      <c r="C52" s="517">
        <f>C43-C47</f>
        <v>77447137.140083432</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3"/>
  <sheetViews>
    <sheetView topLeftCell="A4" workbookViewId="0">
      <selection activeCell="D19" sqref="D19"/>
    </sheetView>
  </sheetViews>
  <sheetFormatPr defaultColWidth="9.140625" defaultRowHeight="12.75"/>
  <cols>
    <col min="1" max="1" width="10.85546875" style="309" bestFit="1" customWidth="1"/>
    <col min="2" max="2" width="59" style="309" customWidth="1"/>
    <col min="3" max="3" width="16.7109375" style="309" bestFit="1" customWidth="1"/>
    <col min="4" max="4" width="22.140625" style="309" customWidth="1"/>
    <col min="5" max="16384" width="9.140625" style="309"/>
  </cols>
  <sheetData>
    <row r="1" spans="1:4" ht="15">
      <c r="A1" s="17" t="s">
        <v>196</v>
      </c>
      <c r="B1" s="16" t="str">
        <f>Info!C2</f>
        <v>სს "ვითიბი ბანკი ჯორჯია"</v>
      </c>
    </row>
    <row r="2" spans="1:4" s="21" customFormat="1" ht="15.75" customHeight="1">
      <c r="A2" s="21" t="s">
        <v>197</v>
      </c>
      <c r="B2" s="415">
        <v>44012</v>
      </c>
    </row>
    <row r="3" spans="1:4" s="21" customFormat="1" ht="15.75" customHeight="1"/>
    <row r="4" spans="1:4" ht="13.5" thickBot="1">
      <c r="A4" s="310" t="s">
        <v>537</v>
      </c>
      <c r="B4" s="349" t="s">
        <v>538</v>
      </c>
    </row>
    <row r="5" spans="1:4" s="350" customFormat="1">
      <c r="A5" s="549" t="s">
        <v>539</v>
      </c>
      <c r="B5" s="550"/>
      <c r="C5" s="339" t="s">
        <v>540</v>
      </c>
      <c r="D5" s="340" t="s">
        <v>541</v>
      </c>
    </row>
    <row r="6" spans="1:4" s="351" customFormat="1">
      <c r="A6" s="341">
        <v>1</v>
      </c>
      <c r="B6" s="342" t="s">
        <v>542</v>
      </c>
      <c r="C6" s="342"/>
      <c r="D6" s="343"/>
    </row>
    <row r="7" spans="1:4" s="351" customFormat="1">
      <c r="A7" s="344" t="s">
        <v>543</v>
      </c>
      <c r="B7" s="345" t="s">
        <v>544</v>
      </c>
      <c r="C7" s="403">
        <v>4.4999999999999998E-2</v>
      </c>
      <c r="D7" s="456">
        <v>73719004.593932778</v>
      </c>
    </row>
    <row r="8" spans="1:4" s="351" customFormat="1">
      <c r="A8" s="344" t="s">
        <v>545</v>
      </c>
      <c r="B8" s="345" t="s">
        <v>546</v>
      </c>
      <c r="C8" s="404">
        <v>0.06</v>
      </c>
      <c r="D8" s="456">
        <v>98292006.125243708</v>
      </c>
    </row>
    <row r="9" spans="1:4" s="351" customFormat="1">
      <c r="A9" s="344" t="s">
        <v>547</v>
      </c>
      <c r="B9" s="345" t="s">
        <v>548</v>
      </c>
      <c r="C9" s="404">
        <v>0.08</v>
      </c>
      <c r="D9" s="456">
        <v>131056008.16699162</v>
      </c>
    </row>
    <row r="10" spans="1:4" s="351" customFormat="1">
      <c r="A10" s="341" t="s">
        <v>549</v>
      </c>
      <c r="B10" s="342" t="s">
        <v>550</v>
      </c>
      <c r="C10" s="405"/>
      <c r="D10" s="518"/>
    </row>
    <row r="11" spans="1:4" s="352" customFormat="1">
      <c r="A11" s="346" t="s">
        <v>551</v>
      </c>
      <c r="B11" s="347" t="s">
        <v>552</v>
      </c>
      <c r="C11" s="406">
        <v>0</v>
      </c>
      <c r="D11" s="456">
        <v>0</v>
      </c>
    </row>
    <row r="12" spans="1:4" s="352" customFormat="1">
      <c r="A12" s="346" t="s">
        <v>553</v>
      </c>
      <c r="B12" s="347" t="s">
        <v>554</v>
      </c>
      <c r="C12" s="406">
        <v>0</v>
      </c>
      <c r="D12" s="456">
        <v>0</v>
      </c>
    </row>
    <row r="13" spans="1:4" s="352" customFormat="1">
      <c r="A13" s="346" t="s">
        <v>555</v>
      </c>
      <c r="B13" s="347" t="s">
        <v>556</v>
      </c>
      <c r="C13" s="406"/>
      <c r="D13" s="456">
        <v>0</v>
      </c>
    </row>
    <row r="14" spans="1:4" s="351" customFormat="1">
      <c r="A14" s="341" t="s">
        <v>557</v>
      </c>
      <c r="B14" s="342" t="s">
        <v>612</v>
      </c>
      <c r="C14" s="407"/>
      <c r="D14" s="518"/>
    </row>
    <row r="15" spans="1:4" s="351" customFormat="1">
      <c r="A15" s="366" t="s">
        <v>560</v>
      </c>
      <c r="B15" s="347" t="s">
        <v>613</v>
      </c>
      <c r="C15" s="406">
        <v>1.2092707779282393E-2</v>
      </c>
      <c r="D15" s="456">
        <v>19810275.118533455</v>
      </c>
    </row>
    <row r="16" spans="1:4" s="351" customFormat="1">
      <c r="A16" s="366" t="s">
        <v>561</v>
      </c>
      <c r="B16" s="347" t="s">
        <v>563</v>
      </c>
      <c r="C16" s="406">
        <v>1.6144623726160268E-2</v>
      </c>
      <c r="D16" s="456">
        <v>26448124.236358333</v>
      </c>
    </row>
    <row r="17" spans="1:6" s="351" customFormat="1">
      <c r="A17" s="366" t="s">
        <v>562</v>
      </c>
      <c r="B17" s="347" t="s">
        <v>610</v>
      </c>
      <c r="C17" s="406">
        <v>6.3387101759214998E-2</v>
      </c>
      <c r="D17" s="456">
        <v>103840756.57297011</v>
      </c>
    </row>
    <row r="18" spans="1:6" s="350" customFormat="1">
      <c r="A18" s="551" t="s">
        <v>611</v>
      </c>
      <c r="B18" s="552"/>
      <c r="C18" s="408" t="s">
        <v>540</v>
      </c>
      <c r="D18" s="457" t="s">
        <v>541</v>
      </c>
    </row>
    <row r="19" spans="1:6" s="351" customFormat="1">
      <c r="A19" s="348">
        <v>4</v>
      </c>
      <c r="B19" s="347" t="s">
        <v>29</v>
      </c>
      <c r="C19" s="406">
        <f>SUM(C7+$C$11+C15)</f>
        <v>5.7092707779282395E-2</v>
      </c>
      <c r="D19" s="456">
        <f>SUM(D7,D11,D15)</f>
        <v>93529279.71246624</v>
      </c>
    </row>
    <row r="20" spans="1:6" s="351" customFormat="1">
      <c r="A20" s="348">
        <v>5</v>
      </c>
      <c r="B20" s="347" t="s">
        <v>95</v>
      </c>
      <c r="C20" s="406">
        <f>SUM(C8+$C$11+C16)</f>
        <v>7.6144623726160265E-2</v>
      </c>
      <c r="D20" s="456">
        <f>SUM(D8,D12,D16)</f>
        <v>124740130.36160204</v>
      </c>
    </row>
    <row r="21" spans="1:6" s="351" customFormat="1" ht="13.5" thickBot="1">
      <c r="A21" s="353" t="s">
        <v>558</v>
      </c>
      <c r="B21" s="354" t="s">
        <v>94</v>
      </c>
      <c r="C21" s="502">
        <f>SUM(C9+$C$11+C17)</f>
        <v>0.14338710175921499</v>
      </c>
      <c r="D21" s="525">
        <f>SUM(D9,D13,D17)</f>
        <v>234896764.73996174</v>
      </c>
    </row>
    <row r="22" spans="1:6">
      <c r="F22" s="310"/>
    </row>
    <row r="23" spans="1:6" ht="63.75">
      <c r="B23" s="23" t="s">
        <v>645</v>
      </c>
    </row>
  </sheetData>
  <mergeCells count="2">
    <mergeCell ref="A5:B5"/>
    <mergeCell ref="A18:B1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C1" sqref="C1:C1048576"/>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7" t="s">
        <v>196</v>
      </c>
      <c r="B1" s="19" t="str">
        <f>Info!C2</f>
        <v>სს "ვითიბი ბანკი ჯორჯია"</v>
      </c>
      <c r="E1" s="2"/>
      <c r="F1" s="2"/>
    </row>
    <row r="2" spans="1:6" s="21" customFormat="1" ht="15.75" customHeight="1">
      <c r="A2" s="21" t="s">
        <v>197</v>
      </c>
      <c r="B2" s="415">
        <v>44012</v>
      </c>
    </row>
    <row r="3" spans="1:6" s="21" customFormat="1" ht="15.75" customHeight="1">
      <c r="A3" s="26"/>
    </row>
    <row r="4" spans="1:6" s="21" customFormat="1" ht="15.75" customHeight="1" thickBot="1">
      <c r="A4" s="21" t="s">
        <v>423</v>
      </c>
      <c r="B4" s="205" t="s">
        <v>278</v>
      </c>
      <c r="D4" s="207" t="s">
        <v>100</v>
      </c>
    </row>
    <row r="5" spans="1:6" ht="38.25">
      <c r="A5" s="155" t="s">
        <v>32</v>
      </c>
      <c r="B5" s="156" t="s">
        <v>239</v>
      </c>
      <c r="C5" s="157" t="s">
        <v>245</v>
      </c>
      <c r="D5" s="206" t="s">
        <v>279</v>
      </c>
    </row>
    <row r="6" spans="1:6">
      <c r="A6" s="469">
        <v>1</v>
      </c>
      <c r="B6" s="470" t="s">
        <v>161</v>
      </c>
      <c r="C6" s="458">
        <v>63685848</v>
      </c>
      <c r="D6" s="471"/>
      <c r="E6" s="8"/>
    </row>
    <row r="7" spans="1:6">
      <c r="A7" s="469">
        <v>2</v>
      </c>
      <c r="B7" s="86" t="s">
        <v>162</v>
      </c>
      <c r="C7" s="459">
        <v>265104925</v>
      </c>
      <c r="D7" s="147"/>
      <c r="E7" s="8"/>
    </row>
    <row r="8" spans="1:6">
      <c r="A8" s="469">
        <v>3</v>
      </c>
      <c r="B8" s="86" t="s">
        <v>163</v>
      </c>
      <c r="C8" s="459">
        <v>28246333</v>
      </c>
      <c r="D8" s="147"/>
      <c r="E8" s="8"/>
    </row>
    <row r="9" spans="1:6">
      <c r="A9" s="469">
        <v>4</v>
      </c>
      <c r="B9" s="86" t="s">
        <v>192</v>
      </c>
      <c r="C9" s="459"/>
      <c r="D9" s="147"/>
      <c r="E9" s="8"/>
    </row>
    <row r="10" spans="1:6">
      <c r="A10" s="469">
        <v>5.0999999999999996</v>
      </c>
      <c r="B10" s="86" t="s">
        <v>164</v>
      </c>
      <c r="C10" s="459">
        <v>176751670</v>
      </c>
      <c r="D10" s="147"/>
      <c r="E10" s="8"/>
    </row>
    <row r="11" spans="1:6">
      <c r="A11" s="469">
        <v>5.2</v>
      </c>
      <c r="B11" s="86" t="s">
        <v>629</v>
      </c>
      <c r="C11" s="459">
        <v>-697000</v>
      </c>
      <c r="D11" s="147"/>
      <c r="E11" s="9"/>
    </row>
    <row r="12" spans="1:6">
      <c r="A12" s="469" t="s">
        <v>630</v>
      </c>
      <c r="B12" s="472" t="s">
        <v>631</v>
      </c>
      <c r="C12" s="459">
        <v>697000</v>
      </c>
      <c r="D12" s="245" t="s">
        <v>632</v>
      </c>
      <c r="E12" s="9"/>
    </row>
    <row r="13" spans="1:6">
      <c r="A13" s="469">
        <v>5</v>
      </c>
      <c r="B13" s="86" t="s">
        <v>633</v>
      </c>
      <c r="C13" s="459">
        <v>176054670</v>
      </c>
      <c r="D13" s="148"/>
      <c r="E13" s="9"/>
    </row>
    <row r="14" spans="1:6">
      <c r="A14" s="469">
        <v>6.1</v>
      </c>
      <c r="B14" s="86" t="s">
        <v>165</v>
      </c>
      <c r="C14" s="460">
        <v>1222950477.7327418</v>
      </c>
      <c r="D14" s="148"/>
      <c r="E14" s="8"/>
    </row>
    <row r="15" spans="1:6">
      <c r="A15" s="469">
        <v>6.2</v>
      </c>
      <c r="B15" s="87" t="s">
        <v>166</v>
      </c>
      <c r="C15" s="460">
        <v>-112469508.78322902</v>
      </c>
      <c r="D15" s="148"/>
      <c r="E15" s="8"/>
    </row>
    <row r="16" spans="1:6">
      <c r="A16" s="469" t="s">
        <v>497</v>
      </c>
      <c r="B16" s="88" t="s">
        <v>498</v>
      </c>
      <c r="C16" s="460">
        <v>17425616.970083423</v>
      </c>
      <c r="D16" s="245" t="s">
        <v>632</v>
      </c>
      <c r="E16" s="8"/>
    </row>
    <row r="17" spans="1:5">
      <c r="A17" s="469" t="s">
        <v>497</v>
      </c>
      <c r="B17" s="88" t="s">
        <v>646</v>
      </c>
      <c r="C17" s="460">
        <v>20309960</v>
      </c>
      <c r="D17" s="148"/>
      <c r="E17" s="8"/>
    </row>
    <row r="18" spans="1:5">
      <c r="A18" s="469">
        <v>6</v>
      </c>
      <c r="B18" s="86" t="s">
        <v>167</v>
      </c>
      <c r="C18" s="461">
        <f>C14+C15</f>
        <v>1110480968.9495127</v>
      </c>
      <c r="D18" s="148"/>
      <c r="E18" s="8"/>
    </row>
    <row r="19" spans="1:5">
      <c r="A19" s="469">
        <v>7</v>
      </c>
      <c r="B19" s="86" t="s">
        <v>168</v>
      </c>
      <c r="C19" s="459">
        <v>27935591</v>
      </c>
      <c r="D19" s="147"/>
      <c r="E19" s="8"/>
    </row>
    <row r="20" spans="1:5">
      <c r="A20" s="469">
        <v>8</v>
      </c>
      <c r="B20" s="86" t="s">
        <v>169</v>
      </c>
      <c r="C20" s="459">
        <v>9570308.6099999994</v>
      </c>
      <c r="D20" s="147"/>
      <c r="E20" s="8"/>
    </row>
    <row r="21" spans="1:5">
      <c r="A21" s="469">
        <v>9</v>
      </c>
      <c r="B21" s="86" t="s">
        <v>170</v>
      </c>
      <c r="C21" s="459">
        <v>54000</v>
      </c>
      <c r="D21" s="147"/>
      <c r="E21" s="8"/>
    </row>
    <row r="22" spans="1:5">
      <c r="A22" s="469">
        <v>9.1</v>
      </c>
      <c r="B22" s="88" t="s">
        <v>254</v>
      </c>
      <c r="C22" s="460"/>
      <c r="D22" s="147"/>
      <c r="E22" s="8"/>
    </row>
    <row r="23" spans="1:5">
      <c r="A23" s="469">
        <v>9.1999999999999993</v>
      </c>
      <c r="B23" s="88" t="s">
        <v>244</v>
      </c>
      <c r="C23" s="460"/>
      <c r="D23" s="147"/>
      <c r="E23" s="8"/>
    </row>
    <row r="24" spans="1:5">
      <c r="A24" s="469">
        <v>9.3000000000000007</v>
      </c>
      <c r="B24" s="88" t="s">
        <v>243</v>
      </c>
      <c r="C24" s="460"/>
      <c r="D24" s="147"/>
      <c r="E24" s="8"/>
    </row>
    <row r="25" spans="1:5">
      <c r="A25" s="469">
        <v>10</v>
      </c>
      <c r="B25" s="86" t="s">
        <v>171</v>
      </c>
      <c r="C25" s="459">
        <v>61130760</v>
      </c>
      <c r="D25" s="147"/>
      <c r="E25" s="7"/>
    </row>
    <row r="26" spans="1:5">
      <c r="A26" s="469">
        <v>10.1</v>
      </c>
      <c r="B26" s="88" t="s">
        <v>242</v>
      </c>
      <c r="C26" s="459">
        <v>11060006.870000001</v>
      </c>
      <c r="D26" s="245" t="s">
        <v>634</v>
      </c>
      <c r="E26" s="8"/>
    </row>
    <row r="27" spans="1:5">
      <c r="A27" s="469">
        <v>11</v>
      </c>
      <c r="B27" s="89" t="s">
        <v>172</v>
      </c>
      <c r="C27" s="462">
        <v>37644000.456799999</v>
      </c>
      <c r="D27" s="149"/>
      <c r="E27" s="8"/>
    </row>
    <row r="28" spans="1:5">
      <c r="A28" s="469">
        <v>11.1</v>
      </c>
      <c r="B28" s="88" t="s">
        <v>635</v>
      </c>
      <c r="C28" s="463">
        <v>-272806</v>
      </c>
      <c r="D28" s="245" t="s">
        <v>634</v>
      </c>
      <c r="E28" s="8"/>
    </row>
    <row r="29" spans="1:5">
      <c r="A29" s="469">
        <v>12</v>
      </c>
      <c r="B29" s="91" t="s">
        <v>173</v>
      </c>
      <c r="C29" s="464">
        <f>SUM(C6:C11,C18:C21,C25,C27)</f>
        <v>1779907405.0163126</v>
      </c>
      <c r="D29" s="150"/>
      <c r="E29" s="8"/>
    </row>
    <row r="30" spans="1:5">
      <c r="A30" s="469">
        <v>13</v>
      </c>
      <c r="B30" s="86" t="s">
        <v>174</v>
      </c>
      <c r="C30" s="465">
        <v>14037773</v>
      </c>
      <c r="D30" s="151"/>
      <c r="E30" s="8"/>
    </row>
    <row r="31" spans="1:5">
      <c r="A31" s="469">
        <v>14</v>
      </c>
      <c r="B31" s="86" t="s">
        <v>175</v>
      </c>
      <c r="C31" s="459">
        <v>369072012</v>
      </c>
      <c r="D31" s="147"/>
      <c r="E31" s="8"/>
    </row>
    <row r="32" spans="1:5">
      <c r="A32" s="469">
        <v>15</v>
      </c>
      <c r="B32" s="86" t="s">
        <v>176</v>
      </c>
      <c r="C32" s="459">
        <v>227281803</v>
      </c>
      <c r="D32" s="147"/>
      <c r="E32" s="8"/>
    </row>
    <row r="33" spans="1:5">
      <c r="A33" s="469">
        <v>16</v>
      </c>
      <c r="B33" s="86" t="s">
        <v>177</v>
      </c>
      <c r="C33" s="459">
        <v>683809916</v>
      </c>
      <c r="D33" s="147"/>
      <c r="E33" s="8"/>
    </row>
    <row r="34" spans="1:5">
      <c r="A34" s="469">
        <v>17</v>
      </c>
      <c r="B34" s="86" t="s">
        <v>178</v>
      </c>
      <c r="C34" s="459">
        <v>0</v>
      </c>
      <c r="D34" s="147"/>
      <c r="E34" s="8"/>
    </row>
    <row r="35" spans="1:5">
      <c r="A35" s="469">
        <v>18</v>
      </c>
      <c r="B35" s="86" t="s">
        <v>179</v>
      </c>
      <c r="C35" s="459">
        <v>177620282.78999999</v>
      </c>
      <c r="D35" s="147"/>
      <c r="E35" s="8"/>
    </row>
    <row r="36" spans="1:5">
      <c r="A36" s="469">
        <v>19</v>
      </c>
      <c r="B36" s="86" t="s">
        <v>180</v>
      </c>
      <c r="C36" s="459">
        <v>12402216</v>
      </c>
      <c r="D36" s="147"/>
      <c r="E36" s="8"/>
    </row>
    <row r="37" spans="1:5">
      <c r="A37" s="469">
        <v>20</v>
      </c>
      <c r="B37" s="86" t="s">
        <v>102</v>
      </c>
      <c r="C37" s="459">
        <v>28483696.039999999</v>
      </c>
      <c r="D37" s="147"/>
      <c r="E37" s="7"/>
    </row>
    <row r="38" spans="1:5">
      <c r="A38" s="469">
        <v>20.100000000000001</v>
      </c>
      <c r="B38" s="90" t="s">
        <v>496</v>
      </c>
      <c r="C38" s="462">
        <v>0</v>
      </c>
      <c r="D38" s="245" t="s">
        <v>632</v>
      </c>
      <c r="E38" s="8"/>
    </row>
    <row r="39" spans="1:5">
      <c r="A39" s="469">
        <v>21</v>
      </c>
      <c r="B39" s="89" t="s">
        <v>181</v>
      </c>
      <c r="C39" s="462">
        <v>72436020.170000002</v>
      </c>
      <c r="D39" s="147"/>
      <c r="E39" s="8"/>
    </row>
    <row r="40" spans="1:5">
      <c r="A40" s="469">
        <v>21.1</v>
      </c>
      <c r="B40" s="90" t="s">
        <v>241</v>
      </c>
      <c r="C40" s="466">
        <v>59324520.170000002</v>
      </c>
      <c r="D40" s="245" t="s">
        <v>636</v>
      </c>
      <c r="E40" s="8"/>
    </row>
    <row r="41" spans="1:5" ht="30">
      <c r="A41" s="469">
        <v>21.2</v>
      </c>
      <c r="B41" s="473" t="s">
        <v>59</v>
      </c>
      <c r="C41" s="467">
        <v>13111500</v>
      </c>
      <c r="D41" s="245" t="s">
        <v>637</v>
      </c>
      <c r="E41" s="8"/>
    </row>
    <row r="42" spans="1:5">
      <c r="A42" s="469">
        <v>22</v>
      </c>
      <c r="B42" s="91" t="s">
        <v>182</v>
      </c>
      <c r="C42" s="464">
        <f>SUM(C30:C39)</f>
        <v>1585143719</v>
      </c>
      <c r="D42" s="150"/>
      <c r="E42" s="8"/>
    </row>
    <row r="43" spans="1:5">
      <c r="A43" s="469">
        <v>23</v>
      </c>
      <c r="B43" s="89" t="s">
        <v>183</v>
      </c>
      <c r="C43" s="459">
        <v>209008277</v>
      </c>
      <c r="D43" s="245" t="s">
        <v>638</v>
      </c>
      <c r="E43" s="8"/>
    </row>
    <row r="44" spans="1:5">
      <c r="A44" s="469">
        <v>24</v>
      </c>
      <c r="B44" s="89" t="s">
        <v>184</v>
      </c>
      <c r="C44" s="459"/>
      <c r="D44" s="147"/>
      <c r="E44" s="8"/>
    </row>
    <row r="45" spans="1:5">
      <c r="A45" s="469">
        <v>25</v>
      </c>
      <c r="B45" s="89" t="s">
        <v>240</v>
      </c>
      <c r="C45" s="459"/>
      <c r="D45" s="147"/>
      <c r="E45" s="7"/>
    </row>
    <row r="46" spans="1:5">
      <c r="A46" s="469">
        <v>26</v>
      </c>
      <c r="B46" s="89" t="s">
        <v>186</v>
      </c>
      <c r="C46" s="459"/>
      <c r="D46" s="147"/>
    </row>
    <row r="47" spans="1:5">
      <c r="A47" s="469">
        <v>27</v>
      </c>
      <c r="B47" s="89" t="s">
        <v>187</v>
      </c>
      <c r="C47" s="459">
        <v>0</v>
      </c>
      <c r="D47" s="147"/>
    </row>
    <row r="48" spans="1:5">
      <c r="A48" s="469">
        <v>28</v>
      </c>
      <c r="B48" s="89" t="s">
        <v>188</v>
      </c>
      <c r="C48" s="459">
        <v>-23841644</v>
      </c>
      <c r="D48" s="245" t="s">
        <v>639</v>
      </c>
    </row>
    <row r="49" spans="1:4">
      <c r="A49" s="469">
        <v>29</v>
      </c>
      <c r="B49" s="89" t="s">
        <v>41</v>
      </c>
      <c r="C49" s="459">
        <v>9597053</v>
      </c>
      <c r="D49" s="147"/>
    </row>
    <row r="50" spans="1:4">
      <c r="A50" s="474">
        <v>29.1</v>
      </c>
      <c r="B50" s="89" t="s">
        <v>37</v>
      </c>
      <c r="C50" s="463">
        <v>9597053</v>
      </c>
      <c r="D50" s="245" t="s">
        <v>640</v>
      </c>
    </row>
    <row r="51" spans="1:4">
      <c r="A51" s="474">
        <v>29.2</v>
      </c>
      <c r="B51" s="89" t="s">
        <v>41</v>
      </c>
      <c r="C51" s="463">
        <v>-9597053</v>
      </c>
      <c r="D51" s="245" t="s">
        <v>641</v>
      </c>
    </row>
    <row r="52" spans="1:4" ht="16.5" thickBot="1">
      <c r="A52" s="152">
        <v>30</v>
      </c>
      <c r="B52" s="153" t="s">
        <v>189</v>
      </c>
      <c r="C52" s="468">
        <f>SUM(C43:C49)</f>
        <v>194763686</v>
      </c>
      <c r="D52" s="154"/>
    </row>
  </sheetData>
  <pageMargins left="0.7" right="0.7" top="0.75" bottom="0.75" header="0.3" footer="0.3"/>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C7" activePane="bottomRight" state="frozen"/>
      <selection activeCell="B3" sqref="B3"/>
      <selection pane="topRight" activeCell="B3" sqref="B3"/>
      <selection pane="bottomLeft" activeCell="B3" sqref="B3"/>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196</v>
      </c>
      <c r="B1" s="309" t="str">
        <f>Info!C2</f>
        <v>სს "ვითიბი ბანკი ჯორჯია"</v>
      </c>
    </row>
    <row r="2" spans="1:22">
      <c r="A2" s="2" t="s">
        <v>197</v>
      </c>
      <c r="B2" s="414">
        <v>44012</v>
      </c>
    </row>
    <row r="4" spans="1:22" ht="27.75" thickBot="1">
      <c r="A4" s="2" t="s">
        <v>425</v>
      </c>
      <c r="B4" s="278" t="s">
        <v>468</v>
      </c>
      <c r="V4" s="207" t="s">
        <v>100</v>
      </c>
    </row>
    <row r="5" spans="1:22">
      <c r="A5" s="101"/>
      <c r="B5" s="102"/>
      <c r="C5" s="553" t="s">
        <v>206</v>
      </c>
      <c r="D5" s="554"/>
      <c r="E5" s="554"/>
      <c r="F5" s="554"/>
      <c r="G5" s="554"/>
      <c r="H5" s="554"/>
      <c r="I5" s="554"/>
      <c r="J5" s="554"/>
      <c r="K5" s="554"/>
      <c r="L5" s="555"/>
      <c r="M5" s="553" t="s">
        <v>207</v>
      </c>
      <c r="N5" s="554"/>
      <c r="O5" s="554"/>
      <c r="P5" s="554"/>
      <c r="Q5" s="554"/>
      <c r="R5" s="554"/>
      <c r="S5" s="555"/>
      <c r="T5" s="558" t="s">
        <v>466</v>
      </c>
      <c r="U5" s="558" t="s">
        <v>465</v>
      </c>
      <c r="V5" s="556" t="s">
        <v>208</v>
      </c>
    </row>
    <row r="6" spans="1:22" s="69" customFormat="1" ht="140.25">
      <c r="A6" s="119"/>
      <c r="B6" s="182"/>
      <c r="C6" s="99" t="s">
        <v>209</v>
      </c>
      <c r="D6" s="98" t="s">
        <v>210</v>
      </c>
      <c r="E6" s="95" t="s">
        <v>211</v>
      </c>
      <c r="F6" s="279" t="s">
        <v>460</v>
      </c>
      <c r="G6" s="98" t="s">
        <v>212</v>
      </c>
      <c r="H6" s="98" t="s">
        <v>213</v>
      </c>
      <c r="I6" s="98" t="s">
        <v>214</v>
      </c>
      <c r="J6" s="98" t="s">
        <v>256</v>
      </c>
      <c r="K6" s="98" t="s">
        <v>215</v>
      </c>
      <c r="L6" s="100" t="s">
        <v>216</v>
      </c>
      <c r="M6" s="99" t="s">
        <v>217</v>
      </c>
      <c r="N6" s="98" t="s">
        <v>218</v>
      </c>
      <c r="O6" s="98" t="s">
        <v>219</v>
      </c>
      <c r="P6" s="98" t="s">
        <v>220</v>
      </c>
      <c r="Q6" s="98" t="s">
        <v>221</v>
      </c>
      <c r="R6" s="98" t="s">
        <v>222</v>
      </c>
      <c r="S6" s="100" t="s">
        <v>223</v>
      </c>
      <c r="T6" s="559"/>
      <c r="U6" s="559"/>
      <c r="V6" s="557"/>
    </row>
    <row r="7" spans="1:22" s="163" customFormat="1">
      <c r="A7" s="164">
        <v>1</v>
      </c>
      <c r="B7" s="162" t="s">
        <v>224</v>
      </c>
      <c r="C7" s="519"/>
      <c r="D7" s="475">
        <v>0</v>
      </c>
      <c r="E7" s="475"/>
      <c r="F7" s="475"/>
      <c r="G7" s="475"/>
      <c r="H7" s="475"/>
      <c r="I7" s="475"/>
      <c r="J7" s="475">
        <v>0</v>
      </c>
      <c r="K7" s="475"/>
      <c r="L7" s="509"/>
      <c r="M7" s="519"/>
      <c r="N7" s="475"/>
      <c r="O7" s="475"/>
      <c r="P7" s="475"/>
      <c r="Q7" s="475"/>
      <c r="R7" s="475"/>
      <c r="S7" s="509"/>
      <c r="T7" s="520">
        <v>0</v>
      </c>
      <c r="U7" s="520"/>
      <c r="V7" s="257">
        <f>SUM(C7:S7)</f>
        <v>0</v>
      </c>
    </row>
    <row r="8" spans="1:22" s="163" customFormat="1">
      <c r="A8" s="164">
        <v>2</v>
      </c>
      <c r="B8" s="162" t="s">
        <v>225</v>
      </c>
      <c r="C8" s="519"/>
      <c r="D8" s="475">
        <v>0</v>
      </c>
      <c r="E8" s="475"/>
      <c r="F8" s="475"/>
      <c r="G8" s="475"/>
      <c r="H8" s="475"/>
      <c r="I8" s="475"/>
      <c r="J8" s="475">
        <v>0</v>
      </c>
      <c r="K8" s="475"/>
      <c r="L8" s="509"/>
      <c r="M8" s="519"/>
      <c r="N8" s="475"/>
      <c r="O8" s="475"/>
      <c r="P8" s="475"/>
      <c r="Q8" s="475"/>
      <c r="R8" s="475"/>
      <c r="S8" s="509"/>
      <c r="T8" s="520">
        <v>0</v>
      </c>
      <c r="U8" s="520"/>
      <c r="V8" s="257">
        <f t="shared" ref="V8:V20" si="0">SUM(C8:S8)</f>
        <v>0</v>
      </c>
    </row>
    <row r="9" spans="1:22" s="163" customFormat="1">
      <c r="A9" s="164">
        <v>3</v>
      </c>
      <c r="B9" s="162" t="s">
        <v>226</v>
      </c>
      <c r="C9" s="519"/>
      <c r="D9" s="475">
        <v>0</v>
      </c>
      <c r="E9" s="475"/>
      <c r="F9" s="475"/>
      <c r="G9" s="475"/>
      <c r="H9" s="475"/>
      <c r="I9" s="475"/>
      <c r="J9" s="475">
        <v>0</v>
      </c>
      <c r="K9" s="475"/>
      <c r="L9" s="509"/>
      <c r="M9" s="519"/>
      <c r="N9" s="475"/>
      <c r="O9" s="475"/>
      <c r="P9" s="475"/>
      <c r="Q9" s="475"/>
      <c r="R9" s="475"/>
      <c r="S9" s="509"/>
      <c r="T9" s="520">
        <v>0</v>
      </c>
      <c r="U9" s="520"/>
      <c r="V9" s="257">
        <f>SUM(C9:S9)</f>
        <v>0</v>
      </c>
    </row>
    <row r="10" spans="1:22" s="163" customFormat="1">
      <c r="A10" s="164">
        <v>4</v>
      </c>
      <c r="B10" s="162" t="s">
        <v>227</v>
      </c>
      <c r="C10" s="519"/>
      <c r="D10" s="475">
        <v>0</v>
      </c>
      <c r="E10" s="475"/>
      <c r="F10" s="475"/>
      <c r="G10" s="475"/>
      <c r="H10" s="475"/>
      <c r="I10" s="475"/>
      <c r="J10" s="475">
        <v>0</v>
      </c>
      <c r="K10" s="475"/>
      <c r="L10" s="509"/>
      <c r="M10" s="519"/>
      <c r="N10" s="475"/>
      <c r="O10" s="475"/>
      <c r="P10" s="475"/>
      <c r="Q10" s="475"/>
      <c r="R10" s="475"/>
      <c r="S10" s="509"/>
      <c r="T10" s="520">
        <v>0</v>
      </c>
      <c r="U10" s="520"/>
      <c r="V10" s="257">
        <f t="shared" si="0"/>
        <v>0</v>
      </c>
    </row>
    <row r="11" spans="1:22" s="163" customFormat="1">
      <c r="A11" s="164">
        <v>5</v>
      </c>
      <c r="B11" s="162" t="s">
        <v>228</v>
      </c>
      <c r="C11" s="519"/>
      <c r="D11" s="475">
        <v>0</v>
      </c>
      <c r="E11" s="475"/>
      <c r="F11" s="475"/>
      <c r="G11" s="475"/>
      <c r="H11" s="475"/>
      <c r="I11" s="475"/>
      <c r="J11" s="475">
        <v>0</v>
      </c>
      <c r="K11" s="475"/>
      <c r="L11" s="509"/>
      <c r="M11" s="519"/>
      <c r="N11" s="475"/>
      <c r="O11" s="475"/>
      <c r="P11" s="475"/>
      <c r="Q11" s="475"/>
      <c r="R11" s="475"/>
      <c r="S11" s="509"/>
      <c r="T11" s="520">
        <v>0</v>
      </c>
      <c r="U11" s="520"/>
      <c r="V11" s="257">
        <f t="shared" si="0"/>
        <v>0</v>
      </c>
    </row>
    <row r="12" spans="1:22" s="163" customFormat="1">
      <c r="A12" s="164">
        <v>6</v>
      </c>
      <c r="B12" s="162" t="s">
        <v>229</v>
      </c>
      <c r="C12" s="519"/>
      <c r="D12" s="475">
        <v>0</v>
      </c>
      <c r="E12" s="475"/>
      <c r="F12" s="475"/>
      <c r="G12" s="475"/>
      <c r="H12" s="475"/>
      <c r="I12" s="475"/>
      <c r="J12" s="475">
        <v>0</v>
      </c>
      <c r="K12" s="475"/>
      <c r="L12" s="509"/>
      <c r="M12" s="519"/>
      <c r="N12" s="475"/>
      <c r="O12" s="475"/>
      <c r="P12" s="475"/>
      <c r="Q12" s="475"/>
      <c r="R12" s="475"/>
      <c r="S12" s="509"/>
      <c r="T12" s="520">
        <v>0</v>
      </c>
      <c r="U12" s="520"/>
      <c r="V12" s="257">
        <f t="shared" si="0"/>
        <v>0</v>
      </c>
    </row>
    <row r="13" spans="1:22" s="163" customFormat="1">
      <c r="A13" s="164">
        <v>7</v>
      </c>
      <c r="B13" s="162" t="s">
        <v>79</v>
      </c>
      <c r="C13" s="519"/>
      <c r="D13" s="475">
        <v>23643355.33532</v>
      </c>
      <c r="E13" s="475"/>
      <c r="F13" s="475"/>
      <c r="G13" s="475"/>
      <c r="H13" s="475"/>
      <c r="I13" s="475"/>
      <c r="J13" s="475">
        <v>0</v>
      </c>
      <c r="K13" s="475"/>
      <c r="L13" s="509"/>
      <c r="M13" s="519"/>
      <c r="N13" s="475"/>
      <c r="O13" s="475"/>
      <c r="P13" s="475"/>
      <c r="Q13" s="475"/>
      <c r="R13" s="475"/>
      <c r="S13" s="509"/>
      <c r="T13" s="520">
        <v>17338858.51732</v>
      </c>
      <c r="U13" s="520">
        <v>6304496.818</v>
      </c>
      <c r="V13" s="257">
        <f t="shared" si="0"/>
        <v>23643355.33532</v>
      </c>
    </row>
    <row r="14" spans="1:22" s="163" customFormat="1">
      <c r="A14" s="164">
        <v>8</v>
      </c>
      <c r="B14" s="162" t="s">
        <v>80</v>
      </c>
      <c r="C14" s="519"/>
      <c r="D14" s="475">
        <v>7637158.5127130002</v>
      </c>
      <c r="E14" s="475"/>
      <c r="F14" s="475"/>
      <c r="G14" s="475"/>
      <c r="H14" s="475"/>
      <c r="I14" s="475"/>
      <c r="J14" s="475">
        <v>0</v>
      </c>
      <c r="K14" s="475"/>
      <c r="L14" s="509"/>
      <c r="M14" s="519"/>
      <c r="N14" s="475"/>
      <c r="O14" s="475"/>
      <c r="P14" s="475"/>
      <c r="Q14" s="475"/>
      <c r="R14" s="475"/>
      <c r="S14" s="509"/>
      <c r="T14" s="520">
        <v>6780788.3577129999</v>
      </c>
      <c r="U14" s="520">
        <v>856370.15499999991</v>
      </c>
      <c r="V14" s="257">
        <f t="shared" si="0"/>
        <v>7637158.5127130002</v>
      </c>
    </row>
    <row r="15" spans="1:22" s="163" customFormat="1">
      <c r="A15" s="164">
        <v>9</v>
      </c>
      <c r="B15" s="162" t="s">
        <v>81</v>
      </c>
      <c r="C15" s="519"/>
      <c r="D15" s="475">
        <v>0</v>
      </c>
      <c r="E15" s="475"/>
      <c r="F15" s="475"/>
      <c r="G15" s="475"/>
      <c r="H15" s="475"/>
      <c r="I15" s="475"/>
      <c r="J15" s="475">
        <v>0</v>
      </c>
      <c r="K15" s="475"/>
      <c r="L15" s="509"/>
      <c r="M15" s="519"/>
      <c r="N15" s="475"/>
      <c r="O15" s="475"/>
      <c r="P15" s="475"/>
      <c r="Q15" s="475"/>
      <c r="R15" s="475"/>
      <c r="S15" s="509"/>
      <c r="T15" s="520">
        <v>0</v>
      </c>
      <c r="U15" s="520"/>
      <c r="V15" s="257">
        <f t="shared" si="0"/>
        <v>0</v>
      </c>
    </row>
    <row r="16" spans="1:22" s="163" customFormat="1">
      <c r="A16" s="164">
        <v>10</v>
      </c>
      <c r="B16" s="162" t="s">
        <v>75</v>
      </c>
      <c r="C16" s="519"/>
      <c r="D16" s="475">
        <v>36589.757559999998</v>
      </c>
      <c r="E16" s="475"/>
      <c r="F16" s="475"/>
      <c r="G16" s="475"/>
      <c r="H16" s="475"/>
      <c r="I16" s="475"/>
      <c r="J16" s="475">
        <v>0</v>
      </c>
      <c r="K16" s="475"/>
      <c r="L16" s="509"/>
      <c r="M16" s="519"/>
      <c r="N16" s="475"/>
      <c r="O16" s="475"/>
      <c r="P16" s="475"/>
      <c r="Q16" s="475"/>
      <c r="R16" s="475"/>
      <c r="S16" s="509"/>
      <c r="T16" s="520">
        <v>36589.757559999998</v>
      </c>
      <c r="U16" s="520"/>
      <c r="V16" s="257">
        <f t="shared" si="0"/>
        <v>36589.757559999998</v>
      </c>
    </row>
    <row r="17" spans="1:22" s="163" customFormat="1">
      <c r="A17" s="164">
        <v>11</v>
      </c>
      <c r="B17" s="162" t="s">
        <v>76</v>
      </c>
      <c r="C17" s="519"/>
      <c r="D17" s="475">
        <v>0</v>
      </c>
      <c r="E17" s="475"/>
      <c r="F17" s="475"/>
      <c r="G17" s="475"/>
      <c r="H17" s="475"/>
      <c r="I17" s="475"/>
      <c r="J17" s="475">
        <v>0</v>
      </c>
      <c r="K17" s="475"/>
      <c r="L17" s="509"/>
      <c r="M17" s="519"/>
      <c r="N17" s="475"/>
      <c r="O17" s="475"/>
      <c r="P17" s="475"/>
      <c r="Q17" s="475"/>
      <c r="R17" s="475"/>
      <c r="S17" s="509"/>
      <c r="T17" s="520">
        <v>0</v>
      </c>
      <c r="U17" s="520"/>
      <c r="V17" s="257">
        <f t="shared" si="0"/>
        <v>0</v>
      </c>
    </row>
    <row r="18" spans="1:22" s="163" customFormat="1">
      <c r="A18" s="164">
        <v>12</v>
      </c>
      <c r="B18" s="162" t="s">
        <v>77</v>
      </c>
      <c r="C18" s="519"/>
      <c r="D18" s="475">
        <v>0</v>
      </c>
      <c r="E18" s="475"/>
      <c r="F18" s="475"/>
      <c r="G18" s="475"/>
      <c r="H18" s="475"/>
      <c r="I18" s="475"/>
      <c r="J18" s="475">
        <v>0</v>
      </c>
      <c r="K18" s="475"/>
      <c r="L18" s="509"/>
      <c r="M18" s="519"/>
      <c r="N18" s="475"/>
      <c r="O18" s="475"/>
      <c r="P18" s="475"/>
      <c r="Q18" s="475"/>
      <c r="R18" s="475"/>
      <c r="S18" s="509"/>
      <c r="T18" s="520">
        <v>0</v>
      </c>
      <c r="U18" s="520"/>
      <c r="V18" s="257">
        <f t="shared" si="0"/>
        <v>0</v>
      </c>
    </row>
    <row r="19" spans="1:22" s="163" customFormat="1">
      <c r="A19" s="164">
        <v>13</v>
      </c>
      <c r="B19" s="162" t="s">
        <v>78</v>
      </c>
      <c r="C19" s="519"/>
      <c r="D19" s="475">
        <v>0</v>
      </c>
      <c r="E19" s="475"/>
      <c r="F19" s="475"/>
      <c r="G19" s="475"/>
      <c r="H19" s="475"/>
      <c r="I19" s="475"/>
      <c r="J19" s="475">
        <v>0</v>
      </c>
      <c r="K19" s="475"/>
      <c r="L19" s="509"/>
      <c r="M19" s="519"/>
      <c r="N19" s="475"/>
      <c r="O19" s="475"/>
      <c r="P19" s="475"/>
      <c r="Q19" s="475"/>
      <c r="R19" s="475"/>
      <c r="S19" s="509"/>
      <c r="T19" s="520">
        <v>0</v>
      </c>
      <c r="U19" s="520"/>
      <c r="V19" s="257">
        <f t="shared" si="0"/>
        <v>0</v>
      </c>
    </row>
    <row r="20" spans="1:22" s="163" customFormat="1">
      <c r="A20" s="164">
        <v>14</v>
      </c>
      <c r="B20" s="162" t="s">
        <v>257</v>
      </c>
      <c r="C20" s="519"/>
      <c r="D20" s="475">
        <v>0</v>
      </c>
      <c r="E20" s="475"/>
      <c r="F20" s="475"/>
      <c r="G20" s="475"/>
      <c r="H20" s="475"/>
      <c r="I20" s="475"/>
      <c r="J20" s="475">
        <v>0</v>
      </c>
      <c r="K20" s="475"/>
      <c r="L20" s="509"/>
      <c r="M20" s="519"/>
      <c r="N20" s="475"/>
      <c r="O20" s="475"/>
      <c r="P20" s="475"/>
      <c r="Q20" s="475"/>
      <c r="R20" s="475"/>
      <c r="S20" s="509"/>
      <c r="T20" s="520">
        <v>0</v>
      </c>
      <c r="U20" s="520"/>
      <c r="V20" s="257">
        <f t="shared" si="0"/>
        <v>0</v>
      </c>
    </row>
    <row r="21" spans="1:22" ht="13.5" thickBot="1">
      <c r="A21" s="103"/>
      <c r="B21" s="104" t="s">
        <v>74</v>
      </c>
      <c r="C21" s="258">
        <f>SUM(C7:C20)</f>
        <v>0</v>
      </c>
      <c r="D21" s="256">
        <f t="shared" ref="D21:V21" si="1">SUM(D7:D20)</f>
        <v>31317103.605593</v>
      </c>
      <c r="E21" s="256">
        <f t="shared" si="1"/>
        <v>0</v>
      </c>
      <c r="F21" s="256">
        <f t="shared" si="1"/>
        <v>0</v>
      </c>
      <c r="G21" s="256">
        <f t="shared" si="1"/>
        <v>0</v>
      </c>
      <c r="H21" s="256">
        <f t="shared" si="1"/>
        <v>0</v>
      </c>
      <c r="I21" s="256">
        <f t="shared" si="1"/>
        <v>0</v>
      </c>
      <c r="J21" s="256">
        <f t="shared" si="1"/>
        <v>0</v>
      </c>
      <c r="K21" s="256">
        <f t="shared" si="1"/>
        <v>0</v>
      </c>
      <c r="L21" s="259">
        <f t="shared" si="1"/>
        <v>0</v>
      </c>
      <c r="M21" s="258">
        <f t="shared" si="1"/>
        <v>0</v>
      </c>
      <c r="N21" s="256">
        <f t="shared" si="1"/>
        <v>0</v>
      </c>
      <c r="O21" s="256">
        <f t="shared" si="1"/>
        <v>0</v>
      </c>
      <c r="P21" s="256">
        <f t="shared" si="1"/>
        <v>0</v>
      </c>
      <c r="Q21" s="256">
        <f t="shared" si="1"/>
        <v>0</v>
      </c>
      <c r="R21" s="256">
        <f t="shared" si="1"/>
        <v>0</v>
      </c>
      <c r="S21" s="259">
        <f t="shared" si="1"/>
        <v>0</v>
      </c>
      <c r="T21" s="259">
        <f>SUM(T7:T20)</f>
        <v>24156236.632592998</v>
      </c>
      <c r="U21" s="259">
        <f t="shared" si="1"/>
        <v>7160866.9730000002</v>
      </c>
      <c r="V21" s="260">
        <f t="shared" si="1"/>
        <v>31317103.605593</v>
      </c>
    </row>
    <row r="24" spans="1:22">
      <c r="A24" s="18"/>
      <c r="B24" s="18"/>
      <c r="C24" s="73"/>
      <c r="D24" s="73"/>
      <c r="E24" s="73"/>
    </row>
    <row r="25" spans="1:22">
      <c r="A25" s="96"/>
      <c r="B25" s="96"/>
      <c r="C25" s="18"/>
      <c r="D25" s="73"/>
      <c r="E25" s="73"/>
    </row>
    <row r="26" spans="1:22">
      <c r="A26" s="96"/>
      <c r="B26" s="97"/>
      <c r="C26" s="18"/>
      <c r="D26" s="73"/>
      <c r="E26" s="73"/>
    </row>
    <row r="27" spans="1:22">
      <c r="A27" s="96"/>
      <c r="B27" s="96"/>
      <c r="C27" s="18"/>
      <c r="D27" s="73"/>
      <c r="E27" s="73"/>
    </row>
    <row r="28" spans="1:22">
      <c r="A28" s="96"/>
      <c r="B28" s="97"/>
      <c r="C28" s="18"/>
      <c r="D28" s="73"/>
      <c r="E28" s="73"/>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C8" activePane="bottomRight" state="frozen"/>
      <selection activeCell="B3" sqref="B3"/>
      <selection pane="topRight" activeCell="B3" sqref="B3"/>
      <selection pane="bottomLeft" activeCell="B3" sqref="B3"/>
      <selection pane="bottomRight" activeCell="S8" sqref="C8:S21"/>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196</v>
      </c>
      <c r="B1" s="309" t="str">
        <f>Info!C2</f>
        <v>სს "ვითიბი ბანკი ჯორჯია"</v>
      </c>
    </row>
    <row r="2" spans="1:19">
      <c r="A2" s="2" t="s">
        <v>197</v>
      </c>
      <c r="B2" s="414">
        <v>44012</v>
      </c>
    </row>
    <row r="4" spans="1:19" ht="39" thickBot="1">
      <c r="A4" s="69" t="s">
        <v>424</v>
      </c>
      <c r="B4" s="277" t="s">
        <v>467</v>
      </c>
    </row>
    <row r="5" spans="1:19">
      <c r="A5" s="135"/>
      <c r="B5" s="138"/>
      <c r="C5" s="117" t="s">
        <v>0</v>
      </c>
      <c r="D5" s="117" t="s">
        <v>1</v>
      </c>
      <c r="E5" s="117" t="s">
        <v>2</v>
      </c>
      <c r="F5" s="117" t="s">
        <v>3</v>
      </c>
      <c r="G5" s="117" t="s">
        <v>4</v>
      </c>
      <c r="H5" s="117" t="s">
        <v>10</v>
      </c>
      <c r="I5" s="117" t="s">
        <v>246</v>
      </c>
      <c r="J5" s="117" t="s">
        <v>247</v>
      </c>
      <c r="K5" s="117" t="s">
        <v>248</v>
      </c>
      <c r="L5" s="117" t="s">
        <v>249</v>
      </c>
      <c r="M5" s="117" t="s">
        <v>250</v>
      </c>
      <c r="N5" s="117" t="s">
        <v>251</v>
      </c>
      <c r="O5" s="117" t="s">
        <v>454</v>
      </c>
      <c r="P5" s="117" t="s">
        <v>455</v>
      </c>
      <c r="Q5" s="117" t="s">
        <v>456</v>
      </c>
      <c r="R5" s="271" t="s">
        <v>457</v>
      </c>
      <c r="S5" s="118" t="s">
        <v>458</v>
      </c>
    </row>
    <row r="6" spans="1:19" ht="46.5" customHeight="1">
      <c r="A6" s="159"/>
      <c r="B6" s="564" t="s">
        <v>459</v>
      </c>
      <c r="C6" s="562">
        <v>0</v>
      </c>
      <c r="D6" s="563"/>
      <c r="E6" s="562">
        <v>0.2</v>
      </c>
      <c r="F6" s="563"/>
      <c r="G6" s="562">
        <v>0.35</v>
      </c>
      <c r="H6" s="563"/>
      <c r="I6" s="562">
        <v>0.5</v>
      </c>
      <c r="J6" s="563"/>
      <c r="K6" s="562">
        <v>0.75</v>
      </c>
      <c r="L6" s="563"/>
      <c r="M6" s="562">
        <v>1</v>
      </c>
      <c r="N6" s="563"/>
      <c r="O6" s="562">
        <v>1.5</v>
      </c>
      <c r="P6" s="563"/>
      <c r="Q6" s="562">
        <v>2.5</v>
      </c>
      <c r="R6" s="563"/>
      <c r="S6" s="560" t="s">
        <v>259</v>
      </c>
    </row>
    <row r="7" spans="1:19">
      <c r="A7" s="159"/>
      <c r="B7" s="565"/>
      <c r="C7" s="276" t="s">
        <v>452</v>
      </c>
      <c r="D7" s="276" t="s">
        <v>453</v>
      </c>
      <c r="E7" s="276" t="s">
        <v>452</v>
      </c>
      <c r="F7" s="276" t="s">
        <v>453</v>
      </c>
      <c r="G7" s="276" t="s">
        <v>452</v>
      </c>
      <c r="H7" s="276" t="s">
        <v>453</v>
      </c>
      <c r="I7" s="276" t="s">
        <v>452</v>
      </c>
      <c r="J7" s="276" t="s">
        <v>453</v>
      </c>
      <c r="K7" s="276" t="s">
        <v>452</v>
      </c>
      <c r="L7" s="276" t="s">
        <v>453</v>
      </c>
      <c r="M7" s="276" t="s">
        <v>452</v>
      </c>
      <c r="N7" s="276" t="s">
        <v>453</v>
      </c>
      <c r="O7" s="276" t="s">
        <v>452</v>
      </c>
      <c r="P7" s="276" t="s">
        <v>453</v>
      </c>
      <c r="Q7" s="276" t="s">
        <v>452</v>
      </c>
      <c r="R7" s="276" t="s">
        <v>453</v>
      </c>
      <c r="S7" s="561"/>
    </row>
    <row r="8" spans="1:19" s="163" customFormat="1">
      <c r="A8" s="121">
        <v>1</v>
      </c>
      <c r="B8" s="180" t="s">
        <v>224</v>
      </c>
      <c r="C8" s="475">
        <v>193511169.58000001</v>
      </c>
      <c r="D8" s="475"/>
      <c r="E8" s="475">
        <v>0</v>
      </c>
      <c r="F8" s="475"/>
      <c r="G8" s="475">
        <v>0</v>
      </c>
      <c r="H8" s="475"/>
      <c r="I8" s="475">
        <v>0</v>
      </c>
      <c r="J8" s="475"/>
      <c r="K8" s="475">
        <v>0</v>
      </c>
      <c r="L8" s="475"/>
      <c r="M8" s="475">
        <v>215048620.01019999</v>
      </c>
      <c r="N8" s="475"/>
      <c r="O8" s="475">
        <v>0</v>
      </c>
      <c r="P8" s="475"/>
      <c r="Q8" s="475">
        <v>0</v>
      </c>
      <c r="R8" s="475"/>
      <c r="S8" s="476">
        <v>215048620.01019999</v>
      </c>
    </row>
    <row r="9" spans="1:19" s="163" customFormat="1">
      <c r="A9" s="121">
        <v>2</v>
      </c>
      <c r="B9" s="180" t="s">
        <v>225</v>
      </c>
      <c r="C9" s="475">
        <v>0</v>
      </c>
      <c r="D9" s="475"/>
      <c r="E9" s="475">
        <v>0</v>
      </c>
      <c r="F9" s="475"/>
      <c r="G9" s="475">
        <v>0</v>
      </c>
      <c r="H9" s="475"/>
      <c r="I9" s="475">
        <v>0</v>
      </c>
      <c r="J9" s="475"/>
      <c r="K9" s="475">
        <v>0</v>
      </c>
      <c r="L9" s="475"/>
      <c r="M9" s="475">
        <v>0</v>
      </c>
      <c r="N9" s="475"/>
      <c r="O9" s="475">
        <v>0</v>
      </c>
      <c r="P9" s="475"/>
      <c r="Q9" s="475">
        <v>0</v>
      </c>
      <c r="R9" s="475"/>
      <c r="S9" s="476">
        <v>0</v>
      </c>
    </row>
    <row r="10" spans="1:19" s="163" customFormat="1">
      <c r="A10" s="121">
        <v>3</v>
      </c>
      <c r="B10" s="180" t="s">
        <v>226</v>
      </c>
      <c r="C10" s="475">
        <v>0</v>
      </c>
      <c r="D10" s="475"/>
      <c r="E10" s="475">
        <v>0</v>
      </c>
      <c r="F10" s="475"/>
      <c r="G10" s="475">
        <v>0</v>
      </c>
      <c r="H10" s="475"/>
      <c r="I10" s="475">
        <v>0</v>
      </c>
      <c r="J10" s="475"/>
      <c r="K10" s="475">
        <v>0</v>
      </c>
      <c r="L10" s="475"/>
      <c r="M10" s="475">
        <v>0</v>
      </c>
      <c r="N10" s="475"/>
      <c r="O10" s="475">
        <v>0</v>
      </c>
      <c r="P10" s="475"/>
      <c r="Q10" s="475">
        <v>0</v>
      </c>
      <c r="R10" s="475"/>
      <c r="S10" s="476">
        <v>0</v>
      </c>
    </row>
    <row r="11" spans="1:19" s="163" customFormat="1">
      <c r="A11" s="121">
        <v>4</v>
      </c>
      <c r="B11" s="180" t="s">
        <v>227</v>
      </c>
      <c r="C11" s="475">
        <v>0</v>
      </c>
      <c r="D11" s="475"/>
      <c r="E11" s="475">
        <v>0</v>
      </c>
      <c r="F11" s="475"/>
      <c r="G11" s="475">
        <v>0</v>
      </c>
      <c r="H11" s="475"/>
      <c r="I11" s="475">
        <v>0</v>
      </c>
      <c r="J11" s="475"/>
      <c r="K11" s="475">
        <v>0</v>
      </c>
      <c r="L11" s="475"/>
      <c r="M11" s="475">
        <v>0</v>
      </c>
      <c r="N11" s="475"/>
      <c r="O11" s="475">
        <v>0</v>
      </c>
      <c r="P11" s="475"/>
      <c r="Q11" s="475">
        <v>0</v>
      </c>
      <c r="R11" s="475"/>
      <c r="S11" s="476">
        <v>0</v>
      </c>
    </row>
    <row r="12" spans="1:19" s="163" customFormat="1">
      <c r="A12" s="121">
        <v>5</v>
      </c>
      <c r="B12" s="180" t="s">
        <v>228</v>
      </c>
      <c r="C12" s="475">
        <v>0</v>
      </c>
      <c r="D12" s="475"/>
      <c r="E12" s="475">
        <v>0</v>
      </c>
      <c r="F12" s="475"/>
      <c r="G12" s="475">
        <v>0</v>
      </c>
      <c r="H12" s="475"/>
      <c r="I12" s="475">
        <v>0</v>
      </c>
      <c r="J12" s="475"/>
      <c r="K12" s="475">
        <v>0</v>
      </c>
      <c r="L12" s="475"/>
      <c r="M12" s="475">
        <v>0</v>
      </c>
      <c r="N12" s="475"/>
      <c r="O12" s="475">
        <v>0</v>
      </c>
      <c r="P12" s="475"/>
      <c r="Q12" s="475">
        <v>0</v>
      </c>
      <c r="R12" s="475"/>
      <c r="S12" s="476">
        <v>0</v>
      </c>
    </row>
    <row r="13" spans="1:19" s="163" customFormat="1">
      <c r="A13" s="121">
        <v>6</v>
      </c>
      <c r="B13" s="180" t="s">
        <v>229</v>
      </c>
      <c r="C13" s="475">
        <v>0</v>
      </c>
      <c r="D13" s="475"/>
      <c r="E13" s="475">
        <v>26697491.412899993</v>
      </c>
      <c r="F13" s="475"/>
      <c r="G13" s="475">
        <v>0</v>
      </c>
      <c r="H13" s="475"/>
      <c r="I13" s="475">
        <v>854004.79920000711</v>
      </c>
      <c r="J13" s="475"/>
      <c r="K13" s="475">
        <v>0</v>
      </c>
      <c r="L13" s="475"/>
      <c r="M13" s="475">
        <v>694837.19770000002</v>
      </c>
      <c r="N13" s="475">
        <v>3869600.9709000001</v>
      </c>
      <c r="O13" s="475">
        <v>0</v>
      </c>
      <c r="P13" s="475"/>
      <c r="Q13" s="475">
        <v>0</v>
      </c>
      <c r="R13" s="475"/>
      <c r="S13" s="476">
        <v>10330938.850780003</v>
      </c>
    </row>
    <row r="14" spans="1:19" s="163" customFormat="1">
      <c r="A14" s="121">
        <v>7</v>
      </c>
      <c r="B14" s="180" t="s">
        <v>79</v>
      </c>
      <c r="C14" s="475">
        <v>0</v>
      </c>
      <c r="D14" s="475">
        <v>0</v>
      </c>
      <c r="E14" s="475">
        <v>0</v>
      </c>
      <c r="F14" s="475">
        <v>0</v>
      </c>
      <c r="G14" s="475">
        <v>0</v>
      </c>
      <c r="H14" s="475"/>
      <c r="I14" s="475">
        <v>0</v>
      </c>
      <c r="J14" s="475">
        <v>0</v>
      </c>
      <c r="K14" s="475">
        <v>0</v>
      </c>
      <c r="L14" s="475"/>
      <c r="M14" s="475">
        <v>583762621.72403002</v>
      </c>
      <c r="N14" s="475">
        <v>77368974.845304996</v>
      </c>
      <c r="O14" s="475">
        <v>3949758.49511</v>
      </c>
      <c r="P14" s="475">
        <v>50082.039999999994</v>
      </c>
      <c r="Q14" s="475">
        <v>0</v>
      </c>
      <c r="R14" s="475">
        <v>0</v>
      </c>
      <c r="S14" s="476">
        <v>667131357.37199998</v>
      </c>
    </row>
    <row r="15" spans="1:19" s="163" customFormat="1">
      <c r="A15" s="121">
        <v>8</v>
      </c>
      <c r="B15" s="180" t="s">
        <v>80</v>
      </c>
      <c r="C15" s="475">
        <v>0</v>
      </c>
      <c r="D15" s="475"/>
      <c r="E15" s="475">
        <v>0</v>
      </c>
      <c r="F15" s="475"/>
      <c r="G15" s="475">
        <v>0</v>
      </c>
      <c r="H15" s="475"/>
      <c r="I15" s="475">
        <v>0</v>
      </c>
      <c r="J15" s="475"/>
      <c r="K15" s="475">
        <v>214524958.11737987</v>
      </c>
      <c r="L15" s="475">
        <v>11258056.075780001</v>
      </c>
      <c r="M15" s="475">
        <v>32311377.517419998</v>
      </c>
      <c r="N15" s="475">
        <v>288587.50721500005</v>
      </c>
      <c r="O15" s="475">
        <v>114593594.94012001</v>
      </c>
      <c r="P15" s="475">
        <v>2704165.2129799998</v>
      </c>
      <c r="Q15" s="475">
        <v>0</v>
      </c>
      <c r="R15" s="475"/>
      <c r="S15" s="476">
        <v>377883865.8991549</v>
      </c>
    </row>
    <row r="16" spans="1:19" s="163" customFormat="1">
      <c r="A16" s="121">
        <v>9</v>
      </c>
      <c r="B16" s="180" t="s">
        <v>81</v>
      </c>
      <c r="C16" s="475">
        <v>0</v>
      </c>
      <c r="D16" s="475"/>
      <c r="E16" s="475">
        <v>0</v>
      </c>
      <c r="F16" s="475"/>
      <c r="G16" s="475">
        <v>207008243.44321004</v>
      </c>
      <c r="H16" s="475">
        <v>687993.66790999996</v>
      </c>
      <c r="I16" s="475">
        <v>0</v>
      </c>
      <c r="J16" s="475"/>
      <c r="K16" s="475">
        <v>0</v>
      </c>
      <c r="L16" s="475"/>
      <c r="M16" s="475">
        <v>0</v>
      </c>
      <c r="N16" s="475"/>
      <c r="O16" s="475">
        <v>0</v>
      </c>
      <c r="P16" s="475"/>
      <c r="Q16" s="475">
        <v>0</v>
      </c>
      <c r="R16" s="475"/>
      <c r="S16" s="476">
        <v>72693682.988892004</v>
      </c>
    </row>
    <row r="17" spans="1:19" s="163" customFormat="1">
      <c r="A17" s="121">
        <v>10</v>
      </c>
      <c r="B17" s="180" t="s">
        <v>75</v>
      </c>
      <c r="C17" s="475">
        <v>0</v>
      </c>
      <c r="D17" s="475"/>
      <c r="E17" s="475">
        <v>0</v>
      </c>
      <c r="F17" s="475"/>
      <c r="G17" s="475">
        <v>0</v>
      </c>
      <c r="H17" s="475"/>
      <c r="I17" s="475">
        <v>3567797.1079099998</v>
      </c>
      <c r="J17" s="475"/>
      <c r="K17" s="475">
        <v>0</v>
      </c>
      <c r="L17" s="475"/>
      <c r="M17" s="475">
        <v>14734642.682359999</v>
      </c>
      <c r="N17" s="475"/>
      <c r="O17" s="475">
        <v>719764.43198999995</v>
      </c>
      <c r="P17" s="475"/>
      <c r="Q17" s="475">
        <v>0</v>
      </c>
      <c r="R17" s="475"/>
      <c r="S17" s="476">
        <v>17598187.884299997</v>
      </c>
    </row>
    <row r="18" spans="1:19" s="163" customFormat="1">
      <c r="A18" s="121">
        <v>11</v>
      </c>
      <c r="B18" s="180" t="s">
        <v>76</v>
      </c>
      <c r="C18" s="475">
        <v>0</v>
      </c>
      <c r="D18" s="475"/>
      <c r="E18" s="475">
        <v>0</v>
      </c>
      <c r="F18" s="475"/>
      <c r="G18" s="475">
        <v>0</v>
      </c>
      <c r="H18" s="475"/>
      <c r="I18" s="475">
        <v>0</v>
      </c>
      <c r="J18" s="475"/>
      <c r="K18" s="475">
        <v>0</v>
      </c>
      <c r="L18" s="475"/>
      <c r="M18" s="475">
        <v>0</v>
      </c>
      <c r="N18" s="475"/>
      <c r="O18" s="475">
        <v>0</v>
      </c>
      <c r="P18" s="475"/>
      <c r="Q18" s="475">
        <v>0</v>
      </c>
      <c r="R18" s="475"/>
      <c r="S18" s="476">
        <v>0</v>
      </c>
    </row>
    <row r="19" spans="1:19" s="163" customFormat="1">
      <c r="A19" s="121">
        <v>12</v>
      </c>
      <c r="B19" s="180" t="s">
        <v>77</v>
      </c>
      <c r="C19" s="475">
        <v>0</v>
      </c>
      <c r="D19" s="475"/>
      <c r="E19" s="475">
        <v>0</v>
      </c>
      <c r="F19" s="475"/>
      <c r="G19" s="475">
        <v>0</v>
      </c>
      <c r="H19" s="475"/>
      <c r="I19" s="475">
        <v>0</v>
      </c>
      <c r="J19" s="475"/>
      <c r="K19" s="475">
        <v>0</v>
      </c>
      <c r="L19" s="475"/>
      <c r="M19" s="475">
        <v>0</v>
      </c>
      <c r="N19" s="475"/>
      <c r="O19" s="475">
        <v>0</v>
      </c>
      <c r="P19" s="475"/>
      <c r="Q19" s="475">
        <v>0</v>
      </c>
      <c r="R19" s="475"/>
      <c r="S19" s="476">
        <v>0</v>
      </c>
    </row>
    <row r="20" spans="1:19" s="163" customFormat="1">
      <c r="A20" s="121">
        <v>13</v>
      </c>
      <c r="B20" s="180" t="s">
        <v>78</v>
      </c>
      <c r="C20" s="475">
        <v>0</v>
      </c>
      <c r="D20" s="475"/>
      <c r="E20" s="475">
        <v>0</v>
      </c>
      <c r="F20" s="475"/>
      <c r="G20" s="475">
        <v>0</v>
      </c>
      <c r="H20" s="475"/>
      <c r="I20" s="475">
        <v>0</v>
      </c>
      <c r="J20" s="475"/>
      <c r="K20" s="475">
        <v>0</v>
      </c>
      <c r="L20" s="475"/>
      <c r="M20" s="475">
        <v>0</v>
      </c>
      <c r="N20" s="475"/>
      <c r="O20" s="475">
        <v>0</v>
      </c>
      <c r="P20" s="475"/>
      <c r="Q20" s="475">
        <v>0</v>
      </c>
      <c r="R20" s="475"/>
      <c r="S20" s="476">
        <v>0</v>
      </c>
    </row>
    <row r="21" spans="1:19" s="163" customFormat="1">
      <c r="A21" s="121">
        <v>14</v>
      </c>
      <c r="B21" s="180" t="s">
        <v>257</v>
      </c>
      <c r="C21" s="475">
        <v>63685848</v>
      </c>
      <c r="D21" s="475"/>
      <c r="E21" s="475">
        <v>0</v>
      </c>
      <c r="F21" s="475"/>
      <c r="G21" s="475">
        <v>0</v>
      </c>
      <c r="H21" s="475"/>
      <c r="I21" s="475">
        <v>0</v>
      </c>
      <c r="J21" s="475"/>
      <c r="K21" s="475">
        <v>0</v>
      </c>
      <c r="L21" s="475"/>
      <c r="M21" s="475">
        <v>133480023.08199999</v>
      </c>
      <c r="N21" s="475"/>
      <c r="O21" s="475">
        <v>0</v>
      </c>
      <c r="P21" s="475"/>
      <c r="Q21" s="475">
        <v>619689</v>
      </c>
      <c r="R21" s="475"/>
      <c r="S21" s="476">
        <v>135029245.58199999</v>
      </c>
    </row>
    <row r="22" spans="1:19" s="481" customFormat="1" ht="13.5" thickBot="1">
      <c r="A22" s="477"/>
      <c r="B22" s="478" t="s">
        <v>74</v>
      </c>
      <c r="C22" s="479">
        <f>SUM(C8:C21)</f>
        <v>257197017.58000001</v>
      </c>
      <c r="D22" s="479">
        <f t="shared" ref="D22:S22" si="0">SUM(D8:D21)</f>
        <v>0</v>
      </c>
      <c r="E22" s="479">
        <f t="shared" si="0"/>
        <v>26697491.412899993</v>
      </c>
      <c r="F22" s="479">
        <f t="shared" si="0"/>
        <v>0</v>
      </c>
      <c r="G22" s="479">
        <f t="shared" si="0"/>
        <v>207008243.44321004</v>
      </c>
      <c r="H22" s="479">
        <f t="shared" si="0"/>
        <v>687993.66790999996</v>
      </c>
      <c r="I22" s="479">
        <f t="shared" si="0"/>
        <v>4421801.9071100065</v>
      </c>
      <c r="J22" s="479">
        <f t="shared" si="0"/>
        <v>0</v>
      </c>
      <c r="K22" s="479">
        <f t="shared" si="0"/>
        <v>214524958.11737987</v>
      </c>
      <c r="L22" s="479">
        <f t="shared" si="0"/>
        <v>11258056.075780001</v>
      </c>
      <c r="M22" s="479">
        <f t="shared" si="0"/>
        <v>980032122.21371019</v>
      </c>
      <c r="N22" s="479">
        <f t="shared" si="0"/>
        <v>81527163.323419988</v>
      </c>
      <c r="O22" s="479">
        <f t="shared" si="0"/>
        <v>119263117.86722001</v>
      </c>
      <c r="P22" s="479">
        <f t="shared" si="0"/>
        <v>2754247.2529799999</v>
      </c>
      <c r="Q22" s="479">
        <f t="shared" si="0"/>
        <v>619689</v>
      </c>
      <c r="R22" s="479">
        <f t="shared" si="0"/>
        <v>0</v>
      </c>
      <c r="S22" s="480">
        <f t="shared" si="0"/>
        <v>1495715898.587327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309" t="str">
        <f>Info!C2</f>
        <v>სს "ვითიბი ბანკი ჯორჯია"</v>
      </c>
    </row>
    <row r="2" spans="1:9">
      <c r="A2" s="2" t="s">
        <v>197</v>
      </c>
      <c r="B2" s="414">
        <v>44012</v>
      </c>
    </row>
    <row r="4" spans="1:9" ht="13.5" thickBot="1">
      <c r="A4" s="2" t="s">
        <v>426</v>
      </c>
      <c r="B4" s="275" t="s">
        <v>469</v>
      </c>
    </row>
    <row r="5" spans="1:9">
      <c r="A5" s="101"/>
      <c r="B5" s="160"/>
      <c r="C5" s="165" t="s">
        <v>0</v>
      </c>
      <c r="D5" s="165" t="s">
        <v>1</v>
      </c>
      <c r="E5" s="165" t="s">
        <v>2</v>
      </c>
      <c r="F5" s="165" t="s">
        <v>3</v>
      </c>
      <c r="G5" s="272" t="s">
        <v>4</v>
      </c>
      <c r="H5" s="166" t="s">
        <v>10</v>
      </c>
      <c r="I5" s="24"/>
    </row>
    <row r="6" spans="1:9" ht="15" customHeight="1">
      <c r="A6" s="159"/>
      <c r="B6" s="22"/>
      <c r="C6" s="566" t="s">
        <v>461</v>
      </c>
      <c r="D6" s="570" t="s">
        <v>482</v>
      </c>
      <c r="E6" s="571"/>
      <c r="F6" s="566" t="s">
        <v>488</v>
      </c>
      <c r="G6" s="566" t="s">
        <v>489</v>
      </c>
      <c r="H6" s="568" t="s">
        <v>463</v>
      </c>
      <c r="I6" s="24"/>
    </row>
    <row r="7" spans="1:9" ht="76.5">
      <c r="A7" s="159"/>
      <c r="B7" s="22"/>
      <c r="C7" s="567"/>
      <c r="D7" s="274" t="s">
        <v>464</v>
      </c>
      <c r="E7" s="274" t="s">
        <v>462</v>
      </c>
      <c r="F7" s="567"/>
      <c r="G7" s="567"/>
      <c r="H7" s="569"/>
      <c r="I7" s="24"/>
    </row>
    <row r="8" spans="1:9">
      <c r="A8" s="92">
        <v>1</v>
      </c>
      <c r="B8" s="75" t="s">
        <v>224</v>
      </c>
      <c r="C8" s="261">
        <v>408559789.59020001</v>
      </c>
      <c r="D8" s="262">
        <v>0</v>
      </c>
      <c r="E8" s="261">
        <v>0</v>
      </c>
      <c r="F8" s="261">
        <v>215048620.01019999</v>
      </c>
      <c r="G8" s="273">
        <v>215048620.01019999</v>
      </c>
      <c r="H8" s="482">
        <f>IFERROR(G8/(C8+E8),0)</f>
        <v>0.52635777061149702</v>
      </c>
    </row>
    <row r="9" spans="1:9" ht="15" customHeight="1">
      <c r="A9" s="92">
        <v>2</v>
      </c>
      <c r="B9" s="75" t="s">
        <v>225</v>
      </c>
      <c r="C9" s="261">
        <v>0</v>
      </c>
      <c r="D9" s="262">
        <v>0</v>
      </c>
      <c r="E9" s="261">
        <v>0</v>
      </c>
      <c r="F9" s="261">
        <v>0</v>
      </c>
      <c r="G9" s="273">
        <v>0</v>
      </c>
      <c r="H9" s="482">
        <f t="shared" ref="H9:H20" si="0">IFERROR(G9/(C9+E9),0)</f>
        <v>0</v>
      </c>
    </row>
    <row r="10" spans="1:9">
      <c r="A10" s="92">
        <v>3</v>
      </c>
      <c r="B10" s="75" t="s">
        <v>226</v>
      </c>
      <c r="C10" s="261">
        <v>0</v>
      </c>
      <c r="D10" s="262">
        <v>0</v>
      </c>
      <c r="E10" s="261">
        <v>0</v>
      </c>
      <c r="F10" s="261">
        <v>0</v>
      </c>
      <c r="G10" s="273">
        <v>0</v>
      </c>
      <c r="H10" s="482">
        <f t="shared" si="0"/>
        <v>0</v>
      </c>
    </row>
    <row r="11" spans="1:9">
      <c r="A11" s="92">
        <v>4</v>
      </c>
      <c r="B11" s="75" t="s">
        <v>227</v>
      </c>
      <c r="C11" s="261">
        <v>0</v>
      </c>
      <c r="D11" s="262">
        <v>0</v>
      </c>
      <c r="E11" s="261">
        <v>0</v>
      </c>
      <c r="F11" s="261">
        <v>0</v>
      </c>
      <c r="G11" s="273">
        <v>0</v>
      </c>
      <c r="H11" s="482">
        <f t="shared" si="0"/>
        <v>0</v>
      </c>
    </row>
    <row r="12" spans="1:9">
      <c r="A12" s="92">
        <v>5</v>
      </c>
      <c r="B12" s="75" t="s">
        <v>228</v>
      </c>
      <c r="C12" s="261">
        <v>0</v>
      </c>
      <c r="D12" s="262">
        <v>0</v>
      </c>
      <c r="E12" s="261">
        <v>0</v>
      </c>
      <c r="F12" s="261">
        <v>0</v>
      </c>
      <c r="G12" s="273">
        <v>0</v>
      </c>
      <c r="H12" s="482">
        <f t="shared" si="0"/>
        <v>0</v>
      </c>
    </row>
    <row r="13" spans="1:9">
      <c r="A13" s="92">
        <v>6</v>
      </c>
      <c r="B13" s="75" t="s">
        <v>229</v>
      </c>
      <c r="C13" s="261">
        <v>28246333.4098</v>
      </c>
      <c r="D13" s="262">
        <v>7739201.9418000001</v>
      </c>
      <c r="E13" s="261">
        <v>3869600.9709000001</v>
      </c>
      <c r="F13" s="261">
        <v>10330938.850780003</v>
      </c>
      <c r="G13" s="273">
        <v>10330938.850780003</v>
      </c>
      <c r="H13" s="482">
        <f t="shared" si="0"/>
        <v>0.32167642168892829</v>
      </c>
    </row>
    <row r="14" spans="1:9">
      <c r="A14" s="92">
        <v>7</v>
      </c>
      <c r="B14" s="75" t="s">
        <v>79</v>
      </c>
      <c r="C14" s="261">
        <v>587712380.21914005</v>
      </c>
      <c r="D14" s="262">
        <v>135162456.91616002</v>
      </c>
      <c r="E14" s="261">
        <v>77419056.885305002</v>
      </c>
      <c r="F14" s="262">
        <v>667131357.3720001</v>
      </c>
      <c r="G14" s="324">
        <v>643488002.03667998</v>
      </c>
      <c r="H14" s="482">
        <f t="shared" si="0"/>
        <v>0.96745991264224895</v>
      </c>
    </row>
    <row r="15" spans="1:9">
      <c r="A15" s="92">
        <v>8</v>
      </c>
      <c r="B15" s="75" t="s">
        <v>80</v>
      </c>
      <c r="C15" s="261">
        <v>361429930.57491988</v>
      </c>
      <c r="D15" s="262">
        <v>26596653.671950005</v>
      </c>
      <c r="E15" s="261">
        <v>14250808.795975002</v>
      </c>
      <c r="F15" s="262">
        <v>377883865.8991549</v>
      </c>
      <c r="G15" s="324">
        <v>370246707.38644189</v>
      </c>
      <c r="H15" s="482">
        <f t="shared" si="0"/>
        <v>0.98553550551046953</v>
      </c>
    </row>
    <row r="16" spans="1:9">
      <c r="A16" s="92">
        <v>9</v>
      </c>
      <c r="B16" s="75" t="s">
        <v>81</v>
      </c>
      <c r="C16" s="261">
        <v>207008243.44321004</v>
      </c>
      <c r="D16" s="262">
        <v>1317327.4958199998</v>
      </c>
      <c r="E16" s="261">
        <v>687993.66790999996</v>
      </c>
      <c r="F16" s="262">
        <v>72693682.988892019</v>
      </c>
      <c r="G16" s="324">
        <v>72693682.988892019</v>
      </c>
      <c r="H16" s="482">
        <f t="shared" si="0"/>
        <v>0.35000000000000003</v>
      </c>
    </row>
    <row r="17" spans="1:8">
      <c r="A17" s="92">
        <v>10</v>
      </c>
      <c r="B17" s="75" t="s">
        <v>75</v>
      </c>
      <c r="C17" s="261">
        <v>19022204.222260002</v>
      </c>
      <c r="D17" s="262">
        <v>0</v>
      </c>
      <c r="E17" s="261">
        <v>0</v>
      </c>
      <c r="F17" s="262">
        <v>17598187.884299997</v>
      </c>
      <c r="G17" s="324">
        <v>17561598.126739997</v>
      </c>
      <c r="H17" s="482">
        <f t="shared" si="0"/>
        <v>0.92321572839540922</v>
      </c>
    </row>
    <row r="18" spans="1:8">
      <c r="A18" s="92">
        <v>11</v>
      </c>
      <c r="B18" s="75" t="s">
        <v>76</v>
      </c>
      <c r="C18" s="261">
        <v>0</v>
      </c>
      <c r="D18" s="262">
        <v>0</v>
      </c>
      <c r="E18" s="261">
        <v>0</v>
      </c>
      <c r="F18" s="262">
        <v>0</v>
      </c>
      <c r="G18" s="324">
        <v>0</v>
      </c>
      <c r="H18" s="482">
        <f t="shared" si="0"/>
        <v>0</v>
      </c>
    </row>
    <row r="19" spans="1:8">
      <c r="A19" s="92">
        <v>12</v>
      </c>
      <c r="B19" s="75" t="s">
        <v>77</v>
      </c>
      <c r="C19" s="261">
        <v>0</v>
      </c>
      <c r="D19" s="262">
        <v>0</v>
      </c>
      <c r="E19" s="261">
        <v>0</v>
      </c>
      <c r="F19" s="262">
        <v>0</v>
      </c>
      <c r="G19" s="324">
        <v>0</v>
      </c>
      <c r="H19" s="482">
        <f t="shared" si="0"/>
        <v>0</v>
      </c>
    </row>
    <row r="20" spans="1:8">
      <c r="A20" s="92">
        <v>13</v>
      </c>
      <c r="B20" s="75" t="s">
        <v>78</v>
      </c>
      <c r="C20" s="261">
        <v>0</v>
      </c>
      <c r="D20" s="262">
        <v>0</v>
      </c>
      <c r="E20" s="261">
        <v>0</v>
      </c>
      <c r="F20" s="262">
        <v>0</v>
      </c>
      <c r="G20" s="324">
        <v>0</v>
      </c>
      <c r="H20" s="482">
        <f t="shared" si="0"/>
        <v>0</v>
      </c>
    </row>
    <row r="21" spans="1:8">
      <c r="A21" s="92">
        <v>14</v>
      </c>
      <c r="B21" s="75" t="s">
        <v>257</v>
      </c>
      <c r="C21" s="261">
        <v>197785560.08199999</v>
      </c>
      <c r="D21" s="262">
        <v>0</v>
      </c>
      <c r="E21" s="261">
        <v>0</v>
      </c>
      <c r="F21" s="262">
        <v>135029245.58199999</v>
      </c>
      <c r="G21" s="324">
        <v>135029245.58199999</v>
      </c>
      <c r="H21" s="482">
        <f>IFERROR(G21/(C21+E21),0)</f>
        <v>0.68270527699806882</v>
      </c>
    </row>
    <row r="22" spans="1:8" ht="13.5" thickBot="1">
      <c r="A22" s="161"/>
      <c r="B22" s="167" t="s">
        <v>74</v>
      </c>
      <c r="C22" s="256">
        <f t="shared" ref="C22:F22" si="1">SUM(C8:C21)</f>
        <v>1809764441.5415301</v>
      </c>
      <c r="D22" s="256">
        <f t="shared" si="1"/>
        <v>170815640.02573001</v>
      </c>
      <c r="E22" s="256">
        <f t="shared" si="1"/>
        <v>96227460.320089996</v>
      </c>
      <c r="F22" s="256">
        <f t="shared" si="1"/>
        <v>1495715898.587327</v>
      </c>
      <c r="G22" s="256">
        <f>SUM(G8:G21)</f>
        <v>1464398794.981734</v>
      </c>
      <c r="H22" s="280">
        <f>G22/(C22+E22)</f>
        <v>0.76831323026683729</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85" zoomScaleNormal="85" workbookViewId="0">
      <pane xSplit="2" ySplit="6" topLeftCell="C7" activePane="bottomRight" state="frozen"/>
      <selection activeCell="B3" sqref="B3"/>
      <selection pane="topRight" activeCell="B3" sqref="B3"/>
      <selection pane="bottomLeft" activeCell="B3" sqref="B3"/>
      <selection pane="bottomRight" activeCell="I20" sqref="I20"/>
    </sheetView>
  </sheetViews>
  <sheetFormatPr defaultColWidth="9.140625" defaultRowHeight="12.75"/>
  <cols>
    <col min="1" max="1" width="10.5703125" style="309" bestFit="1" customWidth="1"/>
    <col min="2" max="2" width="104.140625" style="309" customWidth="1"/>
    <col min="3" max="3" width="13.140625" style="309" customWidth="1"/>
    <col min="4" max="11" width="14.140625" style="309" customWidth="1"/>
    <col min="12" max="16384" width="9.140625" style="309"/>
  </cols>
  <sheetData>
    <row r="1" spans="1:11">
      <c r="A1" s="309" t="s">
        <v>196</v>
      </c>
      <c r="B1" s="309" t="str">
        <f>Info!C2</f>
        <v>სს "ვითიბი ბანკი ჯორჯია"</v>
      </c>
    </row>
    <row r="2" spans="1:11">
      <c r="A2" s="309" t="s">
        <v>197</v>
      </c>
      <c r="B2" s="413">
        <v>44012</v>
      </c>
      <c r="C2" s="310"/>
      <c r="D2" s="310"/>
    </row>
    <row r="3" spans="1:11">
      <c r="B3" s="310"/>
      <c r="C3" s="310"/>
      <c r="D3" s="310"/>
    </row>
    <row r="4" spans="1:11" ht="13.5" thickBot="1">
      <c r="A4" s="309" t="s">
        <v>531</v>
      </c>
      <c r="B4" s="275" t="s">
        <v>530</v>
      </c>
      <c r="C4" s="310"/>
      <c r="D4" s="310"/>
    </row>
    <row r="5" spans="1:11" ht="30" customHeight="1">
      <c r="A5" s="575"/>
      <c r="B5" s="576"/>
      <c r="C5" s="573" t="s">
        <v>565</v>
      </c>
      <c r="D5" s="573"/>
      <c r="E5" s="573"/>
      <c r="F5" s="573" t="s">
        <v>566</v>
      </c>
      <c r="G5" s="573"/>
      <c r="H5" s="573"/>
      <c r="I5" s="573" t="s">
        <v>567</v>
      </c>
      <c r="J5" s="573"/>
      <c r="K5" s="574"/>
    </row>
    <row r="6" spans="1:11">
      <c r="A6" s="307"/>
      <c r="B6" s="308"/>
      <c r="C6" s="311" t="s">
        <v>33</v>
      </c>
      <c r="D6" s="311" t="s">
        <v>103</v>
      </c>
      <c r="E6" s="311" t="s">
        <v>74</v>
      </c>
      <c r="F6" s="311" t="s">
        <v>33</v>
      </c>
      <c r="G6" s="311" t="s">
        <v>103</v>
      </c>
      <c r="H6" s="311" t="s">
        <v>74</v>
      </c>
      <c r="I6" s="311" t="s">
        <v>33</v>
      </c>
      <c r="J6" s="311" t="s">
        <v>103</v>
      </c>
      <c r="K6" s="316" t="s">
        <v>74</v>
      </c>
    </row>
    <row r="7" spans="1:11">
      <c r="A7" s="317" t="s">
        <v>501</v>
      </c>
      <c r="B7" s="306"/>
      <c r="C7" s="306"/>
      <c r="D7" s="306"/>
      <c r="E7" s="306"/>
      <c r="F7" s="306"/>
      <c r="G7" s="306"/>
      <c r="H7" s="306"/>
      <c r="I7" s="306"/>
      <c r="J7" s="306"/>
      <c r="K7" s="318"/>
    </row>
    <row r="8" spans="1:11">
      <c r="A8" s="305">
        <v>1</v>
      </c>
      <c r="B8" s="290" t="s">
        <v>501</v>
      </c>
      <c r="C8" s="486"/>
      <c r="D8" s="486"/>
      <c r="E8" s="486"/>
      <c r="F8" s="487">
        <v>140804189.6987507</v>
      </c>
      <c r="G8" s="487">
        <v>290330480.09480476</v>
      </c>
      <c r="H8" s="487">
        <v>431134669.79355562</v>
      </c>
      <c r="I8" s="487">
        <v>140030768.74567375</v>
      </c>
      <c r="J8" s="487">
        <v>247358296.3264696</v>
      </c>
      <c r="K8" s="488">
        <v>387389065.07214332</v>
      </c>
    </row>
    <row r="9" spans="1:11">
      <c r="A9" s="317" t="s">
        <v>502</v>
      </c>
      <c r="B9" s="306"/>
      <c r="C9" s="489"/>
      <c r="D9" s="489"/>
      <c r="E9" s="489"/>
      <c r="F9" s="489"/>
      <c r="G9" s="489"/>
      <c r="H9" s="489"/>
      <c r="I9" s="489"/>
      <c r="J9" s="489"/>
      <c r="K9" s="496"/>
    </row>
    <row r="10" spans="1:11">
      <c r="A10" s="319">
        <v>2</v>
      </c>
      <c r="B10" s="291" t="s">
        <v>503</v>
      </c>
      <c r="C10" s="490">
        <v>128911632.28931876</v>
      </c>
      <c r="D10" s="491">
        <v>401435307.90527695</v>
      </c>
      <c r="E10" s="491">
        <v>530346940.19459599</v>
      </c>
      <c r="F10" s="491">
        <v>10141113.940682966</v>
      </c>
      <c r="G10" s="491">
        <v>27791874.362293258</v>
      </c>
      <c r="H10" s="491">
        <v>37932988.302976228</v>
      </c>
      <c r="I10" s="491">
        <v>2554148.7777648368</v>
      </c>
      <c r="J10" s="491">
        <v>6367428.4407064337</v>
      </c>
      <c r="K10" s="492">
        <v>8921577.2184712701</v>
      </c>
    </row>
    <row r="11" spans="1:11">
      <c r="A11" s="319">
        <v>3</v>
      </c>
      <c r="B11" s="291" t="s">
        <v>504</v>
      </c>
      <c r="C11" s="490">
        <v>387591499.26821983</v>
      </c>
      <c r="D11" s="491">
        <v>487452456.37733006</v>
      </c>
      <c r="E11" s="491">
        <v>875043955.64554954</v>
      </c>
      <c r="F11" s="491">
        <v>132227661.41067769</v>
      </c>
      <c r="G11" s="491">
        <v>119889957.64499864</v>
      </c>
      <c r="H11" s="491">
        <v>252117619.05567634</v>
      </c>
      <c r="I11" s="491">
        <v>110559171.4775719</v>
      </c>
      <c r="J11" s="491">
        <v>102528696.11588055</v>
      </c>
      <c r="K11" s="492">
        <v>213087867.59345245</v>
      </c>
    </row>
    <row r="12" spans="1:11">
      <c r="A12" s="319">
        <v>4</v>
      </c>
      <c r="B12" s="291" t="s">
        <v>505</v>
      </c>
      <c r="C12" s="490">
        <v>111260439.56043956</v>
      </c>
      <c r="D12" s="491">
        <v>0</v>
      </c>
      <c r="E12" s="491">
        <v>111260439.56043956</v>
      </c>
      <c r="F12" s="491">
        <v>0</v>
      </c>
      <c r="G12" s="491">
        <v>0</v>
      </c>
      <c r="H12" s="491">
        <v>0</v>
      </c>
      <c r="I12" s="491">
        <v>0</v>
      </c>
      <c r="J12" s="491">
        <v>0</v>
      </c>
      <c r="K12" s="492">
        <v>0</v>
      </c>
    </row>
    <row r="13" spans="1:11">
      <c r="A13" s="319">
        <v>5</v>
      </c>
      <c r="B13" s="291" t="s">
        <v>506</v>
      </c>
      <c r="C13" s="490">
        <v>76690301.323956013</v>
      </c>
      <c r="D13" s="491">
        <v>106598265.10206906</v>
      </c>
      <c r="E13" s="491">
        <v>183288566.42602509</v>
      </c>
      <c r="F13" s="491">
        <v>13929638.256317034</v>
      </c>
      <c r="G13" s="491">
        <v>22068926.184678957</v>
      </c>
      <c r="H13" s="491">
        <v>35998564.440995984</v>
      </c>
      <c r="I13" s="491">
        <v>5433209.5195109881</v>
      </c>
      <c r="J13" s="491">
        <v>8258588.6756457835</v>
      </c>
      <c r="K13" s="492">
        <v>13691798.195156774</v>
      </c>
    </row>
    <row r="14" spans="1:11">
      <c r="A14" s="319">
        <v>6</v>
      </c>
      <c r="B14" s="291" t="s">
        <v>521</v>
      </c>
      <c r="C14" s="490">
        <v>0</v>
      </c>
      <c r="D14" s="491">
        <v>0</v>
      </c>
      <c r="E14" s="491">
        <v>0</v>
      </c>
      <c r="F14" s="491">
        <v>0</v>
      </c>
      <c r="G14" s="491">
        <v>0</v>
      </c>
      <c r="H14" s="491">
        <v>0</v>
      </c>
      <c r="I14" s="491">
        <v>0</v>
      </c>
      <c r="J14" s="491">
        <v>0</v>
      </c>
      <c r="K14" s="492">
        <v>0</v>
      </c>
    </row>
    <row r="15" spans="1:11">
      <c r="A15" s="319">
        <v>7</v>
      </c>
      <c r="B15" s="291" t="s">
        <v>508</v>
      </c>
      <c r="C15" s="490">
        <v>21537043.04752088</v>
      </c>
      <c r="D15" s="491">
        <v>17730761.856740206</v>
      </c>
      <c r="E15" s="491">
        <v>39267804.90426109</v>
      </c>
      <c r="F15" s="491">
        <v>3014661.9958574721</v>
      </c>
      <c r="G15" s="491">
        <v>1881147.622181538</v>
      </c>
      <c r="H15" s="491">
        <v>4895809.6180390101</v>
      </c>
      <c r="I15" s="491">
        <v>3014661.9958574721</v>
      </c>
      <c r="J15" s="491">
        <v>1881147.622181538</v>
      </c>
      <c r="K15" s="492">
        <v>4895809.6180390101</v>
      </c>
    </row>
    <row r="16" spans="1:11">
      <c r="A16" s="319">
        <v>8</v>
      </c>
      <c r="B16" s="292" t="s">
        <v>509</v>
      </c>
      <c r="C16" s="490">
        <v>725990915.48945487</v>
      </c>
      <c r="D16" s="491">
        <v>1013216791.2414167</v>
      </c>
      <c r="E16" s="491">
        <v>1739207706.7308705</v>
      </c>
      <c r="F16" s="491">
        <v>159313075.60353515</v>
      </c>
      <c r="G16" s="491">
        <v>171631905.81415242</v>
      </c>
      <c r="H16" s="491">
        <v>330944981.41768754</v>
      </c>
      <c r="I16" s="491">
        <v>121561191.77070516</v>
      </c>
      <c r="J16" s="491">
        <v>119035860.8544143</v>
      </c>
      <c r="K16" s="492">
        <v>240597052.62511942</v>
      </c>
    </row>
    <row r="17" spans="1:11">
      <c r="A17" s="317" t="s">
        <v>510</v>
      </c>
      <c r="B17" s="306"/>
      <c r="C17" s="489"/>
      <c r="D17" s="489"/>
      <c r="E17" s="489"/>
      <c r="F17" s="497"/>
      <c r="G17" s="497"/>
      <c r="H17" s="497"/>
      <c r="I17" s="497"/>
      <c r="J17" s="497"/>
      <c r="K17" s="496"/>
    </row>
    <row r="18" spans="1:11">
      <c r="A18" s="319">
        <v>9</v>
      </c>
      <c r="B18" s="291" t="s">
        <v>511</v>
      </c>
      <c r="C18" s="490">
        <v>0</v>
      </c>
      <c r="D18" s="491">
        <v>0</v>
      </c>
      <c r="E18" s="491">
        <v>0</v>
      </c>
      <c r="F18" s="491">
        <v>0</v>
      </c>
      <c r="G18" s="491">
        <v>0</v>
      </c>
      <c r="H18" s="491">
        <v>0</v>
      </c>
      <c r="I18" s="491">
        <v>0</v>
      </c>
      <c r="J18" s="491">
        <v>0</v>
      </c>
      <c r="K18" s="492">
        <v>0</v>
      </c>
    </row>
    <row r="19" spans="1:11">
      <c r="A19" s="319">
        <v>10</v>
      </c>
      <c r="B19" s="291" t="s">
        <v>512</v>
      </c>
      <c r="C19" s="490">
        <v>532144177.79960507</v>
      </c>
      <c r="D19" s="491">
        <v>545709985.11347127</v>
      </c>
      <c r="E19" s="491">
        <v>1077854162.9130762</v>
      </c>
      <c r="F19" s="491">
        <v>10544536.835234864</v>
      </c>
      <c r="G19" s="491">
        <v>8634425.4005846046</v>
      </c>
      <c r="H19" s="491">
        <v>19178962.235819463</v>
      </c>
      <c r="I19" s="491">
        <v>11317957.788311787</v>
      </c>
      <c r="J19" s="491">
        <v>55398512.173147276</v>
      </c>
      <c r="K19" s="492">
        <v>66716469.961459056</v>
      </c>
    </row>
    <row r="20" spans="1:11">
      <c r="A20" s="319">
        <v>11</v>
      </c>
      <c r="B20" s="291" t="s">
        <v>513</v>
      </c>
      <c r="C20" s="490">
        <v>46904853.793116838</v>
      </c>
      <c r="D20" s="491">
        <v>1333582.8040868139</v>
      </c>
      <c r="E20" s="491">
        <v>48238436.597203672</v>
      </c>
      <c r="F20" s="491">
        <v>2011554.0014285713</v>
      </c>
      <c r="G20" s="491">
        <v>0</v>
      </c>
      <c r="H20" s="491">
        <v>2011554.0014285713</v>
      </c>
      <c r="I20" s="491">
        <v>2011554.0014285713</v>
      </c>
      <c r="J20" s="491">
        <v>0</v>
      </c>
      <c r="K20" s="492">
        <v>2011554.0014285713</v>
      </c>
    </row>
    <row r="21" spans="1:11" ht="13.5" thickBot="1">
      <c r="A21" s="228">
        <v>12</v>
      </c>
      <c r="B21" s="320" t="s">
        <v>514</v>
      </c>
      <c r="C21" s="493">
        <v>579049031.59272182</v>
      </c>
      <c r="D21" s="494">
        <v>547043567.91755831</v>
      </c>
      <c r="E21" s="493">
        <v>1126092599.5102801</v>
      </c>
      <c r="F21" s="494">
        <v>12556090.836663432</v>
      </c>
      <c r="G21" s="494">
        <v>8634425.4005846046</v>
      </c>
      <c r="H21" s="494">
        <v>21190516.237248037</v>
      </c>
      <c r="I21" s="494">
        <v>13329511.789740356</v>
      </c>
      <c r="J21" s="494">
        <v>55398512.173147276</v>
      </c>
      <c r="K21" s="495">
        <v>68728023.962887615</v>
      </c>
    </row>
    <row r="22" spans="1:11" ht="38.25" customHeight="1" thickBot="1">
      <c r="A22" s="303"/>
      <c r="B22" s="304"/>
      <c r="C22" s="304"/>
      <c r="D22" s="304"/>
      <c r="E22" s="304"/>
      <c r="F22" s="572" t="s">
        <v>515</v>
      </c>
      <c r="G22" s="573"/>
      <c r="H22" s="573"/>
      <c r="I22" s="572" t="s">
        <v>516</v>
      </c>
      <c r="J22" s="573"/>
      <c r="K22" s="574"/>
    </row>
    <row r="23" spans="1:11">
      <c r="A23" s="296">
        <v>13</v>
      </c>
      <c r="B23" s="293" t="s">
        <v>501</v>
      </c>
      <c r="C23" s="302"/>
      <c r="D23" s="302"/>
      <c r="E23" s="302"/>
      <c r="F23" s="498">
        <f>F8</f>
        <v>140804189.6987507</v>
      </c>
      <c r="G23" s="498">
        <f t="shared" ref="G23:H23" si="0">G8</f>
        <v>290330480.09480476</v>
      </c>
      <c r="H23" s="498">
        <f t="shared" si="0"/>
        <v>431134669.79355562</v>
      </c>
      <c r="I23" s="498">
        <f>I8</f>
        <v>140030768.74567375</v>
      </c>
      <c r="J23" s="498">
        <f t="shared" ref="J23:K23" si="1">J8</f>
        <v>247358296.3264696</v>
      </c>
      <c r="K23" s="499">
        <f t="shared" si="1"/>
        <v>387389065.07214332</v>
      </c>
    </row>
    <row r="24" spans="1:11" ht="13.5" thickBot="1">
      <c r="A24" s="297">
        <v>14</v>
      </c>
      <c r="B24" s="294" t="s">
        <v>517</v>
      </c>
      <c r="C24" s="321"/>
      <c r="D24" s="300"/>
      <c r="E24" s="301"/>
      <c r="F24" s="498">
        <f>MAX(F16-F21,F16*0.25)</f>
        <v>146756984.76687172</v>
      </c>
      <c r="G24" s="498">
        <f t="shared" ref="G24:K24" si="2">MAX(G16-G21,G16*0.25)</f>
        <v>162997480.41356781</v>
      </c>
      <c r="H24" s="498">
        <f t="shared" si="2"/>
        <v>309754465.18043947</v>
      </c>
      <c r="I24" s="498">
        <f t="shared" si="2"/>
        <v>108231679.98096481</v>
      </c>
      <c r="J24" s="498">
        <f t="shared" si="2"/>
        <v>63637348.681267023</v>
      </c>
      <c r="K24" s="499">
        <f t="shared" si="2"/>
        <v>171869028.6622318</v>
      </c>
    </row>
    <row r="25" spans="1:11" ht="13.5" thickBot="1">
      <c r="A25" s="298">
        <v>15</v>
      </c>
      <c r="B25" s="295" t="s">
        <v>518</v>
      </c>
      <c r="C25" s="299"/>
      <c r="D25" s="299"/>
      <c r="E25" s="299"/>
      <c r="F25" s="500">
        <f>F23/F24</f>
        <v>0.959437739351369</v>
      </c>
      <c r="G25" s="500">
        <f t="shared" ref="G25:H25" si="3">G23/G24</f>
        <v>1.7811961225299886</v>
      </c>
      <c r="H25" s="500">
        <f t="shared" si="3"/>
        <v>1.3918594185314139</v>
      </c>
      <c r="I25" s="500">
        <f>I23/I24</f>
        <v>1.2938057394129112</v>
      </c>
      <c r="J25" s="500">
        <f t="shared" ref="J25:K25" si="4">J23/J24</f>
        <v>3.8869987743421603</v>
      </c>
      <c r="K25" s="501">
        <f t="shared" si="4"/>
        <v>2.2539783234212925</v>
      </c>
    </row>
    <row r="28" spans="1:11" ht="38.25">
      <c r="B28" s="23" t="s">
        <v>564</v>
      </c>
    </row>
  </sheetData>
  <mergeCells count="6">
    <mergeCell ref="F22:H22"/>
    <mergeCell ref="I22:K22"/>
    <mergeCell ref="A5:B5"/>
    <mergeCell ref="C5:E5"/>
    <mergeCell ref="F5:H5"/>
    <mergeCell ref="I5:K5"/>
  </mergeCells>
  <pageMargins left="0.7" right="0.7" top="0.75" bottom="0.75" header="0.3" footer="0.3"/>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K8" sqref="K8:K12"/>
    </sheetView>
  </sheetViews>
  <sheetFormatPr defaultColWidth="9.140625" defaultRowHeight="15"/>
  <cols>
    <col min="1" max="1" width="10.5703125" style="70" bestFit="1" customWidth="1"/>
    <col min="2" max="2" width="95" style="70" customWidth="1"/>
    <col min="3" max="3" width="14.285156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196</v>
      </c>
      <c r="B1" s="70" t="str">
        <f>Info!C2</f>
        <v>სს "ვითიბი ბანკი ჯორჯია"</v>
      </c>
    </row>
    <row r="2" spans="1:14" ht="14.25" customHeight="1">
      <c r="A2" s="70" t="s">
        <v>197</v>
      </c>
      <c r="B2" s="412">
        <v>44012</v>
      </c>
    </row>
    <row r="3" spans="1:14" ht="14.25" customHeight="1"/>
    <row r="4" spans="1:14" ht="15.75" thickBot="1">
      <c r="A4" s="2" t="s">
        <v>427</v>
      </c>
      <c r="B4" s="94" t="s">
        <v>83</v>
      </c>
    </row>
    <row r="5" spans="1:14" s="25" customFormat="1" ht="12.75">
      <c r="A5" s="176"/>
      <c r="B5" s="177"/>
      <c r="C5" s="178" t="s">
        <v>0</v>
      </c>
      <c r="D5" s="178" t="s">
        <v>1</v>
      </c>
      <c r="E5" s="178" t="s">
        <v>2</v>
      </c>
      <c r="F5" s="178" t="s">
        <v>3</v>
      </c>
      <c r="G5" s="178" t="s">
        <v>4</v>
      </c>
      <c r="H5" s="178" t="s">
        <v>10</v>
      </c>
      <c r="I5" s="178" t="s">
        <v>246</v>
      </c>
      <c r="J5" s="178" t="s">
        <v>247</v>
      </c>
      <c r="K5" s="178" t="s">
        <v>248</v>
      </c>
      <c r="L5" s="178" t="s">
        <v>249</v>
      </c>
      <c r="M5" s="178" t="s">
        <v>250</v>
      </c>
      <c r="N5" s="179" t="s">
        <v>251</v>
      </c>
    </row>
    <row r="6" spans="1:14" ht="45">
      <c r="A6" s="168"/>
      <c r="B6" s="106"/>
      <c r="C6" s="107" t="s">
        <v>93</v>
      </c>
      <c r="D6" s="108" t="s">
        <v>82</v>
      </c>
      <c r="E6" s="109" t="s">
        <v>92</v>
      </c>
      <c r="F6" s="110">
        <v>0</v>
      </c>
      <c r="G6" s="110">
        <v>0.2</v>
      </c>
      <c r="H6" s="110">
        <v>0.35</v>
      </c>
      <c r="I6" s="110">
        <v>0.5</v>
      </c>
      <c r="J6" s="110">
        <v>0.75</v>
      </c>
      <c r="K6" s="110">
        <v>1</v>
      </c>
      <c r="L6" s="110">
        <v>1.5</v>
      </c>
      <c r="M6" s="110">
        <v>2.5</v>
      </c>
      <c r="N6" s="169" t="s">
        <v>83</v>
      </c>
    </row>
    <row r="7" spans="1:14">
      <c r="A7" s="170">
        <v>1</v>
      </c>
      <c r="B7" s="111" t="s">
        <v>84</v>
      </c>
      <c r="C7" s="483">
        <f>SUM(C8:C13)</f>
        <v>184853823.609</v>
      </c>
      <c r="D7" s="106"/>
      <c r="E7" s="266">
        <f t="shared" ref="E7:M7" si="0">SUM(E8:E13)</f>
        <v>5720522.6249400005</v>
      </c>
      <c r="F7" s="263">
        <f>SUM(F8:F13)</f>
        <v>0</v>
      </c>
      <c r="G7" s="263">
        <f t="shared" si="0"/>
        <v>0</v>
      </c>
      <c r="H7" s="263">
        <f t="shared" si="0"/>
        <v>0</v>
      </c>
      <c r="I7" s="263">
        <f t="shared" si="0"/>
        <v>0</v>
      </c>
      <c r="J7" s="263">
        <f t="shared" si="0"/>
        <v>0</v>
      </c>
      <c r="K7" s="483">
        <f t="shared" si="0"/>
        <v>5720522.6249400005</v>
      </c>
      <c r="L7" s="263">
        <f t="shared" si="0"/>
        <v>0</v>
      </c>
      <c r="M7" s="263">
        <f t="shared" si="0"/>
        <v>0</v>
      </c>
      <c r="N7" s="171">
        <f>SUM(N8:N13)</f>
        <v>5720522.6249400005</v>
      </c>
    </row>
    <row r="8" spans="1:14">
      <c r="A8" s="170">
        <v>1.1000000000000001</v>
      </c>
      <c r="B8" s="112" t="s">
        <v>85</v>
      </c>
      <c r="C8" s="484">
        <v>151062002.86300001</v>
      </c>
      <c r="D8" s="113">
        <v>0.02</v>
      </c>
      <c r="E8" s="266">
        <f>C8*D8</f>
        <v>3021240.0572600001</v>
      </c>
      <c r="F8" s="264"/>
      <c r="G8" s="264"/>
      <c r="H8" s="264"/>
      <c r="I8" s="264"/>
      <c r="J8" s="264"/>
      <c r="K8" s="484">
        <v>3021240.0572600001</v>
      </c>
      <c r="L8" s="264"/>
      <c r="M8" s="264"/>
      <c r="N8" s="171">
        <f>SUMPRODUCT($F$6:$M$6,F8:M8)</f>
        <v>3021240.0572600001</v>
      </c>
    </row>
    <row r="9" spans="1:14">
      <c r="A9" s="170">
        <v>1.2</v>
      </c>
      <c r="B9" s="112" t="s">
        <v>86</v>
      </c>
      <c r="C9" s="484">
        <v>44928</v>
      </c>
      <c r="D9" s="113">
        <v>0.05</v>
      </c>
      <c r="E9" s="266">
        <f>C9*D9</f>
        <v>2246.4</v>
      </c>
      <c r="F9" s="264"/>
      <c r="G9" s="264"/>
      <c r="H9" s="264"/>
      <c r="I9" s="264"/>
      <c r="J9" s="264"/>
      <c r="K9" s="484">
        <v>2246.4</v>
      </c>
      <c r="L9" s="264"/>
      <c r="M9" s="264"/>
      <c r="N9" s="171">
        <f t="shared" ref="N9:N12" si="1">SUMPRODUCT($F$6:$M$6,F9:M9)</f>
        <v>2246.4</v>
      </c>
    </row>
    <row r="10" spans="1:14">
      <c r="A10" s="170">
        <v>1.3</v>
      </c>
      <c r="B10" s="112" t="s">
        <v>87</v>
      </c>
      <c r="C10" s="484">
        <v>33014232.096000001</v>
      </c>
      <c r="D10" s="113">
        <v>0.08</v>
      </c>
      <c r="E10" s="266">
        <f>C10*D10</f>
        <v>2641138.5676800003</v>
      </c>
      <c r="F10" s="264"/>
      <c r="G10" s="264"/>
      <c r="H10" s="264"/>
      <c r="I10" s="264"/>
      <c r="J10" s="264"/>
      <c r="K10" s="484">
        <v>2641138.5676800003</v>
      </c>
      <c r="L10" s="264"/>
      <c r="M10" s="264"/>
      <c r="N10" s="171">
        <f>SUMPRODUCT($F$6:$M$6,F10:M10)</f>
        <v>2641138.5676800003</v>
      </c>
    </row>
    <row r="11" spans="1:14">
      <c r="A11" s="170">
        <v>1.4</v>
      </c>
      <c r="B11" s="112" t="s">
        <v>88</v>
      </c>
      <c r="C11" s="484">
        <v>508160</v>
      </c>
      <c r="D11" s="113">
        <v>0.11</v>
      </c>
      <c r="E11" s="266">
        <f>C11*D11</f>
        <v>55897.599999999999</v>
      </c>
      <c r="F11" s="264"/>
      <c r="G11" s="264"/>
      <c r="H11" s="264"/>
      <c r="I11" s="264"/>
      <c r="J11" s="264"/>
      <c r="K11" s="484">
        <v>55897.599999999999</v>
      </c>
      <c r="L11" s="264"/>
      <c r="M11" s="264"/>
      <c r="N11" s="171">
        <f t="shared" si="1"/>
        <v>55897.599999999999</v>
      </c>
    </row>
    <row r="12" spans="1:14">
      <c r="A12" s="170">
        <v>1.5</v>
      </c>
      <c r="B12" s="112" t="s">
        <v>89</v>
      </c>
      <c r="C12" s="484">
        <v>0</v>
      </c>
      <c r="D12" s="113">
        <v>0.14000000000000001</v>
      </c>
      <c r="E12" s="266">
        <f>C12*D12</f>
        <v>0</v>
      </c>
      <c r="F12" s="264"/>
      <c r="G12" s="264"/>
      <c r="H12" s="264"/>
      <c r="I12" s="264"/>
      <c r="J12" s="264"/>
      <c r="K12" s="484">
        <v>0</v>
      </c>
      <c r="L12" s="264"/>
      <c r="M12" s="264"/>
      <c r="N12" s="171">
        <f t="shared" si="1"/>
        <v>0</v>
      </c>
    </row>
    <row r="13" spans="1:14">
      <c r="A13" s="170">
        <v>1.6</v>
      </c>
      <c r="B13" s="114" t="s">
        <v>90</v>
      </c>
      <c r="C13" s="484">
        <v>224500.65</v>
      </c>
      <c r="D13" s="115"/>
      <c r="E13" s="264"/>
      <c r="F13" s="264"/>
      <c r="G13" s="264"/>
      <c r="H13" s="264"/>
      <c r="I13" s="264"/>
      <c r="J13" s="264"/>
      <c r="K13" s="484">
        <v>0</v>
      </c>
      <c r="L13" s="264"/>
      <c r="M13" s="264"/>
      <c r="N13" s="171">
        <f>SUMPRODUCT($F$6:$M$6,F13:M13)</f>
        <v>0</v>
      </c>
    </row>
    <row r="14" spans="1:14">
      <c r="A14" s="170">
        <v>2</v>
      </c>
      <c r="B14" s="116" t="s">
        <v>91</v>
      </c>
      <c r="C14" s="263">
        <f>SUM(C15:C20)</f>
        <v>0</v>
      </c>
      <c r="D14" s="106"/>
      <c r="E14" s="266">
        <f t="shared" ref="E14:M14" si="2">SUM(E15:E20)</f>
        <v>0</v>
      </c>
      <c r="F14" s="264">
        <f t="shared" si="2"/>
        <v>0</v>
      </c>
      <c r="G14" s="264">
        <f t="shared" si="2"/>
        <v>0</v>
      </c>
      <c r="H14" s="264">
        <f t="shared" si="2"/>
        <v>0</v>
      </c>
      <c r="I14" s="264">
        <f t="shared" si="2"/>
        <v>0</v>
      </c>
      <c r="J14" s="264">
        <f t="shared" si="2"/>
        <v>0</v>
      </c>
      <c r="K14" s="264">
        <f t="shared" si="2"/>
        <v>0</v>
      </c>
      <c r="L14" s="264">
        <f t="shared" si="2"/>
        <v>0</v>
      </c>
      <c r="M14" s="264">
        <f t="shared" si="2"/>
        <v>0</v>
      </c>
      <c r="N14" s="171">
        <f>SUM(N15:N20)</f>
        <v>0</v>
      </c>
    </row>
    <row r="15" spans="1:14">
      <c r="A15" s="170">
        <v>2.1</v>
      </c>
      <c r="B15" s="114" t="s">
        <v>85</v>
      </c>
      <c r="C15" s="264"/>
      <c r="D15" s="113">
        <v>5.0000000000000001E-3</v>
      </c>
      <c r="E15" s="266">
        <f>C15*D15</f>
        <v>0</v>
      </c>
      <c r="F15" s="264"/>
      <c r="G15" s="264"/>
      <c r="H15" s="264"/>
      <c r="I15" s="264"/>
      <c r="J15" s="264"/>
      <c r="K15" s="264"/>
      <c r="L15" s="264"/>
      <c r="M15" s="264"/>
      <c r="N15" s="171">
        <f>SUMPRODUCT($F$6:$M$6,F15:M15)</f>
        <v>0</v>
      </c>
    </row>
    <row r="16" spans="1:14">
      <c r="A16" s="170">
        <v>2.2000000000000002</v>
      </c>
      <c r="B16" s="114" t="s">
        <v>86</v>
      </c>
      <c r="C16" s="264"/>
      <c r="D16" s="113">
        <v>0.01</v>
      </c>
      <c r="E16" s="266">
        <f>C16*D16</f>
        <v>0</v>
      </c>
      <c r="F16" s="264"/>
      <c r="G16" s="264"/>
      <c r="H16" s="264"/>
      <c r="I16" s="264"/>
      <c r="J16" s="264"/>
      <c r="K16" s="264"/>
      <c r="L16" s="264"/>
      <c r="M16" s="264"/>
      <c r="N16" s="171">
        <f t="shared" ref="N16:N20" si="3">SUMPRODUCT($F$6:$M$6,F16:M16)</f>
        <v>0</v>
      </c>
    </row>
    <row r="17" spans="1:14">
      <c r="A17" s="170">
        <v>2.2999999999999998</v>
      </c>
      <c r="B17" s="114" t="s">
        <v>87</v>
      </c>
      <c r="C17" s="264"/>
      <c r="D17" s="113">
        <v>0.02</v>
      </c>
      <c r="E17" s="266">
        <f>C17*D17</f>
        <v>0</v>
      </c>
      <c r="F17" s="264"/>
      <c r="G17" s="264"/>
      <c r="H17" s="264"/>
      <c r="I17" s="264"/>
      <c r="J17" s="264"/>
      <c r="K17" s="264"/>
      <c r="L17" s="264"/>
      <c r="M17" s="264"/>
      <c r="N17" s="171">
        <f t="shared" si="3"/>
        <v>0</v>
      </c>
    </row>
    <row r="18" spans="1:14">
      <c r="A18" s="170">
        <v>2.4</v>
      </c>
      <c r="B18" s="114" t="s">
        <v>88</v>
      </c>
      <c r="C18" s="264"/>
      <c r="D18" s="113">
        <v>0.03</v>
      </c>
      <c r="E18" s="266">
        <f>C18*D18</f>
        <v>0</v>
      </c>
      <c r="F18" s="264"/>
      <c r="G18" s="264"/>
      <c r="H18" s="264"/>
      <c r="I18" s="264"/>
      <c r="J18" s="264"/>
      <c r="K18" s="264"/>
      <c r="L18" s="264"/>
      <c r="M18" s="264"/>
      <c r="N18" s="171">
        <f t="shared" si="3"/>
        <v>0</v>
      </c>
    </row>
    <row r="19" spans="1:14">
      <c r="A19" s="170">
        <v>2.5</v>
      </c>
      <c r="B19" s="114" t="s">
        <v>89</v>
      </c>
      <c r="C19" s="264"/>
      <c r="D19" s="113">
        <v>0.04</v>
      </c>
      <c r="E19" s="266">
        <f>C19*D19</f>
        <v>0</v>
      </c>
      <c r="F19" s="264"/>
      <c r="G19" s="264"/>
      <c r="H19" s="264"/>
      <c r="I19" s="264"/>
      <c r="J19" s="264"/>
      <c r="K19" s="264"/>
      <c r="L19" s="264"/>
      <c r="M19" s="264"/>
      <c r="N19" s="171">
        <f t="shared" si="3"/>
        <v>0</v>
      </c>
    </row>
    <row r="20" spans="1:14">
      <c r="A20" s="170">
        <v>2.6</v>
      </c>
      <c r="B20" s="114" t="s">
        <v>90</v>
      </c>
      <c r="C20" s="264"/>
      <c r="D20" s="115"/>
      <c r="E20" s="267"/>
      <c r="F20" s="264"/>
      <c r="G20" s="264"/>
      <c r="H20" s="264"/>
      <c r="I20" s="264"/>
      <c r="J20" s="264"/>
      <c r="K20" s="264"/>
      <c r="L20" s="264"/>
      <c r="M20" s="264"/>
      <c r="N20" s="171">
        <f t="shared" si="3"/>
        <v>0</v>
      </c>
    </row>
    <row r="21" spans="1:14" ht="15.75" thickBot="1">
      <c r="A21" s="172">
        <v>3</v>
      </c>
      <c r="B21" s="173" t="s">
        <v>74</v>
      </c>
      <c r="C21" s="265">
        <f>C14+C7</f>
        <v>184853823.609</v>
      </c>
      <c r="D21" s="174"/>
      <c r="E21" s="268">
        <f>E14+E7</f>
        <v>5720522.6249400005</v>
      </c>
      <c r="F21" s="269">
        <f>F7+F14</f>
        <v>0</v>
      </c>
      <c r="G21" s="269">
        <f t="shared" ref="G21:L21" si="4">G7+G14</f>
        <v>0</v>
      </c>
      <c r="H21" s="269">
        <f t="shared" si="4"/>
        <v>0</v>
      </c>
      <c r="I21" s="269">
        <f t="shared" si="4"/>
        <v>0</v>
      </c>
      <c r="J21" s="269">
        <f t="shared" si="4"/>
        <v>0</v>
      </c>
      <c r="K21" s="269">
        <f t="shared" si="4"/>
        <v>5720522.6249400005</v>
      </c>
      <c r="L21" s="269">
        <f t="shared" si="4"/>
        <v>0</v>
      </c>
      <c r="M21" s="269">
        <f>M7+M14</f>
        <v>0</v>
      </c>
      <c r="N21" s="175">
        <f>N14+N7</f>
        <v>5720522.6249400005</v>
      </c>
    </row>
    <row r="22" spans="1:14">
      <c r="E22" s="270"/>
      <c r="F22" s="270"/>
      <c r="G22" s="270"/>
      <c r="H22" s="270"/>
      <c r="I22" s="270"/>
      <c r="J22" s="270"/>
      <c r="K22" s="270"/>
      <c r="L22" s="270"/>
      <c r="M22" s="27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topLeftCell="A25" zoomScale="80" zoomScaleNormal="80"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09" t="s">
        <v>196</v>
      </c>
      <c r="B1" t="str">
        <f>Info!C2</f>
        <v>სს "ვითიბი ბანკი ჯორჯია"</v>
      </c>
    </row>
    <row r="2" spans="1:3">
      <c r="A2" s="309" t="s">
        <v>197</v>
      </c>
      <c r="B2" s="411">
        <v>44012</v>
      </c>
    </row>
    <row r="3" spans="1:3">
      <c r="A3" s="309"/>
      <c r="B3"/>
    </row>
    <row r="4" spans="1:3">
      <c r="A4" s="309" t="s">
        <v>609</v>
      </c>
      <c r="B4" t="s">
        <v>568</v>
      </c>
    </row>
    <row r="5" spans="1:3">
      <c r="A5" s="378"/>
      <c r="B5" s="378" t="s">
        <v>569</v>
      </c>
      <c r="C5" s="390"/>
    </row>
    <row r="6" spans="1:3">
      <c r="A6" s="379">
        <v>1</v>
      </c>
      <c r="B6" s="391" t="s">
        <v>569</v>
      </c>
      <c r="C6" s="392">
        <v>1800514488.41153</v>
      </c>
    </row>
    <row r="7" spans="1:3">
      <c r="A7" s="379">
        <v>2</v>
      </c>
      <c r="B7" s="391" t="s">
        <v>570</v>
      </c>
      <c r="C7" s="392">
        <v>-20384253.870000001</v>
      </c>
    </row>
    <row r="8" spans="1:3">
      <c r="A8" s="380">
        <v>3</v>
      </c>
      <c r="B8" s="393" t="s">
        <v>571</v>
      </c>
      <c r="C8" s="394">
        <v>1780130234.5415301</v>
      </c>
    </row>
    <row r="9" spans="1:3">
      <c r="A9" s="381"/>
      <c r="B9" s="381" t="s">
        <v>572</v>
      </c>
      <c r="C9" s="395"/>
    </row>
    <row r="10" spans="1:3">
      <c r="A10" s="382">
        <v>4</v>
      </c>
      <c r="B10" s="396" t="s">
        <v>573</v>
      </c>
      <c r="C10" s="392"/>
    </row>
    <row r="11" spans="1:3">
      <c r="A11" s="382">
        <v>5</v>
      </c>
      <c r="B11" s="397" t="s">
        <v>574</v>
      </c>
      <c r="C11" s="392"/>
    </row>
    <row r="12" spans="1:3">
      <c r="A12" s="382" t="s">
        <v>575</v>
      </c>
      <c r="B12" s="391" t="s">
        <v>576</v>
      </c>
      <c r="C12" s="394">
        <v>5720522.6249400005</v>
      </c>
    </row>
    <row r="13" spans="1:3">
      <c r="A13" s="383">
        <v>6</v>
      </c>
      <c r="B13" s="398" t="s">
        <v>577</v>
      </c>
      <c r="C13" s="392"/>
    </row>
    <row r="14" spans="1:3">
      <c r="A14" s="383">
        <v>7</v>
      </c>
      <c r="B14" s="399" t="s">
        <v>578</v>
      </c>
      <c r="C14" s="392"/>
    </row>
    <row r="15" spans="1:3">
      <c r="A15" s="384">
        <v>8</v>
      </c>
      <c r="B15" s="391" t="s">
        <v>579</v>
      </c>
      <c r="C15" s="392"/>
    </row>
    <row r="16" spans="1:3" ht="24">
      <c r="A16" s="383">
        <v>9</v>
      </c>
      <c r="B16" s="399" t="s">
        <v>580</v>
      </c>
      <c r="C16" s="392"/>
    </row>
    <row r="17" spans="1:3">
      <c r="A17" s="383">
        <v>10</v>
      </c>
      <c r="B17" s="399" t="s">
        <v>581</v>
      </c>
      <c r="C17" s="392"/>
    </row>
    <row r="18" spans="1:3">
      <c r="A18" s="385">
        <v>11</v>
      </c>
      <c r="B18" s="400" t="s">
        <v>582</v>
      </c>
      <c r="C18" s="394">
        <v>5720522.6249400005</v>
      </c>
    </row>
    <row r="19" spans="1:3">
      <c r="A19" s="381"/>
      <c r="B19" s="381" t="s">
        <v>583</v>
      </c>
      <c r="C19" s="401"/>
    </row>
    <row r="20" spans="1:3">
      <c r="A20" s="383">
        <v>12</v>
      </c>
      <c r="B20" s="396" t="s">
        <v>584</v>
      </c>
      <c r="C20" s="392"/>
    </row>
    <row r="21" spans="1:3">
      <c r="A21" s="383">
        <v>13</v>
      </c>
      <c r="B21" s="396" t="s">
        <v>585</v>
      </c>
      <c r="C21" s="392"/>
    </row>
    <row r="22" spans="1:3">
      <c r="A22" s="383">
        <v>14</v>
      </c>
      <c r="B22" s="396" t="s">
        <v>586</v>
      </c>
      <c r="C22" s="392"/>
    </row>
    <row r="23" spans="1:3" ht="24">
      <c r="A23" s="383" t="s">
        <v>587</v>
      </c>
      <c r="B23" s="396" t="s">
        <v>588</v>
      </c>
      <c r="C23" s="392"/>
    </row>
    <row r="24" spans="1:3">
      <c r="A24" s="383">
        <v>15</v>
      </c>
      <c r="B24" s="396" t="s">
        <v>589</v>
      </c>
      <c r="C24" s="392"/>
    </row>
    <row r="25" spans="1:3">
      <c r="A25" s="383" t="s">
        <v>590</v>
      </c>
      <c r="B25" s="391" t="s">
        <v>591</v>
      </c>
      <c r="C25" s="392"/>
    </row>
    <row r="26" spans="1:3">
      <c r="A26" s="385">
        <v>16</v>
      </c>
      <c r="B26" s="400" t="s">
        <v>592</v>
      </c>
      <c r="C26" s="394">
        <v>0</v>
      </c>
    </row>
    <row r="27" spans="1:3">
      <c r="A27" s="381"/>
      <c r="B27" s="381" t="s">
        <v>593</v>
      </c>
      <c r="C27" s="395"/>
    </row>
    <row r="28" spans="1:3">
      <c r="A28" s="382">
        <v>17</v>
      </c>
      <c r="B28" s="391" t="s">
        <v>594</v>
      </c>
      <c r="C28" s="392">
        <v>170815640.02573001</v>
      </c>
    </row>
    <row r="29" spans="1:3">
      <c r="A29" s="382">
        <v>18</v>
      </c>
      <c r="B29" s="391" t="s">
        <v>595</v>
      </c>
      <c r="C29" s="392">
        <v>-74588179.705640003</v>
      </c>
    </row>
    <row r="30" spans="1:3">
      <c r="A30" s="385">
        <v>19</v>
      </c>
      <c r="B30" s="400" t="s">
        <v>596</v>
      </c>
      <c r="C30" s="394">
        <v>96227460.320090011</v>
      </c>
    </row>
    <row r="31" spans="1:3">
      <c r="A31" s="386"/>
      <c r="B31" s="381" t="s">
        <v>597</v>
      </c>
      <c r="C31" s="395"/>
    </row>
    <row r="32" spans="1:3">
      <c r="A32" s="382" t="s">
        <v>598</v>
      </c>
      <c r="B32" s="396" t="s">
        <v>599</v>
      </c>
      <c r="C32" s="402"/>
    </row>
    <row r="33" spans="1:3">
      <c r="A33" s="382" t="s">
        <v>600</v>
      </c>
      <c r="B33" s="397" t="s">
        <v>601</v>
      </c>
      <c r="C33" s="402"/>
    </row>
    <row r="34" spans="1:3">
      <c r="A34" s="381"/>
      <c r="B34" s="381" t="s">
        <v>602</v>
      </c>
      <c r="C34" s="395"/>
    </row>
    <row r="35" spans="1:3">
      <c r="A35" s="385">
        <v>20</v>
      </c>
      <c r="B35" s="400" t="s">
        <v>95</v>
      </c>
      <c r="C35" s="394">
        <v>187490932.13</v>
      </c>
    </row>
    <row r="36" spans="1:3">
      <c r="A36" s="385">
        <v>21</v>
      </c>
      <c r="B36" s="400" t="s">
        <v>603</v>
      </c>
      <c r="C36" s="394">
        <v>1882078217.4865601</v>
      </c>
    </row>
    <row r="37" spans="1:3">
      <c r="A37" s="387"/>
      <c r="B37" s="387" t="s">
        <v>568</v>
      </c>
      <c r="C37" s="395"/>
    </row>
    <row r="38" spans="1:3">
      <c r="A38" s="385">
        <v>22</v>
      </c>
      <c r="B38" s="400" t="s">
        <v>568</v>
      </c>
      <c r="C38" s="521">
        <v>9.9619096798424567E-2</v>
      </c>
    </row>
    <row r="39" spans="1:3">
      <c r="A39" s="387"/>
      <c r="B39" s="387" t="s">
        <v>604</v>
      </c>
      <c r="C39" s="522"/>
    </row>
    <row r="40" spans="1:3">
      <c r="A40" s="388" t="s">
        <v>605</v>
      </c>
      <c r="B40" s="396" t="s">
        <v>606</v>
      </c>
      <c r="C40" s="402"/>
    </row>
    <row r="41" spans="1:3">
      <c r="A41" s="389" t="s">
        <v>607</v>
      </c>
      <c r="B41" s="397" t="s">
        <v>608</v>
      </c>
      <c r="C41" s="402"/>
    </row>
    <row r="43" spans="1:3">
      <c r="B43" s="523" t="s">
        <v>649</v>
      </c>
    </row>
  </sheetData>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11"/>
  <sheetViews>
    <sheetView showGridLines="0" topLeftCell="A29" zoomScale="85" zoomScaleNormal="85" workbookViewId="0">
      <selection activeCell="A95" sqref="A1:XFD1048576"/>
    </sheetView>
  </sheetViews>
  <sheetFormatPr defaultColWidth="43.5703125" defaultRowHeight="11.25"/>
  <cols>
    <col min="1" max="1" width="5.28515625" style="237" customWidth="1"/>
    <col min="2" max="2" width="66.140625" style="238" customWidth="1"/>
    <col min="3" max="3" width="132.7109375" style="239" customWidth="1"/>
    <col min="4" max="5" width="10.28515625" style="230" customWidth="1"/>
    <col min="6" max="16384" width="43.5703125" style="230"/>
  </cols>
  <sheetData>
    <row r="1" spans="1:3" ht="12.75" thickTop="1" thickBot="1">
      <c r="A1" s="587" t="s">
        <v>335</v>
      </c>
      <c r="B1" s="588"/>
      <c r="C1" s="589"/>
    </row>
    <row r="2" spans="1:3" ht="26.25" customHeight="1">
      <c r="A2" s="524"/>
      <c r="B2" s="579" t="s">
        <v>336</v>
      </c>
      <c r="C2" s="579"/>
    </row>
    <row r="3" spans="1:3" s="235" customFormat="1" ht="11.25" customHeight="1">
      <c r="A3" s="234"/>
      <c r="B3" s="579" t="s">
        <v>429</v>
      </c>
      <c r="C3" s="579"/>
    </row>
    <row r="4" spans="1:3" ht="12" customHeight="1" thickBot="1">
      <c r="A4" s="580" t="s">
        <v>433</v>
      </c>
      <c r="B4" s="581"/>
      <c r="C4" s="582"/>
    </row>
    <row r="5" spans="1:3" ht="12" thickTop="1">
      <c r="A5" s="231"/>
      <c r="B5" s="590" t="s">
        <v>337</v>
      </c>
      <c r="C5" s="591"/>
    </row>
    <row r="6" spans="1:3">
      <c r="A6" s="524"/>
      <c r="B6" s="577" t="s">
        <v>430</v>
      </c>
      <c r="C6" s="578"/>
    </row>
    <row r="7" spans="1:3">
      <c r="A7" s="524"/>
      <c r="B7" s="577" t="s">
        <v>338</v>
      </c>
      <c r="C7" s="578"/>
    </row>
    <row r="8" spans="1:3">
      <c r="A8" s="524"/>
      <c r="B8" s="577" t="s">
        <v>431</v>
      </c>
      <c r="C8" s="578"/>
    </row>
    <row r="9" spans="1:3">
      <c r="A9" s="524"/>
      <c r="B9" s="585" t="s">
        <v>432</v>
      </c>
      <c r="C9" s="586"/>
    </row>
    <row r="10" spans="1:3">
      <c r="A10" s="524"/>
      <c r="B10" s="583" t="s">
        <v>339</v>
      </c>
      <c r="C10" s="584" t="s">
        <v>339</v>
      </c>
    </row>
    <row r="11" spans="1:3">
      <c r="A11" s="524"/>
      <c r="B11" s="583" t="s">
        <v>340</v>
      </c>
      <c r="C11" s="584" t="s">
        <v>340</v>
      </c>
    </row>
    <row r="12" spans="1:3">
      <c r="A12" s="524"/>
      <c r="B12" s="583" t="s">
        <v>341</v>
      </c>
      <c r="C12" s="584" t="s">
        <v>341</v>
      </c>
    </row>
    <row r="13" spans="1:3">
      <c r="A13" s="524"/>
      <c r="B13" s="583" t="s">
        <v>342</v>
      </c>
      <c r="C13" s="584" t="s">
        <v>342</v>
      </c>
    </row>
    <row r="14" spans="1:3">
      <c r="A14" s="524"/>
      <c r="B14" s="583" t="s">
        <v>343</v>
      </c>
      <c r="C14" s="584" t="s">
        <v>343</v>
      </c>
    </row>
    <row r="15" spans="1:3" ht="21.75" customHeight="1">
      <c r="A15" s="524"/>
      <c r="B15" s="583" t="s">
        <v>344</v>
      </c>
      <c r="C15" s="584" t="s">
        <v>344</v>
      </c>
    </row>
    <row r="16" spans="1:3">
      <c r="A16" s="524"/>
      <c r="B16" s="583" t="s">
        <v>345</v>
      </c>
      <c r="C16" s="584" t="s">
        <v>346</v>
      </c>
    </row>
    <row r="17" spans="1:3">
      <c r="A17" s="524"/>
      <c r="B17" s="583" t="s">
        <v>347</v>
      </c>
      <c r="C17" s="584" t="s">
        <v>348</v>
      </c>
    </row>
    <row r="18" spans="1:3">
      <c r="A18" s="524"/>
      <c r="B18" s="583" t="s">
        <v>349</v>
      </c>
      <c r="C18" s="584" t="s">
        <v>350</v>
      </c>
    </row>
    <row r="19" spans="1:3">
      <c r="A19" s="524"/>
      <c r="B19" s="583" t="s">
        <v>351</v>
      </c>
      <c r="C19" s="584" t="s">
        <v>351</v>
      </c>
    </row>
    <row r="20" spans="1:3">
      <c r="A20" s="524"/>
      <c r="B20" s="583" t="s">
        <v>352</v>
      </c>
      <c r="C20" s="584" t="s">
        <v>352</v>
      </c>
    </row>
    <row r="21" spans="1:3">
      <c r="A21" s="524"/>
      <c r="B21" s="583" t="s">
        <v>353</v>
      </c>
      <c r="C21" s="584" t="s">
        <v>353</v>
      </c>
    </row>
    <row r="22" spans="1:3" ht="23.25" customHeight="1">
      <c r="A22" s="524"/>
      <c r="B22" s="583" t="s">
        <v>354</v>
      </c>
      <c r="C22" s="584" t="s">
        <v>355</v>
      </c>
    </row>
    <row r="23" spans="1:3">
      <c r="A23" s="524"/>
      <c r="B23" s="583" t="s">
        <v>356</v>
      </c>
      <c r="C23" s="584" t="s">
        <v>356</v>
      </c>
    </row>
    <row r="24" spans="1:3">
      <c r="A24" s="524"/>
      <c r="B24" s="583" t="s">
        <v>357</v>
      </c>
      <c r="C24" s="584" t="s">
        <v>358</v>
      </c>
    </row>
    <row r="25" spans="1:3" ht="12" thickBot="1">
      <c r="A25" s="232"/>
      <c r="B25" s="596" t="s">
        <v>359</v>
      </c>
      <c r="C25" s="597"/>
    </row>
    <row r="26" spans="1:3" ht="12.75" thickTop="1" thickBot="1">
      <c r="A26" s="580" t="s">
        <v>443</v>
      </c>
      <c r="B26" s="581"/>
      <c r="C26" s="582"/>
    </row>
    <row r="27" spans="1:3" ht="12.75" thickTop="1" thickBot="1">
      <c r="A27" s="233"/>
      <c r="B27" s="598" t="s">
        <v>360</v>
      </c>
      <c r="C27" s="599"/>
    </row>
    <row r="28" spans="1:3" ht="12.75" thickTop="1" thickBot="1">
      <c r="A28" s="580" t="s">
        <v>434</v>
      </c>
      <c r="B28" s="581"/>
      <c r="C28" s="582"/>
    </row>
    <row r="29" spans="1:3" ht="12" thickTop="1">
      <c r="A29" s="231"/>
      <c r="B29" s="592" t="s">
        <v>361</v>
      </c>
      <c r="C29" s="593" t="s">
        <v>362</v>
      </c>
    </row>
    <row r="30" spans="1:3">
      <c r="A30" s="524"/>
      <c r="B30" s="594" t="s">
        <v>363</v>
      </c>
      <c r="C30" s="595" t="s">
        <v>364</v>
      </c>
    </row>
    <row r="31" spans="1:3">
      <c r="A31" s="524"/>
      <c r="B31" s="594" t="s">
        <v>365</v>
      </c>
      <c r="C31" s="595" t="s">
        <v>366</v>
      </c>
    </row>
    <row r="32" spans="1:3">
      <c r="A32" s="524"/>
      <c r="B32" s="594" t="s">
        <v>367</v>
      </c>
      <c r="C32" s="595" t="s">
        <v>368</v>
      </c>
    </row>
    <row r="33" spans="1:3">
      <c r="A33" s="524"/>
      <c r="B33" s="594" t="s">
        <v>369</v>
      </c>
      <c r="C33" s="595" t="s">
        <v>370</v>
      </c>
    </row>
    <row r="34" spans="1:3">
      <c r="A34" s="524"/>
      <c r="B34" s="594" t="s">
        <v>371</v>
      </c>
      <c r="C34" s="595" t="s">
        <v>372</v>
      </c>
    </row>
    <row r="35" spans="1:3" ht="23.25" customHeight="1">
      <c r="A35" s="524"/>
      <c r="B35" s="594" t="s">
        <v>373</v>
      </c>
      <c r="C35" s="595" t="s">
        <v>374</v>
      </c>
    </row>
    <row r="36" spans="1:3" ht="24" customHeight="1">
      <c r="A36" s="524"/>
      <c r="B36" s="594" t="s">
        <v>375</v>
      </c>
      <c r="C36" s="595" t="s">
        <v>376</v>
      </c>
    </row>
    <row r="37" spans="1:3" ht="24.75" customHeight="1">
      <c r="A37" s="524"/>
      <c r="B37" s="594" t="s">
        <v>377</v>
      </c>
      <c r="C37" s="595" t="s">
        <v>378</v>
      </c>
    </row>
    <row r="38" spans="1:3" ht="23.25" customHeight="1">
      <c r="A38" s="524"/>
      <c r="B38" s="594" t="s">
        <v>435</v>
      </c>
      <c r="C38" s="595" t="s">
        <v>379</v>
      </c>
    </row>
    <row r="39" spans="1:3" ht="39.75" customHeight="1">
      <c r="A39" s="524"/>
      <c r="B39" s="583" t="s">
        <v>450</v>
      </c>
      <c r="C39" s="584" t="s">
        <v>380</v>
      </c>
    </row>
    <row r="40" spans="1:3" ht="12" customHeight="1">
      <c r="A40" s="524"/>
      <c r="B40" s="594" t="s">
        <v>381</v>
      </c>
      <c r="C40" s="595" t="s">
        <v>382</v>
      </c>
    </row>
    <row r="41" spans="1:3" ht="27" customHeight="1" thickBot="1">
      <c r="A41" s="232"/>
      <c r="B41" s="600" t="s">
        <v>383</v>
      </c>
      <c r="C41" s="601" t="s">
        <v>384</v>
      </c>
    </row>
    <row r="42" spans="1:3" ht="12.75" thickTop="1" thickBot="1">
      <c r="A42" s="580" t="s">
        <v>436</v>
      </c>
      <c r="B42" s="581"/>
      <c r="C42" s="582"/>
    </row>
    <row r="43" spans="1:3" ht="12" thickTop="1">
      <c r="A43" s="231"/>
      <c r="B43" s="590" t="s">
        <v>472</v>
      </c>
      <c r="C43" s="591" t="s">
        <v>385</v>
      </c>
    </row>
    <row r="44" spans="1:3">
      <c r="A44" s="524"/>
      <c r="B44" s="577" t="s">
        <v>471</v>
      </c>
      <c r="C44" s="578"/>
    </row>
    <row r="45" spans="1:3" ht="23.25" customHeight="1" thickBot="1">
      <c r="A45" s="232"/>
      <c r="B45" s="602" t="s">
        <v>386</v>
      </c>
      <c r="C45" s="603" t="s">
        <v>387</v>
      </c>
    </row>
    <row r="46" spans="1:3" ht="11.25" customHeight="1" thickTop="1" thickBot="1">
      <c r="A46" s="580" t="s">
        <v>437</v>
      </c>
      <c r="B46" s="581"/>
      <c r="C46" s="582"/>
    </row>
    <row r="47" spans="1:3" ht="26.25" customHeight="1" thickTop="1">
      <c r="A47" s="524"/>
      <c r="B47" s="577" t="s">
        <v>438</v>
      </c>
      <c r="C47" s="578"/>
    </row>
    <row r="48" spans="1:3" ht="12" thickBot="1">
      <c r="A48" s="580" t="s">
        <v>439</v>
      </c>
      <c r="B48" s="581"/>
      <c r="C48" s="582"/>
    </row>
    <row r="49" spans="1:3" ht="12" thickTop="1">
      <c r="A49" s="231"/>
      <c r="B49" s="590" t="s">
        <v>388</v>
      </c>
      <c r="C49" s="591" t="s">
        <v>388</v>
      </c>
    </row>
    <row r="50" spans="1:3" ht="11.25" customHeight="1">
      <c r="A50" s="524"/>
      <c r="B50" s="577" t="s">
        <v>389</v>
      </c>
      <c r="C50" s="578" t="s">
        <v>389</v>
      </c>
    </row>
    <row r="51" spans="1:3">
      <c r="A51" s="524"/>
      <c r="B51" s="577" t="s">
        <v>390</v>
      </c>
      <c r="C51" s="578" t="s">
        <v>390</v>
      </c>
    </row>
    <row r="52" spans="1:3" ht="11.25" customHeight="1">
      <c r="A52" s="524"/>
      <c r="B52" s="577" t="s">
        <v>499</v>
      </c>
      <c r="C52" s="578" t="s">
        <v>391</v>
      </c>
    </row>
    <row r="53" spans="1:3" ht="33.6" customHeight="1">
      <c r="A53" s="524"/>
      <c r="B53" s="577" t="s">
        <v>392</v>
      </c>
      <c r="C53" s="578" t="s">
        <v>392</v>
      </c>
    </row>
    <row r="54" spans="1:3" ht="11.25" customHeight="1">
      <c r="A54" s="524"/>
      <c r="B54" s="577" t="s">
        <v>492</v>
      </c>
      <c r="C54" s="578" t="s">
        <v>393</v>
      </c>
    </row>
    <row r="55" spans="1:3" ht="11.25" customHeight="1" thickBot="1">
      <c r="A55" s="580" t="s">
        <v>440</v>
      </c>
      <c r="B55" s="581"/>
      <c r="C55" s="582"/>
    </row>
    <row r="56" spans="1:3" ht="12" thickTop="1">
      <c r="A56" s="231"/>
      <c r="B56" s="590" t="s">
        <v>388</v>
      </c>
      <c r="C56" s="591" t="s">
        <v>388</v>
      </c>
    </row>
    <row r="57" spans="1:3">
      <c r="A57" s="524"/>
      <c r="B57" s="577" t="s">
        <v>394</v>
      </c>
      <c r="C57" s="578" t="s">
        <v>394</v>
      </c>
    </row>
    <row r="58" spans="1:3">
      <c r="A58" s="524"/>
      <c r="B58" s="577" t="s">
        <v>446</v>
      </c>
      <c r="C58" s="578" t="s">
        <v>395</v>
      </c>
    </row>
    <row r="59" spans="1:3">
      <c r="A59" s="524"/>
      <c r="B59" s="577" t="s">
        <v>396</v>
      </c>
      <c r="C59" s="578" t="s">
        <v>396</v>
      </c>
    </row>
    <row r="60" spans="1:3">
      <c r="A60" s="524"/>
      <c r="B60" s="577" t="s">
        <v>397</v>
      </c>
      <c r="C60" s="578" t="s">
        <v>397</v>
      </c>
    </row>
    <row r="61" spans="1:3">
      <c r="A61" s="524"/>
      <c r="B61" s="577" t="s">
        <v>398</v>
      </c>
      <c r="C61" s="578" t="s">
        <v>398</v>
      </c>
    </row>
    <row r="62" spans="1:3">
      <c r="A62" s="524"/>
      <c r="B62" s="577" t="s">
        <v>447</v>
      </c>
      <c r="C62" s="578" t="s">
        <v>399</v>
      </c>
    </row>
    <row r="63" spans="1:3">
      <c r="A63" s="524"/>
      <c r="B63" s="577" t="s">
        <v>400</v>
      </c>
      <c r="C63" s="578" t="s">
        <v>400</v>
      </c>
    </row>
    <row r="64" spans="1:3" ht="12" thickBot="1">
      <c r="A64" s="232"/>
      <c r="B64" s="602" t="s">
        <v>401</v>
      </c>
      <c r="C64" s="603" t="s">
        <v>401</v>
      </c>
    </row>
    <row r="65" spans="1:3" ht="11.25" customHeight="1" thickTop="1">
      <c r="A65" s="604" t="s">
        <v>441</v>
      </c>
      <c r="B65" s="605"/>
      <c r="C65" s="606"/>
    </row>
    <row r="66" spans="1:3" ht="12" thickBot="1">
      <c r="A66" s="232"/>
      <c r="B66" s="602" t="s">
        <v>402</v>
      </c>
      <c r="C66" s="603" t="s">
        <v>402</v>
      </c>
    </row>
    <row r="67" spans="1:3" ht="11.25" customHeight="1" thickTop="1" thickBot="1">
      <c r="A67" s="580" t="s">
        <v>442</v>
      </c>
      <c r="B67" s="581"/>
      <c r="C67" s="582"/>
    </row>
    <row r="68" spans="1:3" ht="12" thickTop="1">
      <c r="A68" s="231"/>
      <c r="B68" s="590" t="s">
        <v>403</v>
      </c>
      <c r="C68" s="591" t="s">
        <v>403</v>
      </c>
    </row>
    <row r="69" spans="1:3">
      <c r="A69" s="524"/>
      <c r="B69" s="577" t="s">
        <v>404</v>
      </c>
      <c r="C69" s="578" t="s">
        <v>404</v>
      </c>
    </row>
    <row r="70" spans="1:3">
      <c r="A70" s="524"/>
      <c r="B70" s="577" t="s">
        <v>405</v>
      </c>
      <c r="C70" s="578" t="s">
        <v>405</v>
      </c>
    </row>
    <row r="71" spans="1:3" ht="38.25" customHeight="1">
      <c r="A71" s="524"/>
      <c r="B71" s="613" t="s">
        <v>449</v>
      </c>
      <c r="C71" s="614" t="s">
        <v>406</v>
      </c>
    </row>
    <row r="72" spans="1:3" ht="33.75" customHeight="1">
      <c r="A72" s="524"/>
      <c r="B72" s="613" t="s">
        <v>451</v>
      </c>
      <c r="C72" s="614" t="s">
        <v>407</v>
      </c>
    </row>
    <row r="73" spans="1:3" ht="15.75" customHeight="1">
      <c r="A73" s="524"/>
      <c r="B73" s="613" t="s">
        <v>448</v>
      </c>
      <c r="C73" s="614" t="s">
        <v>408</v>
      </c>
    </row>
    <row r="74" spans="1:3">
      <c r="A74" s="524"/>
      <c r="B74" s="577" t="s">
        <v>409</v>
      </c>
      <c r="C74" s="578" t="s">
        <v>409</v>
      </c>
    </row>
    <row r="75" spans="1:3" ht="12" thickBot="1">
      <c r="A75" s="232"/>
      <c r="B75" s="602" t="s">
        <v>410</v>
      </c>
      <c r="C75" s="603" t="s">
        <v>410</v>
      </c>
    </row>
    <row r="76" spans="1:3" ht="12" thickTop="1">
      <c r="A76" s="604" t="s">
        <v>475</v>
      </c>
      <c r="B76" s="605"/>
      <c r="C76" s="606"/>
    </row>
    <row r="77" spans="1:3">
      <c r="A77" s="524"/>
      <c r="B77" s="577" t="s">
        <v>402</v>
      </c>
      <c r="C77" s="578"/>
    </row>
    <row r="78" spans="1:3">
      <c r="A78" s="524"/>
      <c r="B78" s="577" t="s">
        <v>473</v>
      </c>
      <c r="C78" s="578"/>
    </row>
    <row r="79" spans="1:3">
      <c r="A79" s="524"/>
      <c r="B79" s="577" t="s">
        <v>474</v>
      </c>
      <c r="C79" s="578"/>
    </row>
    <row r="80" spans="1:3">
      <c r="A80" s="604" t="s">
        <v>476</v>
      </c>
      <c r="B80" s="605"/>
      <c r="C80" s="606"/>
    </row>
    <row r="81" spans="1:3">
      <c r="A81" s="524"/>
      <c r="B81" s="577" t="s">
        <v>402</v>
      </c>
      <c r="C81" s="578"/>
    </row>
    <row r="82" spans="1:3">
      <c r="A82" s="524"/>
      <c r="B82" s="577" t="s">
        <v>477</v>
      </c>
      <c r="C82" s="578"/>
    </row>
    <row r="83" spans="1:3" ht="76.5" customHeight="1">
      <c r="A83" s="524"/>
      <c r="B83" s="577" t="s">
        <v>491</v>
      </c>
      <c r="C83" s="578"/>
    </row>
    <row r="84" spans="1:3" ht="53.25" customHeight="1">
      <c r="A84" s="524"/>
      <c r="B84" s="577" t="s">
        <v>490</v>
      </c>
      <c r="C84" s="578"/>
    </row>
    <row r="85" spans="1:3">
      <c r="A85" s="524"/>
      <c r="B85" s="577" t="s">
        <v>478</v>
      </c>
      <c r="C85" s="578"/>
    </row>
    <row r="86" spans="1:3">
      <c r="A86" s="524"/>
      <c r="B86" s="577" t="s">
        <v>479</v>
      </c>
      <c r="C86" s="578"/>
    </row>
    <row r="87" spans="1:3">
      <c r="A87" s="524"/>
      <c r="B87" s="577" t="s">
        <v>480</v>
      </c>
      <c r="C87" s="578"/>
    </row>
    <row r="88" spans="1:3">
      <c r="A88" s="604" t="s">
        <v>481</v>
      </c>
      <c r="B88" s="605"/>
      <c r="C88" s="606"/>
    </row>
    <row r="89" spans="1:3">
      <c r="A89" s="524"/>
      <c r="B89" s="577" t="s">
        <v>402</v>
      </c>
      <c r="C89" s="578"/>
    </row>
    <row r="90" spans="1:3">
      <c r="A90" s="524"/>
      <c r="B90" s="577" t="s">
        <v>483</v>
      </c>
      <c r="C90" s="578"/>
    </row>
    <row r="91" spans="1:3" ht="12" customHeight="1">
      <c r="A91" s="524"/>
      <c r="B91" s="577" t="s">
        <v>484</v>
      </c>
      <c r="C91" s="578"/>
    </row>
    <row r="92" spans="1:3">
      <c r="A92" s="524"/>
      <c r="B92" s="577" t="s">
        <v>485</v>
      </c>
      <c r="C92" s="578"/>
    </row>
    <row r="93" spans="1:3" ht="24.75" customHeight="1">
      <c r="A93" s="524"/>
      <c r="B93" s="611" t="s">
        <v>527</v>
      </c>
      <c r="C93" s="612"/>
    </row>
    <row r="94" spans="1:3" ht="24" customHeight="1">
      <c r="A94" s="524"/>
      <c r="B94" s="611" t="s">
        <v>528</v>
      </c>
      <c r="C94" s="612"/>
    </row>
    <row r="95" spans="1:3" ht="13.5" customHeight="1">
      <c r="A95" s="524"/>
      <c r="B95" s="594" t="s">
        <v>486</v>
      </c>
      <c r="C95" s="595"/>
    </row>
    <row r="96" spans="1:3" ht="11.25" customHeight="1" thickBot="1">
      <c r="A96" s="607" t="s">
        <v>523</v>
      </c>
      <c r="B96" s="608"/>
      <c r="C96" s="609"/>
    </row>
    <row r="97" spans="1:3" ht="12.75" thickTop="1" thickBot="1">
      <c r="A97" s="610" t="s">
        <v>411</v>
      </c>
      <c r="B97" s="610"/>
      <c r="C97" s="610"/>
    </row>
    <row r="98" spans="1:3">
      <c r="A98" s="315">
        <v>2</v>
      </c>
      <c r="B98" s="312" t="s">
        <v>503</v>
      </c>
      <c r="C98" s="312" t="s">
        <v>524</v>
      </c>
    </row>
    <row r="99" spans="1:3">
      <c r="A99" s="236">
        <v>3</v>
      </c>
      <c r="B99" s="313" t="s">
        <v>504</v>
      </c>
      <c r="C99" s="314" t="s">
        <v>525</v>
      </c>
    </row>
    <row r="100" spans="1:3">
      <c r="A100" s="236">
        <v>4</v>
      </c>
      <c r="B100" s="313" t="s">
        <v>505</v>
      </c>
      <c r="C100" s="314" t="s">
        <v>529</v>
      </c>
    </row>
    <row r="101" spans="1:3" ht="11.25" customHeight="1">
      <c r="A101" s="236">
        <v>5</v>
      </c>
      <c r="B101" s="313" t="s">
        <v>506</v>
      </c>
      <c r="C101" s="314" t="s">
        <v>526</v>
      </c>
    </row>
    <row r="102" spans="1:3" ht="12" customHeight="1">
      <c r="A102" s="236">
        <v>6</v>
      </c>
      <c r="B102" s="313" t="s">
        <v>521</v>
      </c>
      <c r="C102" s="314" t="s">
        <v>507</v>
      </c>
    </row>
    <row r="103" spans="1:3" ht="12" customHeight="1">
      <c r="A103" s="236">
        <v>7</v>
      </c>
      <c r="B103" s="313" t="s">
        <v>508</v>
      </c>
      <c r="C103" s="314" t="s">
        <v>522</v>
      </c>
    </row>
    <row r="104" spans="1:3">
      <c r="A104" s="236">
        <v>8</v>
      </c>
      <c r="B104" s="313" t="s">
        <v>513</v>
      </c>
      <c r="C104" s="314" t="s">
        <v>533</v>
      </c>
    </row>
    <row r="105" spans="1:3" ht="11.25" customHeight="1">
      <c r="A105" s="604" t="s">
        <v>487</v>
      </c>
      <c r="B105" s="605"/>
      <c r="C105" s="606"/>
    </row>
    <row r="106" spans="1:3" ht="27.6" customHeight="1">
      <c r="A106" s="524"/>
      <c r="B106" s="577" t="s">
        <v>402</v>
      </c>
      <c r="C106" s="578"/>
    </row>
    <row r="107" spans="1:3">
      <c r="A107" s="230"/>
      <c r="B107" s="230"/>
      <c r="C107" s="230"/>
    </row>
    <row r="108" spans="1:3">
      <c r="A108" s="230"/>
      <c r="B108" s="230"/>
      <c r="C108" s="230"/>
    </row>
    <row r="109" spans="1:3">
      <c r="A109" s="230"/>
      <c r="B109" s="230"/>
      <c r="C109" s="230"/>
    </row>
    <row r="110" spans="1:3">
      <c r="A110" s="230"/>
      <c r="B110" s="230"/>
      <c r="C110" s="230"/>
    </row>
    <row r="111" spans="1:3">
      <c r="A111" s="230"/>
      <c r="B111" s="230"/>
      <c r="C111" s="230"/>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zoomScale="80" zoomScaleNormal="80" workbookViewId="0">
      <pane xSplit="1" ySplit="5" topLeftCell="B6" activePane="bottomRight" state="frozen"/>
      <selection pane="topRight" activeCell="B1" sqref="B1"/>
      <selection pane="bottomLeft" activeCell="A6" sqref="A6"/>
      <selection pane="bottomRight" activeCell="B6" sqref="B6"/>
    </sheetView>
  </sheetViews>
  <sheetFormatPr defaultRowHeight="15.75"/>
  <cols>
    <col min="1" max="1" width="9.5703125" style="19" bestFit="1" customWidth="1"/>
    <col min="2" max="2" width="86" style="16" customWidth="1"/>
    <col min="3" max="3" width="13.85546875" style="16" bestFit="1" customWidth="1"/>
    <col min="4" max="7" width="13.85546875" style="2" bestFit="1" customWidth="1"/>
    <col min="8" max="13" width="6.7109375" customWidth="1"/>
  </cols>
  <sheetData>
    <row r="1" spans="1:8">
      <c r="A1" s="17" t="s">
        <v>196</v>
      </c>
      <c r="B1" s="409" t="str">
        <f>Info!C2</f>
        <v>სს "ვითიბი ბანკი ჯორჯია"</v>
      </c>
    </row>
    <row r="2" spans="1:8">
      <c r="A2" s="17" t="s">
        <v>197</v>
      </c>
      <c r="B2" s="410">
        <v>44012</v>
      </c>
      <c r="C2" s="28"/>
      <c r="D2" s="18"/>
      <c r="E2" s="18"/>
      <c r="F2" s="18"/>
      <c r="G2" s="18"/>
      <c r="H2" s="1"/>
    </row>
    <row r="3" spans="1:8">
      <c r="A3" s="17"/>
      <c r="C3" s="28"/>
      <c r="D3" s="18"/>
      <c r="E3" s="18"/>
      <c r="F3" s="18"/>
      <c r="G3" s="18"/>
      <c r="H3" s="1"/>
    </row>
    <row r="4" spans="1:8" ht="16.5" thickBot="1">
      <c r="A4" s="71" t="s">
        <v>414</v>
      </c>
      <c r="B4" s="210" t="s">
        <v>231</v>
      </c>
      <c r="C4" s="211"/>
      <c r="D4" s="212"/>
      <c r="E4" s="212"/>
      <c r="F4" s="212"/>
      <c r="G4" s="212"/>
      <c r="H4" s="1"/>
    </row>
    <row r="5" spans="1:8" ht="15">
      <c r="A5" s="282" t="s">
        <v>32</v>
      </c>
      <c r="B5" s="283"/>
      <c r="C5" s="284" t="s">
        <v>5</v>
      </c>
      <c r="D5" s="285" t="s">
        <v>6</v>
      </c>
      <c r="E5" s="285" t="s">
        <v>7</v>
      </c>
      <c r="F5" s="285" t="s">
        <v>8</v>
      </c>
      <c r="G5" s="286" t="s">
        <v>9</v>
      </c>
    </row>
    <row r="6" spans="1:8" ht="15">
      <c r="A6" s="123"/>
      <c r="B6" s="30" t="s">
        <v>193</v>
      </c>
      <c r="C6" s="287"/>
      <c r="D6" s="287"/>
      <c r="E6" s="287"/>
      <c r="F6" s="287"/>
      <c r="G6" s="288"/>
    </row>
    <row r="7" spans="1:8" ht="15">
      <c r="A7" s="123"/>
      <c r="B7" s="503" t="s">
        <v>198</v>
      </c>
      <c r="C7" s="287"/>
      <c r="D7" s="287"/>
      <c r="E7" s="287"/>
      <c r="F7" s="287"/>
      <c r="G7" s="288"/>
    </row>
    <row r="8" spans="1:8" ht="15">
      <c r="A8" s="124">
        <v>1</v>
      </c>
      <c r="B8" s="504" t="s">
        <v>29</v>
      </c>
      <c r="C8" s="416">
        <v>174379432.13</v>
      </c>
      <c r="D8" s="417">
        <v>170290552.22999999</v>
      </c>
      <c r="E8" s="417">
        <v>200911180.92000002</v>
      </c>
      <c r="F8" s="417">
        <v>198098025</v>
      </c>
      <c r="G8" s="418">
        <v>190672877</v>
      </c>
    </row>
    <row r="9" spans="1:8" ht="15">
      <c r="A9" s="124">
        <v>2</v>
      </c>
      <c r="B9" s="504" t="s">
        <v>95</v>
      </c>
      <c r="C9" s="416">
        <v>187490932.13</v>
      </c>
      <c r="D9" s="417">
        <v>182658352.22999999</v>
      </c>
      <c r="E9" s="417">
        <v>214838080.92000002</v>
      </c>
      <c r="F9" s="417">
        <v>211865325</v>
      </c>
      <c r="G9" s="418">
        <v>204317477</v>
      </c>
    </row>
    <row r="10" spans="1:8" ht="15">
      <c r="A10" s="124">
        <v>3</v>
      </c>
      <c r="B10" s="504" t="s">
        <v>94</v>
      </c>
      <c r="C10" s="416">
        <v>264938069.27008343</v>
      </c>
      <c r="D10" s="417">
        <v>256909766.04426128</v>
      </c>
      <c r="E10" s="417">
        <v>295123566.28228015</v>
      </c>
      <c r="F10" s="417">
        <v>291536873.20411837</v>
      </c>
      <c r="G10" s="418">
        <v>283227204.07920831</v>
      </c>
    </row>
    <row r="11" spans="1:8" ht="15">
      <c r="A11" s="123"/>
      <c r="B11" s="505" t="s">
        <v>194</v>
      </c>
      <c r="C11" s="287"/>
      <c r="D11" s="287"/>
      <c r="E11" s="287"/>
      <c r="F11" s="287"/>
      <c r="G11" s="288"/>
    </row>
    <row r="12" spans="1:8" ht="25.5">
      <c r="A12" s="124">
        <v>4</v>
      </c>
      <c r="B12" s="504" t="s">
        <v>428</v>
      </c>
      <c r="C12" s="419">
        <v>1638200102.0873952</v>
      </c>
      <c r="D12" s="417">
        <v>1652093979.4879169</v>
      </c>
      <c r="E12" s="417">
        <v>1568503497.6756473</v>
      </c>
      <c r="F12" s="417">
        <v>1578196755.5900638</v>
      </c>
      <c r="G12" s="418">
        <v>1561893291.8764589</v>
      </c>
    </row>
    <row r="13" spans="1:8" ht="15">
      <c r="A13" s="123"/>
      <c r="B13" s="505" t="s">
        <v>96</v>
      </c>
      <c r="C13" s="287"/>
      <c r="D13" s="287"/>
      <c r="E13" s="287"/>
      <c r="F13" s="287"/>
      <c r="G13" s="288"/>
    </row>
    <row r="14" spans="1:8" s="3" customFormat="1" ht="15">
      <c r="A14" s="124"/>
      <c r="B14" s="503" t="s">
        <v>536</v>
      </c>
      <c r="C14" s="287"/>
      <c r="D14" s="287"/>
      <c r="E14" s="287"/>
      <c r="F14" s="287"/>
      <c r="G14" s="288"/>
    </row>
    <row r="15" spans="1:8" ht="15">
      <c r="A15" s="122">
        <v>5</v>
      </c>
      <c r="B15" s="506" t="s">
        <v>651</v>
      </c>
      <c r="C15" s="420">
        <v>0.10644574610134969</v>
      </c>
      <c r="D15" s="421">
        <v>0.10307558428533421</v>
      </c>
      <c r="E15" s="421">
        <v>0.12809099961697801</v>
      </c>
      <c r="F15" s="421">
        <v>0.12552175405146754</v>
      </c>
      <c r="G15" s="422">
        <v>0.12207804335398968</v>
      </c>
    </row>
    <row r="16" spans="1:8" ht="15">
      <c r="A16" s="122">
        <v>6</v>
      </c>
      <c r="B16" s="506" t="s">
        <v>652</v>
      </c>
      <c r="C16" s="420">
        <v>0.11444934711644748</v>
      </c>
      <c r="D16" s="421">
        <v>0.11056172015505847</v>
      </c>
      <c r="E16" s="421">
        <v>0.13697009999554788</v>
      </c>
      <c r="F16" s="421">
        <v>0.13424519106984653</v>
      </c>
      <c r="G16" s="422">
        <v>0.13081397945856657</v>
      </c>
    </row>
    <row r="17" spans="1:7" ht="15">
      <c r="A17" s="122">
        <v>7</v>
      </c>
      <c r="B17" s="506" t="s">
        <v>653</v>
      </c>
      <c r="C17" s="420">
        <v>0.16172509630081164</v>
      </c>
      <c r="D17" s="421">
        <v>0.15550553977800527</v>
      </c>
      <c r="E17" s="421">
        <v>0.18815614164687638</v>
      </c>
      <c r="F17" s="421">
        <v>0.1847278371163025</v>
      </c>
      <c r="G17" s="422">
        <v>0.18133582207715299</v>
      </c>
    </row>
    <row r="18" spans="1:7" ht="15">
      <c r="A18" s="123"/>
      <c r="B18" s="505" t="s">
        <v>11</v>
      </c>
      <c r="C18" s="287"/>
      <c r="D18" s="287"/>
      <c r="E18" s="287"/>
      <c r="F18" s="287"/>
      <c r="G18" s="288"/>
    </row>
    <row r="19" spans="1:7" ht="15" customHeight="1">
      <c r="A19" s="125">
        <v>8</v>
      </c>
      <c r="B19" s="507" t="s">
        <v>12</v>
      </c>
      <c r="C19" s="420">
        <v>7.767352645963603E-2</v>
      </c>
      <c r="D19" s="421">
        <v>8.011840773810941E-2</v>
      </c>
      <c r="E19" s="421">
        <v>7.7065445601816829E-2</v>
      </c>
      <c r="F19" s="421">
        <v>7.5237724876858841E-2</v>
      </c>
      <c r="G19" s="422">
        <v>7.5116220911442433E-2</v>
      </c>
    </row>
    <row r="20" spans="1:7" ht="15">
      <c r="A20" s="125">
        <v>9</v>
      </c>
      <c r="B20" s="507" t="s">
        <v>13</v>
      </c>
      <c r="C20" s="420">
        <v>4.6365249728415957E-2</v>
      </c>
      <c r="D20" s="421">
        <v>4.4008494182466572E-2</v>
      </c>
      <c r="E20" s="421">
        <v>4.1836618312470583E-2</v>
      </c>
      <c r="F20" s="421">
        <v>4.1781949766552758E-2</v>
      </c>
      <c r="G20" s="422">
        <v>4.1265536344615432E-2</v>
      </c>
    </row>
    <row r="21" spans="1:7" ht="15">
      <c r="A21" s="125">
        <v>10</v>
      </c>
      <c r="B21" s="507" t="s">
        <v>14</v>
      </c>
      <c r="C21" s="420">
        <v>1.7776023329303371E-2</v>
      </c>
      <c r="D21" s="421">
        <v>-3.7960754880013728E-2</v>
      </c>
      <c r="E21" s="421">
        <v>2.3165696886641204E-2</v>
      </c>
      <c r="F21" s="421">
        <v>2.3281571662856351E-2</v>
      </c>
      <c r="G21" s="422">
        <v>2.6592364518573091E-2</v>
      </c>
    </row>
    <row r="22" spans="1:7" ht="15">
      <c r="A22" s="125">
        <v>11</v>
      </c>
      <c r="B22" s="507" t="s">
        <v>232</v>
      </c>
      <c r="C22" s="420">
        <v>3.130827673122006E-2</v>
      </c>
      <c r="D22" s="421">
        <v>3.6109913555642838E-2</v>
      </c>
      <c r="E22" s="421">
        <v>3.4880471818683048E-2</v>
      </c>
      <c r="F22" s="421">
        <v>3.3455775110306091E-2</v>
      </c>
      <c r="G22" s="422">
        <v>3.3850684566827001E-2</v>
      </c>
    </row>
    <row r="23" spans="1:7" ht="15">
      <c r="A23" s="125">
        <v>12</v>
      </c>
      <c r="B23" s="507" t="s">
        <v>15</v>
      </c>
      <c r="C23" s="420">
        <v>-3.0421053179138683E-2</v>
      </c>
      <c r="D23" s="421">
        <v>-7.3457638004210984E-2</v>
      </c>
      <c r="E23" s="421">
        <v>8.4059626200530119E-3</v>
      </c>
      <c r="F23" s="421">
        <v>7.1606871050679619E-3</v>
      </c>
      <c r="G23" s="422">
        <v>1.8882251395953798E-3</v>
      </c>
    </row>
    <row r="24" spans="1:7" ht="15">
      <c r="A24" s="125">
        <v>13</v>
      </c>
      <c r="B24" s="507" t="s">
        <v>16</v>
      </c>
      <c r="C24" s="420">
        <v>-0.2541859653994285</v>
      </c>
      <c r="D24" s="421">
        <v>-0.5671014579265381</v>
      </c>
      <c r="E24" s="421">
        <v>6.420357921621174E-2</v>
      </c>
      <c r="F24" s="421">
        <v>5.4902846967734363E-2</v>
      </c>
      <c r="G24" s="422">
        <v>1.4388229017479288E-2</v>
      </c>
    </row>
    <row r="25" spans="1:7" ht="15">
      <c r="A25" s="123"/>
      <c r="B25" s="505" t="s">
        <v>17</v>
      </c>
      <c r="C25" s="287"/>
      <c r="D25" s="287"/>
      <c r="E25" s="287"/>
      <c r="F25" s="287"/>
      <c r="G25" s="288"/>
    </row>
    <row r="26" spans="1:7" ht="15">
      <c r="A26" s="125">
        <v>14</v>
      </c>
      <c r="B26" s="507" t="s">
        <v>18</v>
      </c>
      <c r="C26" s="420">
        <v>9.0637520968468444E-2</v>
      </c>
      <c r="D26" s="421">
        <v>6.4674271634469691E-2</v>
      </c>
      <c r="E26" s="421">
        <v>6.2527876085079842E-2</v>
      </c>
      <c r="F26" s="421">
        <v>6.9998653288272136E-2</v>
      </c>
      <c r="G26" s="422">
        <v>6.9636876331316419E-2</v>
      </c>
    </row>
    <row r="27" spans="1:7" ht="15" customHeight="1">
      <c r="A27" s="125">
        <v>15</v>
      </c>
      <c r="B27" s="507" t="s">
        <v>19</v>
      </c>
      <c r="C27" s="420">
        <v>9.1965709839485099E-2</v>
      </c>
      <c r="D27" s="421">
        <v>9.3118190455385871E-2</v>
      </c>
      <c r="E27" s="421">
        <v>6.3329428252012293E-2</v>
      </c>
      <c r="F27" s="421">
        <v>6.3844854838370171E-2</v>
      </c>
      <c r="G27" s="422">
        <v>6.3042046025703846E-2</v>
      </c>
    </row>
    <row r="28" spans="1:7" ht="15">
      <c r="A28" s="125">
        <v>16</v>
      </c>
      <c r="B28" s="507" t="s">
        <v>20</v>
      </c>
      <c r="C28" s="420">
        <v>0.48528635584084234</v>
      </c>
      <c r="D28" s="421">
        <v>0.49947416503852099</v>
      </c>
      <c r="E28" s="421">
        <v>0.46368370139358628</v>
      </c>
      <c r="F28" s="421">
        <v>0.46792653011791446</v>
      </c>
      <c r="G28" s="422">
        <v>0.50337959100570639</v>
      </c>
    </row>
    <row r="29" spans="1:7" ht="15" customHeight="1">
      <c r="A29" s="125">
        <v>17</v>
      </c>
      <c r="B29" s="507" t="s">
        <v>21</v>
      </c>
      <c r="C29" s="420">
        <v>0.45995442141639736</v>
      </c>
      <c r="D29" s="421">
        <v>0.49376868365977794</v>
      </c>
      <c r="E29" s="421">
        <v>0.45964819599393492</v>
      </c>
      <c r="F29" s="421">
        <v>0.48054731903714659</v>
      </c>
      <c r="G29" s="422">
        <v>0.49823852775864585</v>
      </c>
    </row>
    <row r="30" spans="1:7" ht="15">
      <c r="A30" s="125">
        <v>18</v>
      </c>
      <c r="B30" s="507" t="s">
        <v>22</v>
      </c>
      <c r="C30" s="420">
        <v>4.7306819693978E-2</v>
      </c>
      <c r="D30" s="421">
        <v>6.7538893332229386E-2</v>
      </c>
      <c r="E30" s="421">
        <v>4.3736751452615331E-2</v>
      </c>
      <c r="F30" s="421">
        <v>1.4092400107412518E-2</v>
      </c>
      <c r="G30" s="422">
        <v>3.1468573053284191E-3</v>
      </c>
    </row>
    <row r="31" spans="1:7" ht="15" customHeight="1">
      <c r="A31" s="123"/>
      <c r="B31" s="505" t="s">
        <v>23</v>
      </c>
      <c r="C31" s="287"/>
      <c r="D31" s="287"/>
      <c r="E31" s="287"/>
      <c r="F31" s="287"/>
      <c r="G31" s="288"/>
    </row>
    <row r="32" spans="1:7" ht="15" customHeight="1">
      <c r="A32" s="125">
        <v>19</v>
      </c>
      <c r="B32" s="507" t="s">
        <v>24</v>
      </c>
      <c r="C32" s="420">
        <v>0.26024932411186552</v>
      </c>
      <c r="D32" s="421">
        <v>0.24373457260997886</v>
      </c>
      <c r="E32" s="421">
        <v>0.22378165235495659</v>
      </c>
      <c r="F32" s="421">
        <v>0.25703412108308538</v>
      </c>
      <c r="G32" s="422">
        <v>0.29727353529229567</v>
      </c>
    </row>
    <row r="33" spans="1:7" ht="15" customHeight="1">
      <c r="A33" s="125">
        <v>20</v>
      </c>
      <c r="B33" s="507" t="s">
        <v>25</v>
      </c>
      <c r="C33" s="420">
        <v>0.56516524326586937</v>
      </c>
      <c r="D33" s="421">
        <v>0.58518395760657671</v>
      </c>
      <c r="E33" s="421">
        <v>0.5737203857092098</v>
      </c>
      <c r="F33" s="421">
        <v>0.57732629431229221</v>
      </c>
      <c r="G33" s="422">
        <v>0.60453369346857477</v>
      </c>
    </row>
    <row r="34" spans="1:7" ht="15" customHeight="1">
      <c r="A34" s="125">
        <v>21</v>
      </c>
      <c r="B34" s="423" t="s">
        <v>26</v>
      </c>
      <c r="C34" s="420">
        <v>0.33504766220944765</v>
      </c>
      <c r="D34" s="421">
        <v>0.31691791042887785</v>
      </c>
      <c r="E34" s="421">
        <v>0.34434855999121727</v>
      </c>
      <c r="F34" s="421">
        <v>0.38794500459615322</v>
      </c>
      <c r="G34" s="422">
        <v>0.39780240358510788</v>
      </c>
    </row>
    <row r="35" spans="1:7" ht="15" customHeight="1">
      <c r="A35" s="289"/>
      <c r="B35" s="505" t="s">
        <v>535</v>
      </c>
      <c r="C35" s="287"/>
      <c r="D35" s="287"/>
      <c r="E35" s="287"/>
      <c r="F35" s="287"/>
      <c r="G35" s="288"/>
    </row>
    <row r="36" spans="1:7" ht="15" customHeight="1">
      <c r="A36" s="125">
        <v>22</v>
      </c>
      <c r="B36" s="508" t="s">
        <v>519</v>
      </c>
      <c r="C36" s="423">
        <v>469207489.11159998</v>
      </c>
      <c r="D36" s="423">
        <v>432548139.37511992</v>
      </c>
      <c r="E36" s="423">
        <v>366390647.60940003</v>
      </c>
      <c r="F36" s="423">
        <v>406025950.17135006</v>
      </c>
      <c r="G36" s="424">
        <v>440793593.17995</v>
      </c>
    </row>
    <row r="37" spans="1:7" ht="15">
      <c r="A37" s="125">
        <v>23</v>
      </c>
      <c r="B37" s="507" t="s">
        <v>520</v>
      </c>
      <c r="C37" s="423">
        <v>330769493.65998697</v>
      </c>
      <c r="D37" s="425">
        <v>302385068.92375851</v>
      </c>
      <c r="E37" s="425">
        <v>326471551.26200199</v>
      </c>
      <c r="F37" s="425">
        <v>343178092.280132</v>
      </c>
      <c r="G37" s="426">
        <v>359825699.75804245</v>
      </c>
    </row>
    <row r="38" spans="1:7" thickBot="1">
      <c r="A38" s="126">
        <v>24</v>
      </c>
      <c r="B38" s="246" t="s">
        <v>518</v>
      </c>
      <c r="C38" s="427">
        <v>1.4185331419768707</v>
      </c>
      <c r="D38" s="427">
        <v>1.4304546878410187</v>
      </c>
      <c r="E38" s="427">
        <v>1.1222743488462856</v>
      </c>
      <c r="F38" s="427">
        <v>1.1831348192235889</v>
      </c>
      <c r="G38" s="428">
        <v>1.2250197622803285</v>
      </c>
    </row>
    <row r="39" spans="1:7">
      <c r="A39" s="20"/>
    </row>
    <row r="40" spans="1:7" ht="48" customHeight="1">
      <c r="B40" s="23" t="s">
        <v>645</v>
      </c>
    </row>
    <row r="41" spans="1:7" ht="68.25" customHeight="1">
      <c r="B41" s="338" t="s">
        <v>534</v>
      </c>
      <c r="D41" s="309"/>
      <c r="E41" s="309"/>
      <c r="F41" s="309"/>
      <c r="G41" s="309"/>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workbookViewId="0">
      <pane xSplit="1" ySplit="5" topLeftCell="B6"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196</v>
      </c>
      <c r="B1" s="309" t="str">
        <f>Info!C2</f>
        <v>სს "ვითიბი ბანკი ჯორჯია"</v>
      </c>
    </row>
    <row r="2" spans="1:8" ht="15.75">
      <c r="A2" s="17" t="s">
        <v>197</v>
      </c>
      <c r="B2" s="414">
        <v>44012</v>
      </c>
    </row>
    <row r="3" spans="1:8" ht="15.75">
      <c r="A3" s="17"/>
    </row>
    <row r="4" spans="1:8" ht="16.5" thickBot="1">
      <c r="A4" s="31" t="s">
        <v>415</v>
      </c>
      <c r="B4" s="72" t="s">
        <v>252</v>
      </c>
      <c r="C4" s="31"/>
      <c r="D4" s="32"/>
      <c r="E4" s="32"/>
      <c r="F4" s="33"/>
      <c r="G4" s="33"/>
      <c r="H4" s="34" t="s">
        <v>100</v>
      </c>
    </row>
    <row r="5" spans="1:8" ht="15.75">
      <c r="A5" s="35"/>
      <c r="B5" s="36"/>
      <c r="C5" s="528" t="s">
        <v>202</v>
      </c>
      <c r="D5" s="529"/>
      <c r="E5" s="530"/>
      <c r="F5" s="528" t="s">
        <v>203</v>
      </c>
      <c r="G5" s="529"/>
      <c r="H5" s="531"/>
    </row>
    <row r="6" spans="1:8" ht="15.75">
      <c r="A6" s="37" t="s">
        <v>32</v>
      </c>
      <c r="B6" s="38" t="s">
        <v>160</v>
      </c>
      <c r="C6" s="39" t="s">
        <v>33</v>
      </c>
      <c r="D6" s="39" t="s">
        <v>101</v>
      </c>
      <c r="E6" s="39" t="s">
        <v>74</v>
      </c>
      <c r="F6" s="39" t="s">
        <v>33</v>
      </c>
      <c r="G6" s="39" t="s">
        <v>101</v>
      </c>
      <c r="H6" s="40" t="s">
        <v>74</v>
      </c>
    </row>
    <row r="7" spans="1:8" ht="15.75">
      <c r="A7" s="37">
        <v>1</v>
      </c>
      <c r="B7" s="41" t="s">
        <v>161</v>
      </c>
      <c r="C7" s="429">
        <v>30496950</v>
      </c>
      <c r="D7" s="429">
        <v>33188898</v>
      </c>
      <c r="E7" s="430">
        <v>63685848</v>
      </c>
      <c r="F7" s="431">
        <v>25304049</v>
      </c>
      <c r="G7" s="432">
        <v>19698070</v>
      </c>
      <c r="H7" s="433">
        <v>45002119</v>
      </c>
    </row>
    <row r="8" spans="1:8" ht="15.75">
      <c r="A8" s="37">
        <v>2</v>
      </c>
      <c r="B8" s="41" t="s">
        <v>162</v>
      </c>
      <c r="C8" s="429">
        <v>50041557</v>
      </c>
      <c r="D8" s="429">
        <v>215063368</v>
      </c>
      <c r="E8" s="430">
        <v>265104925</v>
      </c>
      <c r="F8" s="431">
        <v>46577509</v>
      </c>
      <c r="G8" s="432">
        <v>216604573</v>
      </c>
      <c r="H8" s="433">
        <v>263182082</v>
      </c>
    </row>
    <row r="9" spans="1:8" ht="15.75">
      <c r="A9" s="37">
        <v>3</v>
      </c>
      <c r="B9" s="41" t="s">
        <v>163</v>
      </c>
      <c r="C9" s="429">
        <v>85398</v>
      </c>
      <c r="D9" s="429">
        <v>28160935</v>
      </c>
      <c r="E9" s="430">
        <v>28246333</v>
      </c>
      <c r="F9" s="431">
        <v>1608878</v>
      </c>
      <c r="G9" s="432">
        <v>52599109</v>
      </c>
      <c r="H9" s="433">
        <v>54207987</v>
      </c>
    </row>
    <row r="10" spans="1:8" ht="15.75">
      <c r="A10" s="37">
        <v>4</v>
      </c>
      <c r="B10" s="41" t="s">
        <v>192</v>
      </c>
      <c r="C10" s="429">
        <v>0</v>
      </c>
      <c r="D10" s="429">
        <v>0</v>
      </c>
      <c r="E10" s="430">
        <v>0</v>
      </c>
      <c r="F10" s="431">
        <v>0</v>
      </c>
      <c r="G10" s="432">
        <v>0</v>
      </c>
      <c r="H10" s="433">
        <v>0</v>
      </c>
    </row>
    <row r="11" spans="1:8" ht="15.75">
      <c r="A11" s="37">
        <v>5</v>
      </c>
      <c r="B11" s="41" t="s">
        <v>164</v>
      </c>
      <c r="C11" s="429">
        <v>176054670</v>
      </c>
      <c r="D11" s="429">
        <v>0</v>
      </c>
      <c r="E11" s="430">
        <v>176054670</v>
      </c>
      <c r="F11" s="431">
        <v>126454883</v>
      </c>
      <c r="G11" s="432">
        <v>67747</v>
      </c>
      <c r="H11" s="433">
        <v>126522630</v>
      </c>
    </row>
    <row r="12" spans="1:8" ht="15.75">
      <c r="A12" s="37">
        <v>6.1</v>
      </c>
      <c r="B12" s="42" t="s">
        <v>165</v>
      </c>
      <c r="C12" s="429">
        <v>629469297.02000237</v>
      </c>
      <c r="D12" s="429">
        <v>593481180.71273947</v>
      </c>
      <c r="E12" s="430">
        <v>1222950477.7327418</v>
      </c>
      <c r="F12" s="431">
        <v>557356465.9900068</v>
      </c>
      <c r="G12" s="432">
        <v>564942287.53627264</v>
      </c>
      <c r="H12" s="433">
        <v>1122298753.5262794</v>
      </c>
    </row>
    <row r="13" spans="1:8" ht="15.75">
      <c r="A13" s="37">
        <v>6.2</v>
      </c>
      <c r="B13" s="42" t="s">
        <v>166</v>
      </c>
      <c r="C13" s="429">
        <v>-50930608.719528861</v>
      </c>
      <c r="D13" s="429">
        <v>-61538900.063700162</v>
      </c>
      <c r="E13" s="430">
        <v>-112469508.78322902</v>
      </c>
      <c r="F13" s="431">
        <v>-34906801.435002387</v>
      </c>
      <c r="G13" s="432">
        <v>-35845208.239391394</v>
      </c>
      <c r="H13" s="433">
        <v>-70752009.674393773</v>
      </c>
    </row>
    <row r="14" spans="1:8" ht="15.75">
      <c r="A14" s="37">
        <v>6</v>
      </c>
      <c r="B14" s="41" t="s">
        <v>167</v>
      </c>
      <c r="C14" s="430">
        <v>578538688.30047345</v>
      </c>
      <c r="D14" s="430">
        <v>531942280.64903933</v>
      </c>
      <c r="E14" s="430">
        <v>1110480968.9495127</v>
      </c>
      <c r="F14" s="430">
        <v>522449664.55500442</v>
      </c>
      <c r="G14" s="430">
        <v>529097079.29688126</v>
      </c>
      <c r="H14" s="433">
        <v>1051546743.8518857</v>
      </c>
    </row>
    <row r="15" spans="1:8" ht="15.75">
      <c r="A15" s="37">
        <v>7</v>
      </c>
      <c r="B15" s="41" t="s">
        <v>168</v>
      </c>
      <c r="C15" s="429">
        <v>20720060</v>
      </c>
      <c r="D15" s="429">
        <v>7215531</v>
      </c>
      <c r="E15" s="430">
        <v>27935591</v>
      </c>
      <c r="F15" s="431">
        <v>7492641</v>
      </c>
      <c r="G15" s="432">
        <v>2662492</v>
      </c>
      <c r="H15" s="433">
        <v>10155133</v>
      </c>
    </row>
    <row r="16" spans="1:8" ht="15.75">
      <c r="A16" s="37">
        <v>8</v>
      </c>
      <c r="B16" s="41" t="s">
        <v>169</v>
      </c>
      <c r="C16" s="429">
        <v>9570308.6099999994</v>
      </c>
      <c r="D16" s="429" t="s">
        <v>642</v>
      </c>
      <c r="E16" s="430">
        <v>9570308.6099999994</v>
      </c>
      <c r="F16" s="431">
        <v>8471698.9699999988</v>
      </c>
      <c r="G16" s="429" t="s">
        <v>642</v>
      </c>
      <c r="H16" s="433">
        <v>8471698.9699999988</v>
      </c>
    </row>
    <row r="17" spans="1:8" ht="15.75">
      <c r="A17" s="37">
        <v>9</v>
      </c>
      <c r="B17" s="41" t="s">
        <v>170</v>
      </c>
      <c r="C17" s="429">
        <v>54000</v>
      </c>
      <c r="D17" s="429">
        <v>0</v>
      </c>
      <c r="E17" s="430">
        <v>54000</v>
      </c>
      <c r="F17" s="431">
        <v>54000</v>
      </c>
      <c r="G17" s="429">
        <v>0</v>
      </c>
      <c r="H17" s="433">
        <v>54000</v>
      </c>
    </row>
    <row r="18" spans="1:8" ht="15.75">
      <c r="A18" s="37">
        <v>10</v>
      </c>
      <c r="B18" s="41" t="s">
        <v>171</v>
      </c>
      <c r="C18" s="429">
        <v>61130760</v>
      </c>
      <c r="D18" s="429" t="s">
        <v>642</v>
      </c>
      <c r="E18" s="430">
        <v>61130760</v>
      </c>
      <c r="F18" s="431">
        <v>60515992</v>
      </c>
      <c r="G18" s="429" t="s">
        <v>642</v>
      </c>
      <c r="H18" s="433">
        <v>60515992</v>
      </c>
    </row>
    <row r="19" spans="1:8" ht="15.75">
      <c r="A19" s="37">
        <v>11</v>
      </c>
      <c r="B19" s="41" t="s">
        <v>172</v>
      </c>
      <c r="C19" s="429">
        <v>34538732.456799999</v>
      </c>
      <c r="D19" s="429">
        <v>3105268</v>
      </c>
      <c r="E19" s="430">
        <v>37644000.456799999</v>
      </c>
      <c r="F19" s="431">
        <v>39726978.079999998</v>
      </c>
      <c r="G19" s="432">
        <v>12038888.460000001</v>
      </c>
      <c r="H19" s="433">
        <v>51765866.539999999</v>
      </c>
    </row>
    <row r="20" spans="1:8" ht="15.75">
      <c r="A20" s="37">
        <v>12</v>
      </c>
      <c r="B20" s="43" t="s">
        <v>173</v>
      </c>
      <c r="C20" s="430">
        <v>961231124.36727345</v>
      </c>
      <c r="D20" s="430">
        <v>818676280.64903927</v>
      </c>
      <c r="E20" s="430">
        <v>1779907405.0163126</v>
      </c>
      <c r="F20" s="430">
        <v>838656293.60500443</v>
      </c>
      <c r="G20" s="430">
        <v>832767958.75688124</v>
      </c>
      <c r="H20" s="433">
        <v>1671424252.3618855</v>
      </c>
    </row>
    <row r="21" spans="1:8" ht="15.75">
      <c r="A21" s="37"/>
      <c r="B21" s="38" t="s">
        <v>190</v>
      </c>
      <c r="C21" s="434"/>
      <c r="D21" s="434"/>
      <c r="E21" s="434"/>
      <c r="F21" s="435"/>
      <c r="G21" s="436"/>
      <c r="H21" s="437"/>
    </row>
    <row r="22" spans="1:8" ht="15.75">
      <c r="A22" s="37">
        <v>13</v>
      </c>
      <c r="B22" s="41" t="s">
        <v>174</v>
      </c>
      <c r="C22" s="429">
        <v>2135444</v>
      </c>
      <c r="D22" s="429">
        <v>11902329</v>
      </c>
      <c r="E22" s="430">
        <v>14037773</v>
      </c>
      <c r="F22" s="431">
        <v>1143540</v>
      </c>
      <c r="G22" s="432">
        <v>206206</v>
      </c>
      <c r="H22" s="433">
        <v>1349746</v>
      </c>
    </row>
    <row r="23" spans="1:8" ht="15.75">
      <c r="A23" s="37">
        <v>14</v>
      </c>
      <c r="B23" s="41" t="s">
        <v>175</v>
      </c>
      <c r="C23" s="429">
        <v>205656917</v>
      </c>
      <c r="D23" s="429">
        <v>163415095</v>
      </c>
      <c r="E23" s="430">
        <v>369072012</v>
      </c>
      <c r="F23" s="431">
        <v>250258063</v>
      </c>
      <c r="G23" s="432">
        <v>148447891</v>
      </c>
      <c r="H23" s="433">
        <v>398705954</v>
      </c>
    </row>
    <row r="24" spans="1:8" ht="15.75">
      <c r="A24" s="37">
        <v>15</v>
      </c>
      <c r="B24" s="41" t="s">
        <v>176</v>
      </c>
      <c r="C24" s="429">
        <v>141909596</v>
      </c>
      <c r="D24" s="429">
        <v>85372207</v>
      </c>
      <c r="E24" s="430">
        <v>227281803</v>
      </c>
      <c r="F24" s="431">
        <v>165001931</v>
      </c>
      <c r="G24" s="432">
        <v>101188700</v>
      </c>
      <c r="H24" s="433">
        <v>266190631</v>
      </c>
    </row>
    <row r="25" spans="1:8" ht="15.75">
      <c r="A25" s="37">
        <v>16</v>
      </c>
      <c r="B25" s="41" t="s">
        <v>177</v>
      </c>
      <c r="C25" s="429">
        <v>234603115</v>
      </c>
      <c r="D25" s="429">
        <v>449206801</v>
      </c>
      <c r="E25" s="430">
        <v>683809916</v>
      </c>
      <c r="F25" s="431">
        <v>142613726</v>
      </c>
      <c r="G25" s="432">
        <v>363391203</v>
      </c>
      <c r="H25" s="433">
        <v>506004929</v>
      </c>
    </row>
    <row r="26" spans="1:8" ht="15.75">
      <c r="A26" s="37">
        <v>17</v>
      </c>
      <c r="B26" s="41" t="s">
        <v>178</v>
      </c>
      <c r="C26" s="434"/>
      <c r="D26" s="434"/>
      <c r="E26" s="430">
        <v>0</v>
      </c>
      <c r="F26" s="435"/>
      <c r="G26" s="436"/>
      <c r="H26" s="433">
        <v>0</v>
      </c>
    </row>
    <row r="27" spans="1:8" ht="15.75">
      <c r="A27" s="37">
        <v>18</v>
      </c>
      <c r="B27" s="41" t="s">
        <v>179</v>
      </c>
      <c r="C27" s="429">
        <v>85000000</v>
      </c>
      <c r="D27" s="429">
        <v>92620282.789999992</v>
      </c>
      <c r="E27" s="430">
        <v>177620282.78999999</v>
      </c>
      <c r="F27" s="431">
        <v>0</v>
      </c>
      <c r="G27" s="432">
        <v>174791925.45000002</v>
      </c>
      <c r="H27" s="433">
        <v>174791925.45000002</v>
      </c>
    </row>
    <row r="28" spans="1:8" ht="15.75">
      <c r="A28" s="37">
        <v>19</v>
      </c>
      <c r="B28" s="41" t="s">
        <v>180</v>
      </c>
      <c r="C28" s="429">
        <v>6040387</v>
      </c>
      <c r="D28" s="429">
        <v>6361829</v>
      </c>
      <c r="E28" s="430">
        <v>12402216</v>
      </c>
      <c r="F28" s="431">
        <v>4314674</v>
      </c>
      <c r="G28" s="432">
        <v>6203192</v>
      </c>
      <c r="H28" s="433">
        <v>10517866</v>
      </c>
    </row>
    <row r="29" spans="1:8" ht="15.75">
      <c r="A29" s="37">
        <v>20</v>
      </c>
      <c r="B29" s="41" t="s">
        <v>102</v>
      </c>
      <c r="C29" s="429">
        <v>13930124.440000001</v>
      </c>
      <c r="D29" s="429">
        <v>14553571.6</v>
      </c>
      <c r="E29" s="430">
        <v>28483696.039999999</v>
      </c>
      <c r="F29" s="431">
        <v>15123040.66</v>
      </c>
      <c r="G29" s="432">
        <v>14650918.119999999</v>
      </c>
      <c r="H29" s="433">
        <v>29773958.780000001</v>
      </c>
    </row>
    <row r="30" spans="1:8" ht="15.75">
      <c r="A30" s="37">
        <v>21</v>
      </c>
      <c r="B30" s="41" t="s">
        <v>181</v>
      </c>
      <c r="C30" s="429">
        <v>0</v>
      </c>
      <c r="D30" s="429">
        <v>72436020.170000002</v>
      </c>
      <c r="E30" s="430">
        <v>72436020.170000002</v>
      </c>
      <c r="F30" s="431">
        <v>0</v>
      </c>
      <c r="G30" s="432">
        <v>75381193.670000002</v>
      </c>
      <c r="H30" s="433">
        <v>75381193.670000002</v>
      </c>
    </row>
    <row r="31" spans="1:8" ht="15.75">
      <c r="A31" s="37">
        <v>22</v>
      </c>
      <c r="B31" s="43" t="s">
        <v>182</v>
      </c>
      <c r="C31" s="430">
        <v>689275583.44000006</v>
      </c>
      <c r="D31" s="430">
        <v>895868135.55999994</v>
      </c>
      <c r="E31" s="430">
        <v>1585143719</v>
      </c>
      <c r="F31" s="430">
        <v>578454974.65999997</v>
      </c>
      <c r="G31" s="430">
        <v>884261229.24000001</v>
      </c>
      <c r="H31" s="433">
        <v>1462716203.9000001</v>
      </c>
    </row>
    <row r="32" spans="1:8" ht="15.75">
      <c r="A32" s="37"/>
      <c r="B32" s="38" t="s">
        <v>191</v>
      </c>
      <c r="C32" s="434"/>
      <c r="D32" s="434"/>
      <c r="E32" s="429"/>
      <c r="F32" s="435"/>
      <c r="G32" s="436"/>
      <c r="H32" s="437"/>
    </row>
    <row r="33" spans="1:8" ht="15.75">
      <c r="A33" s="37">
        <v>23</v>
      </c>
      <c r="B33" s="41" t="s">
        <v>183</v>
      </c>
      <c r="C33" s="429">
        <v>209008277</v>
      </c>
      <c r="D33" s="434" t="s">
        <v>642</v>
      </c>
      <c r="E33" s="430">
        <v>209008277</v>
      </c>
      <c r="F33" s="431">
        <v>209008277</v>
      </c>
      <c r="G33" s="434" t="s">
        <v>642</v>
      </c>
      <c r="H33" s="433">
        <v>209008277</v>
      </c>
    </row>
    <row r="34" spans="1:8" ht="15.75">
      <c r="A34" s="37">
        <v>24</v>
      </c>
      <c r="B34" s="41" t="s">
        <v>184</v>
      </c>
      <c r="C34" s="429">
        <v>0</v>
      </c>
      <c r="D34" s="434" t="s">
        <v>642</v>
      </c>
      <c r="E34" s="430">
        <v>0</v>
      </c>
      <c r="F34" s="431">
        <v>0</v>
      </c>
      <c r="G34" s="434" t="s">
        <v>642</v>
      </c>
      <c r="H34" s="433">
        <v>0</v>
      </c>
    </row>
    <row r="35" spans="1:8" ht="15.75">
      <c r="A35" s="37">
        <v>25</v>
      </c>
      <c r="B35" s="42" t="s">
        <v>185</v>
      </c>
      <c r="C35" s="429">
        <v>0</v>
      </c>
      <c r="D35" s="434" t="s">
        <v>642</v>
      </c>
      <c r="E35" s="430">
        <v>0</v>
      </c>
      <c r="F35" s="431">
        <v>0</v>
      </c>
      <c r="G35" s="434" t="s">
        <v>642</v>
      </c>
      <c r="H35" s="433">
        <v>0</v>
      </c>
    </row>
    <row r="36" spans="1:8" ht="15.75">
      <c r="A36" s="37">
        <v>26</v>
      </c>
      <c r="B36" s="41" t="s">
        <v>186</v>
      </c>
      <c r="C36" s="429">
        <v>0</v>
      </c>
      <c r="D36" s="434" t="s">
        <v>642</v>
      </c>
      <c r="E36" s="430">
        <v>0</v>
      </c>
      <c r="F36" s="431">
        <v>0</v>
      </c>
      <c r="G36" s="434" t="s">
        <v>642</v>
      </c>
      <c r="H36" s="433">
        <v>0</v>
      </c>
    </row>
    <row r="37" spans="1:8" ht="15.75">
      <c r="A37" s="37">
        <v>27</v>
      </c>
      <c r="B37" s="41" t="s">
        <v>187</v>
      </c>
      <c r="C37" s="429">
        <v>0</v>
      </c>
      <c r="D37" s="434" t="s">
        <v>642</v>
      </c>
      <c r="E37" s="430">
        <v>0</v>
      </c>
      <c r="F37" s="431">
        <v>0</v>
      </c>
      <c r="G37" s="434" t="s">
        <v>642</v>
      </c>
      <c r="H37" s="433">
        <v>0</v>
      </c>
    </row>
    <row r="38" spans="1:8" ht="15.75">
      <c r="A38" s="37">
        <v>28</v>
      </c>
      <c r="B38" s="41" t="s">
        <v>188</v>
      </c>
      <c r="C38" s="429">
        <v>-23841644</v>
      </c>
      <c r="D38" s="434" t="s">
        <v>642</v>
      </c>
      <c r="E38" s="430">
        <v>-23841644</v>
      </c>
      <c r="F38" s="431">
        <v>-10026695.000000007</v>
      </c>
      <c r="G38" s="434" t="s">
        <v>642</v>
      </c>
      <c r="H38" s="433">
        <v>-10026695.000000007</v>
      </c>
    </row>
    <row r="39" spans="1:8" ht="15.75">
      <c r="A39" s="37">
        <v>29</v>
      </c>
      <c r="B39" s="41" t="s">
        <v>204</v>
      </c>
      <c r="C39" s="429">
        <v>9597053</v>
      </c>
      <c r="D39" s="434" t="s">
        <v>642</v>
      </c>
      <c r="E39" s="430">
        <v>9597053</v>
      </c>
      <c r="F39" s="431">
        <v>9726466</v>
      </c>
      <c r="G39" s="434" t="s">
        <v>642</v>
      </c>
      <c r="H39" s="433">
        <v>9726466</v>
      </c>
    </row>
    <row r="40" spans="1:8" ht="15.75">
      <c r="A40" s="37">
        <v>30</v>
      </c>
      <c r="B40" s="43" t="s">
        <v>189</v>
      </c>
      <c r="C40" s="429">
        <v>194763686</v>
      </c>
      <c r="D40" s="434" t="s">
        <v>642</v>
      </c>
      <c r="E40" s="430">
        <v>194763686</v>
      </c>
      <c r="F40" s="431">
        <v>208708048</v>
      </c>
      <c r="G40" s="434" t="s">
        <v>642</v>
      </c>
      <c r="H40" s="433">
        <v>208708048</v>
      </c>
    </row>
    <row r="41" spans="1:8" ht="16.5" thickBot="1">
      <c r="A41" s="44">
        <v>31</v>
      </c>
      <c r="B41" s="45" t="s">
        <v>205</v>
      </c>
      <c r="C41" s="247">
        <v>884039269.44000006</v>
      </c>
      <c r="D41" s="247">
        <v>895868135.55999994</v>
      </c>
      <c r="E41" s="247">
        <v>1779907405</v>
      </c>
      <c r="F41" s="247">
        <v>787163022.65999997</v>
      </c>
      <c r="G41" s="247">
        <v>884261229.24000001</v>
      </c>
      <c r="H41" s="248">
        <v>1671424251.9000001</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63" activePane="bottomRight" state="frozen"/>
      <selection activeCell="B3" sqref="B3"/>
      <selection pane="topRight" activeCell="B3" sqref="B3"/>
      <selection pane="bottomLeft" activeCell="B3" sqref="B3"/>
      <selection pane="bottomRight" activeCell="C64" sqref="C6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196</v>
      </c>
      <c r="B1" s="16" t="str">
        <f>Info!C2</f>
        <v>სს "ვითიბი ბანკი ჯორჯია"</v>
      </c>
      <c r="C1" s="16"/>
    </row>
    <row r="2" spans="1:8" ht="15.75">
      <c r="A2" s="17" t="s">
        <v>197</v>
      </c>
      <c r="B2" s="410">
        <v>44012</v>
      </c>
      <c r="C2" s="28"/>
      <c r="D2" s="18"/>
      <c r="E2" s="18"/>
      <c r="F2" s="18"/>
      <c r="G2" s="18"/>
      <c r="H2" s="18"/>
    </row>
    <row r="3" spans="1:8" ht="15.75">
      <c r="A3" s="17"/>
      <c r="B3" s="16"/>
      <c r="C3" s="28"/>
      <c r="D3" s="18"/>
      <c r="E3" s="18"/>
      <c r="F3" s="18"/>
      <c r="G3" s="18"/>
      <c r="H3" s="18"/>
    </row>
    <row r="4" spans="1:8" ht="16.5" thickBot="1">
      <c r="A4" s="47" t="s">
        <v>416</v>
      </c>
      <c r="B4" s="29" t="s">
        <v>230</v>
      </c>
      <c r="C4" s="33"/>
      <c r="D4" s="33"/>
      <c r="E4" s="33"/>
      <c r="F4" s="47"/>
      <c r="G4" s="47"/>
      <c r="H4" s="48" t="s">
        <v>100</v>
      </c>
    </row>
    <row r="5" spans="1:8" ht="15.75">
      <c r="A5" s="127"/>
      <c r="B5" s="128"/>
      <c r="C5" s="528" t="s">
        <v>202</v>
      </c>
      <c r="D5" s="529"/>
      <c r="E5" s="530"/>
      <c r="F5" s="528" t="s">
        <v>203</v>
      </c>
      <c r="G5" s="529"/>
      <c r="H5" s="531"/>
    </row>
    <row r="6" spans="1:8">
      <c r="A6" s="129" t="s">
        <v>32</v>
      </c>
      <c r="B6" s="49"/>
      <c r="C6" s="50" t="s">
        <v>33</v>
      </c>
      <c r="D6" s="50" t="s">
        <v>103</v>
      </c>
      <c r="E6" s="50" t="s">
        <v>74</v>
      </c>
      <c r="F6" s="50" t="s">
        <v>33</v>
      </c>
      <c r="G6" s="50" t="s">
        <v>103</v>
      </c>
      <c r="H6" s="130" t="s">
        <v>74</v>
      </c>
    </row>
    <row r="7" spans="1:8">
      <c r="A7" s="131"/>
      <c r="B7" s="52" t="s">
        <v>99</v>
      </c>
      <c r="C7" s="53"/>
      <c r="D7" s="53"/>
      <c r="E7" s="53"/>
      <c r="F7" s="53"/>
      <c r="G7" s="53"/>
      <c r="H7" s="132"/>
    </row>
    <row r="8" spans="1:8" ht="15.75">
      <c r="A8" s="131">
        <v>1</v>
      </c>
      <c r="B8" s="54" t="s">
        <v>104</v>
      </c>
      <c r="C8" s="438">
        <v>1166743</v>
      </c>
      <c r="D8" s="438">
        <v>187837</v>
      </c>
      <c r="E8" s="430">
        <v>1354580</v>
      </c>
      <c r="F8" s="438">
        <v>1208302</v>
      </c>
      <c r="G8" s="438">
        <v>599877</v>
      </c>
      <c r="H8" s="439">
        <v>1808179</v>
      </c>
    </row>
    <row r="9" spans="1:8" ht="15.75">
      <c r="A9" s="131">
        <v>2</v>
      </c>
      <c r="B9" s="54" t="s">
        <v>105</v>
      </c>
      <c r="C9" s="440">
        <v>39726168</v>
      </c>
      <c r="D9" s="440">
        <v>18451299.999999996</v>
      </c>
      <c r="E9" s="430">
        <v>58177468</v>
      </c>
      <c r="F9" s="440">
        <v>34212635</v>
      </c>
      <c r="G9" s="440">
        <v>19492208.999999996</v>
      </c>
      <c r="H9" s="439">
        <v>53704844</v>
      </c>
    </row>
    <row r="10" spans="1:8" ht="15.75">
      <c r="A10" s="131">
        <v>2.1</v>
      </c>
      <c r="B10" s="55" t="s">
        <v>106</v>
      </c>
      <c r="C10" s="438">
        <v>0</v>
      </c>
      <c r="D10" s="438">
        <v>0</v>
      </c>
      <c r="E10" s="430">
        <v>0</v>
      </c>
      <c r="F10" s="438">
        <v>147682</v>
      </c>
      <c r="G10" s="438">
        <v>0</v>
      </c>
      <c r="H10" s="439">
        <v>147682</v>
      </c>
    </row>
    <row r="11" spans="1:8" ht="15.75">
      <c r="A11" s="131">
        <v>2.2000000000000002</v>
      </c>
      <c r="B11" s="55" t="s">
        <v>107</v>
      </c>
      <c r="C11" s="438">
        <v>447577.67</v>
      </c>
      <c r="D11" s="438">
        <v>496678.5400000001</v>
      </c>
      <c r="E11" s="430">
        <v>944256.21000000008</v>
      </c>
      <c r="F11" s="438">
        <v>4453147.2899999991</v>
      </c>
      <c r="G11" s="438">
        <v>6558652.0099999979</v>
      </c>
      <c r="H11" s="439">
        <v>11011799.299999997</v>
      </c>
    </row>
    <row r="12" spans="1:8" ht="15.75">
      <c r="A12" s="131">
        <v>2.2999999999999998</v>
      </c>
      <c r="B12" s="55" t="s">
        <v>108</v>
      </c>
      <c r="C12" s="438">
        <v>20305.689999999999</v>
      </c>
      <c r="D12" s="438">
        <v>62675.59</v>
      </c>
      <c r="E12" s="430">
        <v>82981.279999999999</v>
      </c>
      <c r="F12" s="438">
        <v>1163171.28</v>
      </c>
      <c r="G12" s="438">
        <v>488566.88</v>
      </c>
      <c r="H12" s="439">
        <v>1651738.1600000001</v>
      </c>
    </row>
    <row r="13" spans="1:8" ht="15.75">
      <c r="A13" s="131">
        <v>2.4</v>
      </c>
      <c r="B13" s="55" t="s">
        <v>109</v>
      </c>
      <c r="C13" s="438">
        <v>297054.54000000004</v>
      </c>
      <c r="D13" s="438">
        <v>36985.530000000006</v>
      </c>
      <c r="E13" s="430">
        <v>334040.07000000007</v>
      </c>
      <c r="F13" s="438">
        <v>1731204.74</v>
      </c>
      <c r="G13" s="438">
        <v>900002.54</v>
      </c>
      <c r="H13" s="439">
        <v>2631207.2800000003</v>
      </c>
    </row>
    <row r="14" spans="1:8" ht="15.75">
      <c r="A14" s="131">
        <v>2.5</v>
      </c>
      <c r="B14" s="55" t="s">
        <v>110</v>
      </c>
      <c r="C14" s="438">
        <v>9463.85</v>
      </c>
      <c r="D14" s="438">
        <v>59075.94</v>
      </c>
      <c r="E14" s="430">
        <v>68539.790000000008</v>
      </c>
      <c r="F14" s="438">
        <v>109984.24</v>
      </c>
      <c r="G14" s="438">
        <v>1045733.6799999999</v>
      </c>
      <c r="H14" s="439">
        <v>1155717.92</v>
      </c>
    </row>
    <row r="15" spans="1:8" ht="15.75">
      <c r="A15" s="131">
        <v>2.6</v>
      </c>
      <c r="B15" s="55" t="s">
        <v>111</v>
      </c>
      <c r="C15" s="438">
        <v>-60881.83</v>
      </c>
      <c r="D15" s="438">
        <v>-55873.04</v>
      </c>
      <c r="E15" s="430">
        <v>-116754.87</v>
      </c>
      <c r="F15" s="438">
        <v>1154956.0899999999</v>
      </c>
      <c r="G15" s="438">
        <v>1427088.1000000003</v>
      </c>
      <c r="H15" s="439">
        <v>2582044.1900000004</v>
      </c>
    </row>
    <row r="16" spans="1:8" ht="15.75">
      <c r="A16" s="131">
        <v>2.7</v>
      </c>
      <c r="B16" s="55" t="s">
        <v>112</v>
      </c>
      <c r="C16" s="438">
        <v>18836.91</v>
      </c>
      <c r="D16" s="438">
        <v>43085.280000000006</v>
      </c>
      <c r="E16" s="430">
        <v>61922.19</v>
      </c>
      <c r="F16" s="438">
        <v>118446.54</v>
      </c>
      <c r="G16" s="438">
        <v>929289.49</v>
      </c>
      <c r="H16" s="439">
        <v>1047736.03</v>
      </c>
    </row>
    <row r="17" spans="1:8" ht="15.75">
      <c r="A17" s="131">
        <v>2.8</v>
      </c>
      <c r="B17" s="55" t="s">
        <v>113</v>
      </c>
      <c r="C17" s="438">
        <v>24838937</v>
      </c>
      <c r="D17" s="438">
        <v>4646781</v>
      </c>
      <c r="E17" s="430">
        <v>29485718</v>
      </c>
      <c r="F17" s="438">
        <v>23410270</v>
      </c>
      <c r="G17" s="438">
        <v>5705171</v>
      </c>
      <c r="H17" s="439">
        <v>29115441</v>
      </c>
    </row>
    <row r="18" spans="1:8" ht="15.75">
      <c r="A18" s="131">
        <v>2.9</v>
      </c>
      <c r="B18" s="55" t="s">
        <v>114</v>
      </c>
      <c r="C18" s="438">
        <v>14154874.170000002</v>
      </c>
      <c r="D18" s="438">
        <v>13161891.159999996</v>
      </c>
      <c r="E18" s="430">
        <v>27316765.329999998</v>
      </c>
      <c r="F18" s="438">
        <v>1923772.820000004</v>
      </c>
      <c r="G18" s="438">
        <v>2437705.3000000007</v>
      </c>
      <c r="H18" s="439">
        <v>4361478.1200000048</v>
      </c>
    </row>
    <row r="19" spans="1:8" ht="15.75">
      <c r="A19" s="131">
        <v>3</v>
      </c>
      <c r="B19" s="54" t="s">
        <v>115</v>
      </c>
      <c r="C19" s="438"/>
      <c r="D19" s="438"/>
      <c r="E19" s="430">
        <v>0</v>
      </c>
      <c r="F19" s="438"/>
      <c r="G19" s="438"/>
      <c r="H19" s="439">
        <v>0</v>
      </c>
    </row>
    <row r="20" spans="1:8" ht="15.75">
      <c r="A20" s="131">
        <v>4</v>
      </c>
      <c r="B20" s="54" t="s">
        <v>116</v>
      </c>
      <c r="C20" s="438">
        <v>6171600</v>
      </c>
      <c r="D20" s="438">
        <v>0</v>
      </c>
      <c r="E20" s="430">
        <v>6171600</v>
      </c>
      <c r="F20" s="438">
        <v>3808597</v>
      </c>
      <c r="G20" s="438">
        <v>633</v>
      </c>
      <c r="H20" s="439">
        <v>3809230</v>
      </c>
    </row>
    <row r="21" spans="1:8" ht="15.75">
      <c r="A21" s="131">
        <v>5</v>
      </c>
      <c r="B21" s="54" t="s">
        <v>117</v>
      </c>
      <c r="C21" s="438">
        <v>923973.95000000007</v>
      </c>
      <c r="D21" s="438">
        <v>1831</v>
      </c>
      <c r="E21" s="430">
        <v>925804.95000000007</v>
      </c>
      <c r="F21" s="438">
        <v>449326.73</v>
      </c>
      <c r="G21" s="438">
        <v>119740.69</v>
      </c>
      <c r="H21" s="439">
        <v>569067.41999999993</v>
      </c>
    </row>
    <row r="22" spans="1:8" ht="15.75">
      <c r="A22" s="131">
        <v>6</v>
      </c>
      <c r="B22" s="56" t="s">
        <v>118</v>
      </c>
      <c r="C22" s="440">
        <v>47988484.950000003</v>
      </c>
      <c r="D22" s="440">
        <v>18640967.999999996</v>
      </c>
      <c r="E22" s="430">
        <v>66629452.950000003</v>
      </c>
      <c r="F22" s="440">
        <v>39678860.729999997</v>
      </c>
      <c r="G22" s="440">
        <v>20212459.689999998</v>
      </c>
      <c r="H22" s="439">
        <v>59891320.419999994</v>
      </c>
    </row>
    <row r="23" spans="1:8" ht="15.75">
      <c r="A23" s="131"/>
      <c r="B23" s="52" t="s">
        <v>97</v>
      </c>
      <c r="C23" s="438"/>
      <c r="D23" s="438"/>
      <c r="E23" s="429"/>
      <c r="F23" s="438"/>
      <c r="G23" s="438"/>
      <c r="H23" s="441"/>
    </row>
    <row r="24" spans="1:8" ht="15.75">
      <c r="A24" s="131">
        <v>7</v>
      </c>
      <c r="B24" s="54" t="s">
        <v>119</v>
      </c>
      <c r="C24" s="438">
        <v>9530056.1900000013</v>
      </c>
      <c r="D24" s="438">
        <v>1201786.6800000002</v>
      </c>
      <c r="E24" s="430">
        <v>10731842.870000001</v>
      </c>
      <c r="F24" s="438">
        <v>8178612.3200000003</v>
      </c>
      <c r="G24" s="438">
        <v>672168.57000000007</v>
      </c>
      <c r="H24" s="439">
        <v>8850780.8900000006</v>
      </c>
    </row>
    <row r="25" spans="1:8" ht="15.75">
      <c r="A25" s="131">
        <v>8</v>
      </c>
      <c r="B25" s="54" t="s">
        <v>120</v>
      </c>
      <c r="C25" s="438">
        <v>11527698.809999999</v>
      </c>
      <c r="D25" s="438">
        <v>6305150.3200000003</v>
      </c>
      <c r="E25" s="430">
        <v>17832849.129999999</v>
      </c>
      <c r="F25" s="438">
        <v>9617107.6799999997</v>
      </c>
      <c r="G25" s="438">
        <v>5586292.4299999997</v>
      </c>
      <c r="H25" s="439">
        <v>15203400.109999999</v>
      </c>
    </row>
    <row r="26" spans="1:8" ht="15.75">
      <c r="A26" s="131">
        <v>9</v>
      </c>
      <c r="B26" s="54" t="s">
        <v>121</v>
      </c>
      <c r="C26" s="438">
        <v>246773</v>
      </c>
      <c r="D26" s="438">
        <v>110954</v>
      </c>
      <c r="E26" s="430">
        <v>357727</v>
      </c>
      <c r="F26" s="438">
        <v>179120</v>
      </c>
      <c r="G26" s="438">
        <v>1735</v>
      </c>
      <c r="H26" s="439">
        <v>180855</v>
      </c>
    </row>
    <row r="27" spans="1:8" ht="15.75">
      <c r="A27" s="131">
        <v>10</v>
      </c>
      <c r="B27" s="54" t="s">
        <v>122</v>
      </c>
      <c r="C27" s="438">
        <v>0</v>
      </c>
      <c r="D27" s="438">
        <v>0</v>
      </c>
      <c r="E27" s="430">
        <v>0</v>
      </c>
      <c r="F27" s="438">
        <v>0</v>
      </c>
      <c r="G27" s="438">
        <v>0</v>
      </c>
      <c r="H27" s="439">
        <v>0</v>
      </c>
    </row>
    <row r="28" spans="1:8" ht="15.75">
      <c r="A28" s="131">
        <v>11</v>
      </c>
      <c r="B28" s="54" t="s">
        <v>123</v>
      </c>
      <c r="C28" s="438">
        <v>3775280</v>
      </c>
      <c r="D28" s="438">
        <v>6635059</v>
      </c>
      <c r="E28" s="430">
        <v>10410339</v>
      </c>
      <c r="F28" s="438">
        <v>229399</v>
      </c>
      <c r="G28" s="438">
        <v>7775291</v>
      </c>
      <c r="H28" s="439">
        <v>8004690</v>
      </c>
    </row>
    <row r="29" spans="1:8" ht="15.75">
      <c r="A29" s="131">
        <v>12</v>
      </c>
      <c r="B29" s="54" t="s">
        <v>124</v>
      </c>
      <c r="C29" s="438">
        <v>204473</v>
      </c>
      <c r="D29" s="438">
        <v>235538</v>
      </c>
      <c r="E29" s="430">
        <v>440011</v>
      </c>
      <c r="F29" s="438">
        <v>416689</v>
      </c>
      <c r="G29" s="438">
        <v>245233</v>
      </c>
      <c r="H29" s="439">
        <v>661922</v>
      </c>
    </row>
    <row r="30" spans="1:8" ht="15.75">
      <c r="A30" s="131">
        <v>13</v>
      </c>
      <c r="B30" s="57" t="s">
        <v>125</v>
      </c>
      <c r="C30" s="440">
        <v>25284281</v>
      </c>
      <c r="D30" s="440">
        <v>14488488</v>
      </c>
      <c r="E30" s="430">
        <v>39772769</v>
      </c>
      <c r="F30" s="440">
        <v>18620928</v>
      </c>
      <c r="G30" s="440">
        <v>14280720</v>
      </c>
      <c r="H30" s="439">
        <v>32901648</v>
      </c>
    </row>
    <row r="31" spans="1:8" ht="15.75">
      <c r="A31" s="131">
        <v>14</v>
      </c>
      <c r="B31" s="57" t="s">
        <v>126</v>
      </c>
      <c r="C31" s="440">
        <v>22704203.950000003</v>
      </c>
      <c r="D31" s="440">
        <v>4152479.9999999963</v>
      </c>
      <c r="E31" s="430">
        <v>26856683.949999999</v>
      </c>
      <c r="F31" s="440">
        <v>21057932.729999997</v>
      </c>
      <c r="G31" s="440">
        <v>5931739.6899999976</v>
      </c>
      <c r="H31" s="439">
        <v>26989672.419999994</v>
      </c>
    </row>
    <row r="32" spans="1:8">
      <c r="A32" s="131"/>
      <c r="B32" s="52"/>
      <c r="C32" s="442"/>
      <c r="D32" s="442"/>
      <c r="E32" s="442"/>
      <c r="F32" s="442"/>
      <c r="G32" s="442"/>
      <c r="H32" s="443"/>
    </row>
    <row r="33" spans="1:8" ht="15.75">
      <c r="A33" s="131"/>
      <c r="B33" s="52" t="s">
        <v>127</v>
      </c>
      <c r="C33" s="438"/>
      <c r="D33" s="438"/>
      <c r="E33" s="429"/>
      <c r="F33" s="438"/>
      <c r="G33" s="438"/>
      <c r="H33" s="441"/>
    </row>
    <row r="34" spans="1:8" ht="15.75">
      <c r="A34" s="131">
        <v>15</v>
      </c>
      <c r="B34" s="51" t="s">
        <v>98</v>
      </c>
      <c r="C34" s="444">
        <v>4935100.76</v>
      </c>
      <c r="D34" s="444">
        <v>792447</v>
      </c>
      <c r="E34" s="430">
        <v>5727547.7599999998</v>
      </c>
      <c r="F34" s="444">
        <v>5810374.25</v>
      </c>
      <c r="G34" s="444">
        <v>249901.39999999991</v>
      </c>
      <c r="H34" s="439">
        <v>6060275.6500000004</v>
      </c>
    </row>
    <row r="35" spans="1:8" ht="15.75">
      <c r="A35" s="131">
        <v>15.1</v>
      </c>
      <c r="B35" s="55" t="s">
        <v>128</v>
      </c>
      <c r="C35" s="438">
        <v>5756546.7599999998</v>
      </c>
      <c r="D35" s="438">
        <v>2903936</v>
      </c>
      <c r="E35" s="430">
        <v>8660482.7599999998</v>
      </c>
      <c r="F35" s="438">
        <v>7029259.25</v>
      </c>
      <c r="G35" s="438">
        <v>3083044.57</v>
      </c>
      <c r="H35" s="439">
        <v>10112303.82</v>
      </c>
    </row>
    <row r="36" spans="1:8" ht="15.75">
      <c r="A36" s="131">
        <v>15.2</v>
      </c>
      <c r="B36" s="55" t="s">
        <v>129</v>
      </c>
      <c r="C36" s="438">
        <v>821446</v>
      </c>
      <c r="D36" s="438">
        <v>2111489</v>
      </c>
      <c r="E36" s="430">
        <v>2932935</v>
      </c>
      <c r="F36" s="438">
        <v>1218885</v>
      </c>
      <c r="G36" s="438">
        <v>2833143.17</v>
      </c>
      <c r="H36" s="439">
        <v>4052028.17</v>
      </c>
    </row>
    <row r="37" spans="1:8" ht="15.75">
      <c r="A37" s="131">
        <v>16</v>
      </c>
      <c r="B37" s="54" t="s">
        <v>130</v>
      </c>
      <c r="C37" s="438">
        <v>0</v>
      </c>
      <c r="D37" s="438">
        <v>0</v>
      </c>
      <c r="E37" s="430">
        <v>0</v>
      </c>
      <c r="F37" s="438">
        <v>0</v>
      </c>
      <c r="G37" s="438">
        <v>0</v>
      </c>
      <c r="H37" s="439">
        <v>0</v>
      </c>
    </row>
    <row r="38" spans="1:8" ht="15.75">
      <c r="A38" s="131">
        <v>17</v>
      </c>
      <c r="B38" s="54" t="s">
        <v>131</v>
      </c>
      <c r="C38" s="438">
        <v>0</v>
      </c>
      <c r="D38" s="438">
        <v>0</v>
      </c>
      <c r="E38" s="430">
        <v>0</v>
      </c>
      <c r="F38" s="438">
        <v>0</v>
      </c>
      <c r="G38" s="438">
        <v>0</v>
      </c>
      <c r="H38" s="439">
        <v>0</v>
      </c>
    </row>
    <row r="39" spans="1:8" ht="15.75">
      <c r="A39" s="131">
        <v>18</v>
      </c>
      <c r="B39" s="54" t="s">
        <v>132</v>
      </c>
      <c r="C39" s="438">
        <v>0</v>
      </c>
      <c r="D39" s="438">
        <v>0</v>
      </c>
      <c r="E39" s="430">
        <v>0</v>
      </c>
      <c r="F39" s="438">
        <v>0</v>
      </c>
      <c r="G39" s="438">
        <v>0</v>
      </c>
      <c r="H39" s="439">
        <v>0</v>
      </c>
    </row>
    <row r="40" spans="1:8" ht="15.75">
      <c r="A40" s="131">
        <v>19</v>
      </c>
      <c r="B40" s="54" t="s">
        <v>133</v>
      </c>
      <c r="C40" s="438">
        <v>9792919</v>
      </c>
      <c r="D40" s="438">
        <v>0</v>
      </c>
      <c r="E40" s="430">
        <v>9792919</v>
      </c>
      <c r="F40" s="438">
        <v>16299147</v>
      </c>
      <c r="G40" s="438">
        <v>0</v>
      </c>
      <c r="H40" s="439">
        <v>16299147</v>
      </c>
    </row>
    <row r="41" spans="1:8" ht="15.75">
      <c r="A41" s="131">
        <v>20</v>
      </c>
      <c r="B41" s="54" t="s">
        <v>134</v>
      </c>
      <c r="C41" s="438">
        <v>115775</v>
      </c>
      <c r="D41" s="438">
        <v>0</v>
      </c>
      <c r="E41" s="430">
        <v>115775</v>
      </c>
      <c r="F41" s="438">
        <v>-11790272</v>
      </c>
      <c r="G41" s="438">
        <v>0</v>
      </c>
      <c r="H41" s="439">
        <v>-11790272</v>
      </c>
    </row>
    <row r="42" spans="1:8" ht="15.75">
      <c r="A42" s="131">
        <v>21</v>
      </c>
      <c r="B42" s="54" t="s">
        <v>135</v>
      </c>
      <c r="C42" s="438">
        <v>-235904</v>
      </c>
      <c r="D42" s="438">
        <v>0</v>
      </c>
      <c r="E42" s="430">
        <v>-235904</v>
      </c>
      <c r="F42" s="438">
        <v>171399</v>
      </c>
      <c r="G42" s="438">
        <v>0</v>
      </c>
      <c r="H42" s="439">
        <v>171399</v>
      </c>
    </row>
    <row r="43" spans="1:8" ht="15.75">
      <c r="A43" s="131">
        <v>22</v>
      </c>
      <c r="B43" s="54" t="s">
        <v>136</v>
      </c>
      <c r="C43" s="438">
        <v>91409.46</v>
      </c>
      <c r="D43" s="438">
        <v>0</v>
      </c>
      <c r="E43" s="430">
        <v>91409.46</v>
      </c>
      <c r="F43" s="438">
        <v>333460.39</v>
      </c>
      <c r="G43" s="438">
        <v>0</v>
      </c>
      <c r="H43" s="439">
        <v>333460.39</v>
      </c>
    </row>
    <row r="44" spans="1:8" ht="15.75">
      <c r="A44" s="131">
        <v>23</v>
      </c>
      <c r="B44" s="54" t="s">
        <v>137</v>
      </c>
      <c r="C44" s="438">
        <v>1096074.83</v>
      </c>
      <c r="D44" s="438">
        <v>575161</v>
      </c>
      <c r="E44" s="430">
        <v>1671235.83</v>
      </c>
      <c r="F44" s="438">
        <v>1743338.63</v>
      </c>
      <c r="G44" s="438">
        <v>1243403.74</v>
      </c>
      <c r="H44" s="439">
        <v>2986742.37</v>
      </c>
    </row>
    <row r="45" spans="1:8" ht="15.75">
      <c r="A45" s="131">
        <v>24</v>
      </c>
      <c r="B45" s="57" t="s">
        <v>138</v>
      </c>
      <c r="C45" s="440">
        <v>15795375.050000001</v>
      </c>
      <c r="D45" s="440">
        <v>1367608</v>
      </c>
      <c r="E45" s="430">
        <v>17162983.050000001</v>
      </c>
      <c r="F45" s="440">
        <v>12567447.27</v>
      </c>
      <c r="G45" s="440">
        <v>1493305.14</v>
      </c>
      <c r="H45" s="439">
        <v>14060752.41</v>
      </c>
    </row>
    <row r="46" spans="1:8">
      <c r="A46" s="131"/>
      <c r="B46" s="52" t="s">
        <v>139</v>
      </c>
      <c r="C46" s="438"/>
      <c r="D46" s="438"/>
      <c r="E46" s="438"/>
      <c r="F46" s="438"/>
      <c r="G46" s="438"/>
      <c r="H46" s="445"/>
    </row>
    <row r="47" spans="1:8" ht="15.75">
      <c r="A47" s="131">
        <v>25</v>
      </c>
      <c r="B47" s="54" t="s">
        <v>140</v>
      </c>
      <c r="C47" s="438">
        <v>723025</v>
      </c>
      <c r="D47" s="438">
        <v>890872</v>
      </c>
      <c r="E47" s="430">
        <v>1613897</v>
      </c>
      <c r="F47" s="438">
        <v>1097338</v>
      </c>
      <c r="G47" s="438">
        <v>1076974.83</v>
      </c>
      <c r="H47" s="439">
        <v>2174312.83</v>
      </c>
    </row>
    <row r="48" spans="1:8" ht="15.75">
      <c r="A48" s="131">
        <v>26</v>
      </c>
      <c r="B48" s="54" t="s">
        <v>141</v>
      </c>
      <c r="C48" s="438">
        <v>1877240</v>
      </c>
      <c r="D48" s="438">
        <v>337664</v>
      </c>
      <c r="E48" s="430">
        <v>2214904</v>
      </c>
      <c r="F48" s="438">
        <v>2234679</v>
      </c>
      <c r="G48" s="438">
        <v>350370</v>
      </c>
      <c r="H48" s="439">
        <v>2585049</v>
      </c>
    </row>
    <row r="49" spans="1:9" ht="15.75">
      <c r="A49" s="131">
        <v>27</v>
      </c>
      <c r="B49" s="54" t="s">
        <v>142</v>
      </c>
      <c r="C49" s="438">
        <v>17444167</v>
      </c>
      <c r="D49" s="438">
        <v>0</v>
      </c>
      <c r="E49" s="430">
        <v>17444167</v>
      </c>
      <c r="F49" s="438">
        <v>19463651</v>
      </c>
      <c r="G49" s="438">
        <v>0</v>
      </c>
      <c r="H49" s="439">
        <v>19463651</v>
      </c>
    </row>
    <row r="50" spans="1:9" ht="15.75">
      <c r="A50" s="131">
        <v>28</v>
      </c>
      <c r="B50" s="54" t="s">
        <v>280</v>
      </c>
      <c r="C50" s="438">
        <v>318586</v>
      </c>
      <c r="D50" s="438">
        <v>0</v>
      </c>
      <c r="E50" s="430">
        <v>318586</v>
      </c>
      <c r="F50" s="438">
        <v>281469</v>
      </c>
      <c r="G50" s="438">
        <v>0</v>
      </c>
      <c r="H50" s="439">
        <v>281469</v>
      </c>
    </row>
    <row r="51" spans="1:9" ht="15.75">
      <c r="A51" s="131">
        <v>29</v>
      </c>
      <c r="B51" s="54" t="s">
        <v>143</v>
      </c>
      <c r="C51" s="438">
        <v>4171550</v>
      </c>
      <c r="D51" s="438">
        <v>0</v>
      </c>
      <c r="E51" s="430">
        <v>4171550</v>
      </c>
      <c r="F51" s="438">
        <v>3977520</v>
      </c>
      <c r="G51" s="438">
        <v>0</v>
      </c>
      <c r="H51" s="439">
        <v>3977520</v>
      </c>
    </row>
    <row r="52" spans="1:9" ht="15.75">
      <c r="A52" s="131">
        <v>30</v>
      </c>
      <c r="B52" s="54" t="s">
        <v>144</v>
      </c>
      <c r="C52" s="438">
        <v>3060911</v>
      </c>
      <c r="D52" s="438">
        <v>67256</v>
      </c>
      <c r="E52" s="430">
        <v>3128167</v>
      </c>
      <c r="F52" s="438">
        <v>2923120</v>
      </c>
      <c r="G52" s="438">
        <v>61674</v>
      </c>
      <c r="H52" s="439">
        <v>2984794</v>
      </c>
    </row>
    <row r="53" spans="1:9" ht="15.75">
      <c r="A53" s="131">
        <v>31</v>
      </c>
      <c r="B53" s="57" t="s">
        <v>145</v>
      </c>
      <c r="C53" s="440">
        <v>27595479</v>
      </c>
      <c r="D53" s="440">
        <v>1295792</v>
      </c>
      <c r="E53" s="430">
        <v>28891271</v>
      </c>
      <c r="F53" s="440">
        <v>29977777</v>
      </c>
      <c r="G53" s="440">
        <v>1489018.83</v>
      </c>
      <c r="H53" s="439">
        <v>31466795.829999998</v>
      </c>
    </row>
    <row r="54" spans="1:9" ht="15.75">
      <c r="A54" s="131">
        <v>32</v>
      </c>
      <c r="B54" s="57" t="s">
        <v>146</v>
      </c>
      <c r="C54" s="440">
        <v>-11800103.949999999</v>
      </c>
      <c r="D54" s="440">
        <v>71816</v>
      </c>
      <c r="E54" s="430">
        <v>-11728287.949999999</v>
      </c>
      <c r="F54" s="440">
        <v>-17410329.73</v>
      </c>
      <c r="G54" s="440">
        <v>4286.309999999823</v>
      </c>
      <c r="H54" s="439">
        <v>-17406043.420000002</v>
      </c>
    </row>
    <row r="55" spans="1:9">
      <c r="A55" s="131"/>
      <c r="B55" s="52"/>
      <c r="C55" s="442"/>
      <c r="D55" s="442"/>
      <c r="E55" s="442"/>
      <c r="F55" s="442"/>
      <c r="G55" s="442"/>
      <c r="H55" s="443"/>
    </row>
    <row r="56" spans="1:9" ht="15.75">
      <c r="A56" s="131">
        <v>33</v>
      </c>
      <c r="B56" s="57" t="s">
        <v>147</v>
      </c>
      <c r="C56" s="440">
        <v>10904100.000000004</v>
      </c>
      <c r="D56" s="440">
        <v>4224295.9999999963</v>
      </c>
      <c r="E56" s="430">
        <v>15128396</v>
      </c>
      <c r="F56" s="440">
        <v>3647602.9999999963</v>
      </c>
      <c r="G56" s="440">
        <v>5936025.9999999972</v>
      </c>
      <c r="H56" s="439">
        <v>9583628.9999999925</v>
      </c>
    </row>
    <row r="57" spans="1:9">
      <c r="A57" s="131"/>
      <c r="B57" s="52"/>
      <c r="C57" s="442"/>
      <c r="D57" s="442"/>
      <c r="E57" s="442"/>
      <c r="F57" s="442"/>
      <c r="G57" s="442"/>
      <c r="H57" s="443"/>
    </row>
    <row r="58" spans="1:9" ht="15.75">
      <c r="A58" s="131">
        <v>34</v>
      </c>
      <c r="B58" s="54" t="s">
        <v>148</v>
      </c>
      <c r="C58" s="438">
        <v>37890502</v>
      </c>
      <c r="D58" s="446" t="s">
        <v>642</v>
      </c>
      <c r="E58" s="430">
        <v>37890502</v>
      </c>
      <c r="F58" s="438">
        <v>6920718</v>
      </c>
      <c r="G58" s="446" t="s">
        <v>642</v>
      </c>
      <c r="H58" s="439">
        <v>6920718</v>
      </c>
    </row>
    <row r="59" spans="1:9" s="209" customFormat="1" ht="15.75">
      <c r="A59" s="131">
        <v>35</v>
      </c>
      <c r="B59" s="51" t="s">
        <v>149</v>
      </c>
      <c r="C59" s="446">
        <v>328000</v>
      </c>
      <c r="D59" s="446" t="s">
        <v>642</v>
      </c>
      <c r="E59" s="447">
        <v>328000</v>
      </c>
      <c r="F59" s="448">
        <v>144000</v>
      </c>
      <c r="G59" s="446" t="s">
        <v>642</v>
      </c>
      <c r="H59" s="449">
        <v>144000</v>
      </c>
      <c r="I59" s="208"/>
    </row>
    <row r="60" spans="1:9" ht="15.75">
      <c r="A60" s="131">
        <v>36</v>
      </c>
      <c r="B60" s="54" t="s">
        <v>150</v>
      </c>
      <c r="C60" s="438">
        <v>2559607</v>
      </c>
      <c r="D60" s="446" t="s">
        <v>642</v>
      </c>
      <c r="E60" s="430">
        <v>2559607</v>
      </c>
      <c r="F60" s="438">
        <v>453436</v>
      </c>
      <c r="G60" s="446" t="s">
        <v>642</v>
      </c>
      <c r="H60" s="439">
        <v>453436</v>
      </c>
    </row>
    <row r="61" spans="1:9" ht="15.75">
      <c r="A61" s="131">
        <v>37</v>
      </c>
      <c r="B61" s="57" t="s">
        <v>151</v>
      </c>
      <c r="C61" s="440">
        <v>40778109</v>
      </c>
      <c r="D61" s="440">
        <v>0</v>
      </c>
      <c r="E61" s="430">
        <v>40778109</v>
      </c>
      <c r="F61" s="440">
        <v>7518154</v>
      </c>
      <c r="G61" s="440">
        <v>0</v>
      </c>
      <c r="H61" s="439">
        <v>7518154</v>
      </c>
    </row>
    <row r="62" spans="1:9">
      <c r="A62" s="131"/>
      <c r="B62" s="58"/>
      <c r="C62" s="438"/>
      <c r="D62" s="438"/>
      <c r="E62" s="438"/>
      <c r="F62" s="438"/>
      <c r="G62" s="438"/>
      <c r="H62" s="445"/>
    </row>
    <row r="63" spans="1:9" ht="15.75">
      <c r="A63" s="131">
        <v>38</v>
      </c>
      <c r="B63" s="59" t="s">
        <v>281</v>
      </c>
      <c r="C63" s="440">
        <v>-29874008.999999996</v>
      </c>
      <c r="D63" s="440">
        <v>4224295.9999999963</v>
      </c>
      <c r="E63" s="430">
        <v>-25649713</v>
      </c>
      <c r="F63" s="440">
        <v>-3870551.0000000037</v>
      </c>
      <c r="G63" s="440">
        <v>5936025.9999999972</v>
      </c>
      <c r="H63" s="439">
        <v>2065474.9999999935</v>
      </c>
    </row>
    <row r="64" spans="1:9" ht="15.75">
      <c r="A64" s="129">
        <v>39</v>
      </c>
      <c r="B64" s="54" t="s">
        <v>152</v>
      </c>
      <c r="C64" s="450">
        <v>445898</v>
      </c>
      <c r="D64" s="450"/>
      <c r="E64" s="430">
        <v>445898</v>
      </c>
      <c r="F64" s="450">
        <v>559964</v>
      </c>
      <c r="G64" s="450">
        <v>0</v>
      </c>
      <c r="H64" s="439">
        <v>559964</v>
      </c>
    </row>
    <row r="65" spans="1:8" ht="15.75">
      <c r="A65" s="131">
        <v>40</v>
      </c>
      <c r="B65" s="57" t="s">
        <v>153</v>
      </c>
      <c r="C65" s="440">
        <v>-30319906.999999996</v>
      </c>
      <c r="D65" s="440">
        <v>4224295.9999999963</v>
      </c>
      <c r="E65" s="430">
        <v>-26095611</v>
      </c>
      <c r="F65" s="440">
        <v>-4430515.0000000037</v>
      </c>
      <c r="G65" s="440">
        <v>5936025.9999999972</v>
      </c>
      <c r="H65" s="439">
        <v>1505510.9999999935</v>
      </c>
    </row>
    <row r="66" spans="1:8" ht="15.75">
      <c r="A66" s="129">
        <v>41</v>
      </c>
      <c r="B66" s="54" t="s">
        <v>154</v>
      </c>
      <c r="C66" s="450"/>
      <c r="D66" s="450"/>
      <c r="E66" s="430">
        <v>0</v>
      </c>
      <c r="F66" s="450"/>
      <c r="G66" s="450"/>
      <c r="H66" s="439">
        <v>0</v>
      </c>
    </row>
    <row r="67" spans="1:8" ht="16.5" thickBot="1">
      <c r="A67" s="133">
        <v>42</v>
      </c>
      <c r="B67" s="134" t="s">
        <v>155</v>
      </c>
      <c r="C67" s="249">
        <v>-30319906.999999996</v>
      </c>
      <c r="D67" s="249">
        <v>4224295.9999999963</v>
      </c>
      <c r="E67" s="247">
        <v>-26095611</v>
      </c>
      <c r="F67" s="249">
        <v>-4430515.0000000037</v>
      </c>
      <c r="G67" s="249">
        <v>5936025.9999999972</v>
      </c>
      <c r="H67" s="250">
        <v>1505510.9999999935</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2"/>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196</v>
      </c>
      <c r="B1" t="str">
        <f>Info!C2</f>
        <v>სს "ვითიბი ბანკი ჯორჯია"</v>
      </c>
    </row>
    <row r="2" spans="1:8">
      <c r="A2" s="2" t="s">
        <v>197</v>
      </c>
      <c r="B2" s="411">
        <v>44012</v>
      </c>
    </row>
    <row r="3" spans="1:8">
      <c r="A3" s="2"/>
    </row>
    <row r="4" spans="1:8" ht="16.5" thickBot="1">
      <c r="A4" s="2" t="s">
        <v>417</v>
      </c>
      <c r="B4" s="2"/>
      <c r="C4" s="220"/>
      <c r="D4" s="220"/>
      <c r="E4" s="220"/>
      <c r="F4" s="221"/>
      <c r="G4" s="221"/>
      <c r="H4" s="222" t="s">
        <v>100</v>
      </c>
    </row>
    <row r="5" spans="1:8" ht="15.75">
      <c r="A5" s="532" t="s">
        <v>32</v>
      </c>
      <c r="B5" s="534" t="s">
        <v>253</v>
      </c>
      <c r="C5" s="536" t="s">
        <v>202</v>
      </c>
      <c r="D5" s="536"/>
      <c r="E5" s="536"/>
      <c r="F5" s="536" t="s">
        <v>203</v>
      </c>
      <c r="G5" s="536"/>
      <c r="H5" s="537"/>
    </row>
    <row r="6" spans="1:8">
      <c r="A6" s="533"/>
      <c r="B6" s="535"/>
      <c r="C6" s="39" t="s">
        <v>33</v>
      </c>
      <c r="D6" s="39" t="s">
        <v>101</v>
      </c>
      <c r="E6" s="39" t="s">
        <v>74</v>
      </c>
      <c r="F6" s="39" t="s">
        <v>33</v>
      </c>
      <c r="G6" s="39" t="s">
        <v>101</v>
      </c>
      <c r="H6" s="40" t="s">
        <v>74</v>
      </c>
    </row>
    <row r="7" spans="1:8" s="3" customFormat="1" ht="15.75">
      <c r="A7" s="223">
        <v>1</v>
      </c>
      <c r="B7" s="224" t="s">
        <v>493</v>
      </c>
      <c r="C7" s="432">
        <v>65115437</v>
      </c>
      <c r="D7" s="432">
        <v>105788939</v>
      </c>
      <c r="E7" s="451">
        <v>170904376</v>
      </c>
      <c r="F7" s="432">
        <v>81289967</v>
      </c>
      <c r="G7" s="432">
        <v>72057371</v>
      </c>
      <c r="H7" s="433">
        <v>153347338</v>
      </c>
    </row>
    <row r="8" spans="1:8" s="3" customFormat="1" ht="15.75">
      <c r="A8" s="223">
        <v>1.1000000000000001</v>
      </c>
      <c r="B8" s="225" t="s">
        <v>285</v>
      </c>
      <c r="C8" s="432">
        <v>26619194</v>
      </c>
      <c r="D8" s="432">
        <v>53360480</v>
      </c>
      <c r="E8" s="451">
        <v>79979674</v>
      </c>
      <c r="F8" s="432">
        <v>42613449</v>
      </c>
      <c r="G8" s="432">
        <v>44068159</v>
      </c>
      <c r="H8" s="433">
        <v>86681608</v>
      </c>
    </row>
    <row r="9" spans="1:8" s="3" customFormat="1" ht="15.75">
      <c r="A9" s="223">
        <v>1.2</v>
      </c>
      <c r="B9" s="225" t="s">
        <v>286</v>
      </c>
      <c r="C9" s="432">
        <v>0</v>
      </c>
      <c r="D9" s="432">
        <v>0</v>
      </c>
      <c r="E9" s="451">
        <v>0</v>
      </c>
      <c r="F9" s="432">
        <v>0</v>
      </c>
      <c r="G9" s="432">
        <v>3993422.41</v>
      </c>
      <c r="H9" s="433">
        <v>3993422.41</v>
      </c>
    </row>
    <row r="10" spans="1:8" s="3" customFormat="1" ht="15.75">
      <c r="A10" s="223">
        <v>1.3</v>
      </c>
      <c r="B10" s="225" t="s">
        <v>287</v>
      </c>
      <c r="C10" s="432">
        <v>38496243</v>
      </c>
      <c r="D10" s="432">
        <v>52428459</v>
      </c>
      <c r="E10" s="451">
        <v>90924702</v>
      </c>
      <c r="F10" s="432">
        <v>38676518</v>
      </c>
      <c r="G10" s="432">
        <v>23995789.59</v>
      </c>
      <c r="H10" s="433">
        <v>62672307.590000004</v>
      </c>
    </row>
    <row r="11" spans="1:8" s="3" customFormat="1" ht="15.75">
      <c r="A11" s="223">
        <v>1.4</v>
      </c>
      <c r="B11" s="225" t="s">
        <v>288</v>
      </c>
      <c r="C11" s="432">
        <v>0</v>
      </c>
      <c r="D11" s="432">
        <v>0</v>
      </c>
      <c r="E11" s="451">
        <v>0</v>
      </c>
      <c r="F11" s="432">
        <v>12800</v>
      </c>
      <c r="G11" s="432">
        <v>0</v>
      </c>
      <c r="H11" s="433">
        <v>12800</v>
      </c>
    </row>
    <row r="12" spans="1:8" s="3" customFormat="1" ht="29.25" customHeight="1">
      <c r="A12" s="223">
        <v>2</v>
      </c>
      <c r="B12" s="224" t="s">
        <v>289</v>
      </c>
      <c r="C12" s="432">
        <v>0</v>
      </c>
      <c r="D12" s="432">
        <v>0</v>
      </c>
      <c r="E12" s="451">
        <v>0</v>
      </c>
      <c r="F12" s="432">
        <v>0</v>
      </c>
      <c r="G12" s="432">
        <v>0</v>
      </c>
      <c r="H12" s="433">
        <v>0</v>
      </c>
    </row>
    <row r="13" spans="1:8" s="3" customFormat="1" ht="25.5">
      <c r="A13" s="223">
        <v>3</v>
      </c>
      <c r="B13" s="224" t="s">
        <v>290</v>
      </c>
      <c r="C13" s="432">
        <v>95085000</v>
      </c>
      <c r="D13" s="432">
        <v>0</v>
      </c>
      <c r="E13" s="451">
        <v>95085000</v>
      </c>
      <c r="F13" s="432">
        <v>0</v>
      </c>
      <c r="G13" s="432">
        <v>0</v>
      </c>
      <c r="H13" s="433">
        <v>0</v>
      </c>
    </row>
    <row r="14" spans="1:8" s="3" customFormat="1" ht="15.75">
      <c r="A14" s="223">
        <v>3.1</v>
      </c>
      <c r="B14" s="225" t="s">
        <v>291</v>
      </c>
      <c r="C14" s="432">
        <v>95085000</v>
      </c>
      <c r="D14" s="432">
        <v>0</v>
      </c>
      <c r="E14" s="451">
        <v>95085000</v>
      </c>
      <c r="F14" s="432">
        <v>0</v>
      </c>
      <c r="G14" s="432">
        <v>0</v>
      </c>
      <c r="H14" s="433">
        <v>0</v>
      </c>
    </row>
    <row r="15" spans="1:8" s="3" customFormat="1" ht="15.75">
      <c r="A15" s="223">
        <v>3.2</v>
      </c>
      <c r="B15" s="225" t="s">
        <v>292</v>
      </c>
      <c r="C15" s="432">
        <v>0</v>
      </c>
      <c r="D15" s="432">
        <v>0</v>
      </c>
      <c r="E15" s="451">
        <v>0</v>
      </c>
      <c r="F15" s="432">
        <v>0</v>
      </c>
      <c r="G15" s="432">
        <v>0</v>
      </c>
      <c r="H15" s="433">
        <v>0</v>
      </c>
    </row>
    <row r="16" spans="1:8" s="3" customFormat="1" ht="15.75">
      <c r="A16" s="223">
        <v>4</v>
      </c>
      <c r="B16" s="224" t="s">
        <v>293</v>
      </c>
      <c r="C16" s="432">
        <v>262969892</v>
      </c>
      <c r="D16" s="432">
        <v>34502615480</v>
      </c>
      <c r="E16" s="451">
        <v>34765585372</v>
      </c>
      <c r="F16" s="432">
        <v>342537387</v>
      </c>
      <c r="G16" s="432">
        <v>31955640635</v>
      </c>
      <c r="H16" s="433">
        <v>32298178022</v>
      </c>
    </row>
    <row r="17" spans="1:8" s="3" customFormat="1" ht="15.75">
      <c r="A17" s="223">
        <v>4.0999999999999996</v>
      </c>
      <c r="B17" s="225" t="s">
        <v>294</v>
      </c>
      <c r="C17" s="432">
        <v>262969892</v>
      </c>
      <c r="D17" s="432">
        <v>34418801103.937103</v>
      </c>
      <c r="E17" s="451">
        <v>34681770995.937103</v>
      </c>
      <c r="F17" s="432">
        <v>342537387</v>
      </c>
      <c r="G17" s="432">
        <v>31858183710.883202</v>
      </c>
      <c r="H17" s="433">
        <v>32200721097.883202</v>
      </c>
    </row>
    <row r="18" spans="1:8" s="3" customFormat="1" ht="15.75">
      <c r="A18" s="223">
        <v>4.2</v>
      </c>
      <c r="B18" s="225" t="s">
        <v>295</v>
      </c>
      <c r="C18" s="432">
        <v>0</v>
      </c>
      <c r="D18" s="432">
        <v>83814376.062899992</v>
      </c>
      <c r="E18" s="451">
        <v>83814376.062899992</v>
      </c>
      <c r="F18" s="432">
        <v>0</v>
      </c>
      <c r="G18" s="432">
        <v>97456924.11680001</v>
      </c>
      <c r="H18" s="433">
        <v>97456924.11680001</v>
      </c>
    </row>
    <row r="19" spans="1:8" s="3" customFormat="1" ht="25.5">
      <c r="A19" s="223">
        <v>5</v>
      </c>
      <c r="B19" s="224" t="s">
        <v>296</v>
      </c>
      <c r="C19" s="432">
        <v>145393707.53</v>
      </c>
      <c r="D19" s="432">
        <v>5358014207.5247011</v>
      </c>
      <c r="E19" s="451">
        <v>5503407915.0547009</v>
      </c>
      <c r="F19" s="432">
        <v>170671243.91</v>
      </c>
      <c r="G19" s="432">
        <v>4396676712.3186998</v>
      </c>
      <c r="H19" s="433">
        <v>4567347956.2286997</v>
      </c>
    </row>
    <row r="20" spans="1:8" s="3" customFormat="1" ht="15.75">
      <c r="A20" s="223">
        <v>5.0999999999999996</v>
      </c>
      <c r="B20" s="225" t="s">
        <v>297</v>
      </c>
      <c r="C20" s="432">
        <v>9197054.8699999992</v>
      </c>
      <c r="D20" s="432">
        <v>31643093.6963</v>
      </c>
      <c r="E20" s="451">
        <v>40840148.566299997</v>
      </c>
      <c r="F20" s="432">
        <v>15719448.74</v>
      </c>
      <c r="G20" s="432">
        <v>41387576.761699997</v>
      </c>
      <c r="H20" s="433">
        <v>57107025.501699999</v>
      </c>
    </row>
    <row r="21" spans="1:8" s="3" customFormat="1" ht="15.75">
      <c r="A21" s="223">
        <v>5.2</v>
      </c>
      <c r="B21" s="225" t="s">
        <v>298</v>
      </c>
      <c r="C21" s="432">
        <v>1</v>
      </c>
      <c r="D21" s="432">
        <v>19191543.0064</v>
      </c>
      <c r="E21" s="451">
        <v>19191544.0064</v>
      </c>
      <c r="F21" s="432">
        <v>1</v>
      </c>
      <c r="G21" s="432">
        <v>19168840.927099999</v>
      </c>
      <c r="H21" s="433">
        <v>19168841.927099999</v>
      </c>
    </row>
    <row r="22" spans="1:8" s="3" customFormat="1" ht="15.75">
      <c r="A22" s="223">
        <v>5.3</v>
      </c>
      <c r="B22" s="225" t="s">
        <v>299</v>
      </c>
      <c r="C22" s="432">
        <v>97333611.670000002</v>
      </c>
      <c r="D22" s="432">
        <v>3963629873.7586007</v>
      </c>
      <c r="E22" s="451">
        <v>4060963485.4286008</v>
      </c>
      <c r="F22" s="432">
        <v>127746226.09999999</v>
      </c>
      <c r="G22" s="432">
        <v>3332990430.4770999</v>
      </c>
      <c r="H22" s="433">
        <v>3460736656.5770998</v>
      </c>
    </row>
    <row r="23" spans="1:8" s="3" customFormat="1" ht="15.75">
      <c r="A23" s="223" t="s">
        <v>300</v>
      </c>
      <c r="B23" s="226" t="s">
        <v>301</v>
      </c>
      <c r="C23" s="432">
        <v>5914807.8600000003</v>
      </c>
      <c r="D23" s="432">
        <v>1288612737.3354001</v>
      </c>
      <c r="E23" s="451">
        <v>1294527545.1954</v>
      </c>
      <c r="F23" s="432">
        <v>5966875.7999999998</v>
      </c>
      <c r="G23" s="432">
        <v>1170393449.1714001</v>
      </c>
      <c r="H23" s="433">
        <v>1176360324.9714</v>
      </c>
    </row>
    <row r="24" spans="1:8" s="3" customFormat="1" ht="15.75">
      <c r="A24" s="223" t="s">
        <v>302</v>
      </c>
      <c r="B24" s="226" t="s">
        <v>303</v>
      </c>
      <c r="C24" s="432">
        <v>30453328</v>
      </c>
      <c r="D24" s="432">
        <v>1627054355.872</v>
      </c>
      <c r="E24" s="451">
        <v>1657507683.872</v>
      </c>
      <c r="F24" s="432">
        <v>28590778</v>
      </c>
      <c r="G24" s="432">
        <v>1278951174.1454</v>
      </c>
      <c r="H24" s="433">
        <v>1307541952.1454</v>
      </c>
    </row>
    <row r="25" spans="1:8" s="3" customFormat="1" ht="15.75">
      <c r="A25" s="223" t="s">
        <v>304</v>
      </c>
      <c r="B25" s="227" t="s">
        <v>305</v>
      </c>
      <c r="C25" s="432">
        <v>0</v>
      </c>
      <c r="D25" s="432">
        <v>39955242.621600002</v>
      </c>
      <c r="E25" s="451">
        <v>39955242.621600002</v>
      </c>
      <c r="F25" s="432">
        <v>0</v>
      </c>
      <c r="G25" s="432">
        <v>36015905.9921</v>
      </c>
      <c r="H25" s="433">
        <v>36015905.9921</v>
      </c>
    </row>
    <row r="26" spans="1:8" s="3" customFormat="1" ht="15.75">
      <c r="A26" s="223" t="s">
        <v>306</v>
      </c>
      <c r="B26" s="226" t="s">
        <v>307</v>
      </c>
      <c r="C26" s="432">
        <v>736682.81</v>
      </c>
      <c r="D26" s="432">
        <v>510608411.89200002</v>
      </c>
      <c r="E26" s="451">
        <v>511345094.70200002</v>
      </c>
      <c r="F26" s="432">
        <v>7126027.2999999998</v>
      </c>
      <c r="G26" s="432">
        <v>406858129.3581</v>
      </c>
      <c r="H26" s="433">
        <v>413984156.65810001</v>
      </c>
    </row>
    <row r="27" spans="1:8" s="3" customFormat="1" ht="15.75">
      <c r="A27" s="223" t="s">
        <v>308</v>
      </c>
      <c r="B27" s="226" t="s">
        <v>309</v>
      </c>
      <c r="C27" s="432">
        <v>60228793</v>
      </c>
      <c r="D27" s="432">
        <v>497399126.03759998</v>
      </c>
      <c r="E27" s="451">
        <v>557627919.03760004</v>
      </c>
      <c r="F27" s="432">
        <v>86062545</v>
      </c>
      <c r="G27" s="432">
        <v>440771771.81010002</v>
      </c>
      <c r="H27" s="433">
        <v>526834316.81010002</v>
      </c>
    </row>
    <row r="28" spans="1:8" s="3" customFormat="1" ht="15.75">
      <c r="A28" s="223">
        <v>5.4</v>
      </c>
      <c r="B28" s="225" t="s">
        <v>310</v>
      </c>
      <c r="C28" s="432">
        <v>35456424.990000002</v>
      </c>
      <c r="D28" s="432">
        <v>466296946.98559999</v>
      </c>
      <c r="E28" s="451">
        <v>501753371.9756</v>
      </c>
      <c r="F28" s="432">
        <v>23721403.07</v>
      </c>
      <c r="G28" s="432">
        <v>328946430.68409997</v>
      </c>
      <c r="H28" s="433">
        <v>352667833.75409997</v>
      </c>
    </row>
    <row r="29" spans="1:8" s="3" customFormat="1" ht="15.75">
      <c r="A29" s="223">
        <v>5.5</v>
      </c>
      <c r="B29" s="225" t="s">
        <v>311</v>
      </c>
      <c r="C29" s="432">
        <v>12</v>
      </c>
      <c r="D29" s="432">
        <v>763899785.64269996</v>
      </c>
      <c r="E29" s="451">
        <v>763899797.64269996</v>
      </c>
      <c r="F29" s="432">
        <v>12</v>
      </c>
      <c r="G29" s="432">
        <v>534021907.22210002</v>
      </c>
      <c r="H29" s="433">
        <v>534021919.22210002</v>
      </c>
    </row>
    <row r="30" spans="1:8" s="3" customFormat="1" ht="15.75">
      <c r="A30" s="223">
        <v>5.6</v>
      </c>
      <c r="B30" s="225" t="s">
        <v>312</v>
      </c>
      <c r="C30" s="432">
        <v>0</v>
      </c>
      <c r="D30" s="432">
        <v>47749752.787900001</v>
      </c>
      <c r="E30" s="451">
        <v>47749752.787900001</v>
      </c>
      <c r="F30" s="432">
        <v>0</v>
      </c>
      <c r="G30" s="432">
        <v>59566111.195500001</v>
      </c>
      <c r="H30" s="433">
        <v>59566111.195500001</v>
      </c>
    </row>
    <row r="31" spans="1:8" s="3" customFormat="1" ht="15.75">
      <c r="A31" s="223">
        <v>5.7</v>
      </c>
      <c r="B31" s="225" t="s">
        <v>313</v>
      </c>
      <c r="C31" s="432">
        <v>3406603</v>
      </c>
      <c r="D31" s="432">
        <v>65603211.647200003</v>
      </c>
      <c r="E31" s="451">
        <v>69009814.647200003</v>
      </c>
      <c r="F31" s="432">
        <v>3484153</v>
      </c>
      <c r="G31" s="432">
        <v>80595415.051100001</v>
      </c>
      <c r="H31" s="433">
        <v>84079568.051100001</v>
      </c>
    </row>
    <row r="32" spans="1:8" s="3" customFormat="1" ht="15.75">
      <c r="A32" s="223">
        <v>6</v>
      </c>
      <c r="B32" s="224" t="s">
        <v>314</v>
      </c>
      <c r="C32" s="432">
        <v>23868810</v>
      </c>
      <c r="D32" s="432">
        <v>345056402</v>
      </c>
      <c r="E32" s="451">
        <v>368925212</v>
      </c>
      <c r="F32" s="432">
        <v>1600783</v>
      </c>
      <c r="G32" s="432">
        <v>346168511</v>
      </c>
      <c r="H32" s="433">
        <v>347769294</v>
      </c>
    </row>
    <row r="33" spans="1:8" s="3" customFormat="1" ht="25.5">
      <c r="A33" s="223">
        <v>6.1</v>
      </c>
      <c r="B33" s="225" t="s">
        <v>494</v>
      </c>
      <c r="C33" s="432">
        <v>0</v>
      </c>
      <c r="D33" s="432">
        <v>184071389</v>
      </c>
      <c r="E33" s="451">
        <v>184071389</v>
      </c>
      <c r="F33" s="432">
        <v>0</v>
      </c>
      <c r="G33" s="432">
        <v>182245070</v>
      </c>
      <c r="H33" s="433">
        <v>182245070</v>
      </c>
    </row>
    <row r="34" spans="1:8" s="3" customFormat="1" ht="25.5">
      <c r="A34" s="223">
        <v>6.2</v>
      </c>
      <c r="B34" s="225" t="s">
        <v>315</v>
      </c>
      <c r="C34" s="432">
        <v>23868810</v>
      </c>
      <c r="D34" s="432">
        <v>160985013</v>
      </c>
      <c r="E34" s="451">
        <v>184853823</v>
      </c>
      <c r="F34" s="432">
        <v>1600783</v>
      </c>
      <c r="G34" s="432">
        <v>163923441</v>
      </c>
      <c r="H34" s="433">
        <v>165524224</v>
      </c>
    </row>
    <row r="35" spans="1:8" s="3" customFormat="1" ht="25.5">
      <c r="A35" s="223">
        <v>6.3</v>
      </c>
      <c r="B35" s="225" t="s">
        <v>316</v>
      </c>
      <c r="C35" s="432">
        <v>0</v>
      </c>
      <c r="D35" s="432">
        <v>0</v>
      </c>
      <c r="E35" s="451">
        <v>0</v>
      </c>
      <c r="F35" s="432">
        <v>0</v>
      </c>
      <c r="G35" s="432">
        <v>0</v>
      </c>
      <c r="H35" s="433">
        <v>0</v>
      </c>
    </row>
    <row r="36" spans="1:8" s="3" customFormat="1" ht="15.75">
      <c r="A36" s="223">
        <v>6.4</v>
      </c>
      <c r="B36" s="225" t="s">
        <v>317</v>
      </c>
      <c r="C36" s="432">
        <v>0</v>
      </c>
      <c r="D36" s="432">
        <v>0</v>
      </c>
      <c r="E36" s="451">
        <v>0</v>
      </c>
      <c r="F36" s="432">
        <v>0</v>
      </c>
      <c r="G36" s="432">
        <v>0</v>
      </c>
      <c r="H36" s="433">
        <v>0</v>
      </c>
    </row>
    <row r="37" spans="1:8" s="3" customFormat="1" ht="15.75">
      <c r="A37" s="223">
        <v>6.5</v>
      </c>
      <c r="B37" s="225" t="s">
        <v>318</v>
      </c>
      <c r="C37" s="432">
        <v>0</v>
      </c>
      <c r="D37" s="432">
        <v>0</v>
      </c>
      <c r="E37" s="451">
        <v>0</v>
      </c>
      <c r="F37" s="432">
        <v>0</v>
      </c>
      <c r="G37" s="432">
        <v>0</v>
      </c>
      <c r="H37" s="433">
        <v>0</v>
      </c>
    </row>
    <row r="38" spans="1:8" s="3" customFormat="1" ht="25.5">
      <c r="A38" s="223">
        <v>6.6</v>
      </c>
      <c r="B38" s="225" t="s">
        <v>319</v>
      </c>
      <c r="C38" s="432">
        <v>0</v>
      </c>
      <c r="D38" s="432">
        <v>0</v>
      </c>
      <c r="E38" s="451">
        <v>0</v>
      </c>
      <c r="F38" s="432">
        <v>0</v>
      </c>
      <c r="G38" s="432">
        <v>0</v>
      </c>
      <c r="H38" s="433">
        <v>0</v>
      </c>
    </row>
    <row r="39" spans="1:8" s="3" customFormat="1" ht="25.5">
      <c r="A39" s="223">
        <v>6.7</v>
      </c>
      <c r="B39" s="225" t="s">
        <v>320</v>
      </c>
      <c r="C39" s="432">
        <v>0</v>
      </c>
      <c r="D39" s="432">
        <v>0</v>
      </c>
      <c r="E39" s="451">
        <v>0</v>
      </c>
      <c r="F39" s="432">
        <v>0</v>
      </c>
      <c r="G39" s="432">
        <v>0</v>
      </c>
      <c r="H39" s="433">
        <v>0</v>
      </c>
    </row>
    <row r="40" spans="1:8" s="3" customFormat="1" ht="15.75">
      <c r="A40" s="223">
        <v>7</v>
      </c>
      <c r="B40" s="224" t="s">
        <v>321</v>
      </c>
      <c r="C40" s="432">
        <v>12657226.68</v>
      </c>
      <c r="D40" s="432">
        <v>10656964.41</v>
      </c>
      <c r="E40" s="451">
        <v>23314191.09</v>
      </c>
      <c r="F40" s="432">
        <v>10944983.34</v>
      </c>
      <c r="G40" s="432">
        <v>12783853.049999999</v>
      </c>
      <c r="H40" s="433">
        <v>23728836.390000001</v>
      </c>
    </row>
    <row r="41" spans="1:8" s="3" customFormat="1" ht="25.5">
      <c r="A41" s="223">
        <v>7.1</v>
      </c>
      <c r="B41" s="225" t="s">
        <v>322</v>
      </c>
      <c r="C41" s="432">
        <v>61323.88</v>
      </c>
      <c r="D41" s="432">
        <v>0</v>
      </c>
      <c r="E41" s="451">
        <v>61323.88</v>
      </c>
      <c r="F41" s="432">
        <v>78293.440000000002</v>
      </c>
      <c r="G41" s="432">
        <v>0</v>
      </c>
      <c r="H41" s="433">
        <v>78293.440000000002</v>
      </c>
    </row>
    <row r="42" spans="1:8" s="3" customFormat="1" ht="25.5">
      <c r="A42" s="223">
        <v>7.2</v>
      </c>
      <c r="B42" s="225" t="s">
        <v>323</v>
      </c>
      <c r="C42" s="432">
        <v>917.63</v>
      </c>
      <c r="D42" s="432">
        <v>0</v>
      </c>
      <c r="E42" s="451">
        <v>917.63</v>
      </c>
      <c r="F42" s="432">
        <v>323.44</v>
      </c>
      <c r="G42" s="432">
        <v>0</v>
      </c>
      <c r="H42" s="433">
        <v>323.44</v>
      </c>
    </row>
    <row r="43" spans="1:8" s="3" customFormat="1" ht="25.5">
      <c r="A43" s="223">
        <v>7.3</v>
      </c>
      <c r="B43" s="225" t="s">
        <v>324</v>
      </c>
      <c r="C43" s="432">
        <v>7150921.8899999997</v>
      </c>
      <c r="D43" s="432">
        <v>5801748.4000000004</v>
      </c>
      <c r="E43" s="451">
        <v>12952670.289999999</v>
      </c>
      <c r="F43" s="432">
        <v>6480371.3300000001</v>
      </c>
      <c r="G43" s="432">
        <v>7035302.6799999997</v>
      </c>
      <c r="H43" s="433">
        <v>13515674.01</v>
      </c>
    </row>
    <row r="44" spans="1:8" s="3" customFormat="1" ht="25.5">
      <c r="A44" s="223">
        <v>7.4</v>
      </c>
      <c r="B44" s="225" t="s">
        <v>325</v>
      </c>
      <c r="C44" s="432">
        <v>5506304.79</v>
      </c>
      <c r="D44" s="432">
        <v>4855216.01</v>
      </c>
      <c r="E44" s="451">
        <v>10361520.800000001</v>
      </c>
      <c r="F44" s="432">
        <v>4464612.01</v>
      </c>
      <c r="G44" s="432">
        <v>5748550.3699999992</v>
      </c>
      <c r="H44" s="433">
        <v>10213162.379999999</v>
      </c>
    </row>
    <row r="45" spans="1:8" s="3" customFormat="1" ht="15.75">
      <c r="A45" s="223">
        <v>8</v>
      </c>
      <c r="B45" s="224" t="s">
        <v>326</v>
      </c>
      <c r="C45" s="432">
        <v>0</v>
      </c>
      <c r="D45" s="432">
        <v>3783501.0822824002</v>
      </c>
      <c r="E45" s="451">
        <v>3783501.0822824002</v>
      </c>
      <c r="F45" s="432">
        <v>17979.733333333334</v>
      </c>
      <c r="G45" s="432">
        <v>4781118.1808554996</v>
      </c>
      <c r="H45" s="433">
        <v>4799097.914188833</v>
      </c>
    </row>
    <row r="46" spans="1:8" s="3" customFormat="1" ht="15.75">
      <c r="A46" s="223">
        <v>8.1</v>
      </c>
      <c r="B46" s="225" t="s">
        <v>327</v>
      </c>
      <c r="C46" s="432">
        <v>0</v>
      </c>
      <c r="D46" s="432">
        <v>0</v>
      </c>
      <c r="E46" s="451">
        <v>0</v>
      </c>
      <c r="F46" s="432">
        <v>0</v>
      </c>
      <c r="G46" s="432">
        <v>0</v>
      </c>
      <c r="H46" s="433">
        <v>0</v>
      </c>
    </row>
    <row r="47" spans="1:8" s="3" customFormat="1" ht="15.75">
      <c r="A47" s="223">
        <v>8.1999999999999993</v>
      </c>
      <c r="B47" s="225" t="s">
        <v>328</v>
      </c>
      <c r="C47" s="432">
        <v>0</v>
      </c>
      <c r="D47" s="432">
        <v>1284723.4541760001</v>
      </c>
      <c r="E47" s="451">
        <v>1284723.4541760001</v>
      </c>
      <c r="F47" s="432">
        <v>2688</v>
      </c>
      <c r="G47" s="432">
        <v>1224219.2932226667</v>
      </c>
      <c r="H47" s="433">
        <v>1226907.2932226667</v>
      </c>
    </row>
    <row r="48" spans="1:8" s="3" customFormat="1" ht="15.75">
      <c r="A48" s="223">
        <v>8.3000000000000007</v>
      </c>
      <c r="B48" s="225" t="s">
        <v>329</v>
      </c>
      <c r="C48" s="432">
        <v>0</v>
      </c>
      <c r="D48" s="432">
        <v>1085231.3196744001</v>
      </c>
      <c r="E48" s="451">
        <v>1085231.3196744001</v>
      </c>
      <c r="F48" s="432">
        <v>2688</v>
      </c>
      <c r="G48" s="432">
        <v>1190808.500556</v>
      </c>
      <c r="H48" s="433">
        <v>1193496.500556</v>
      </c>
    </row>
    <row r="49" spans="1:8" s="3" customFormat="1" ht="15.75">
      <c r="A49" s="223">
        <v>8.4</v>
      </c>
      <c r="B49" s="225" t="s">
        <v>330</v>
      </c>
      <c r="C49" s="432">
        <v>0</v>
      </c>
      <c r="D49" s="432">
        <v>604284.34175999998</v>
      </c>
      <c r="E49" s="451">
        <v>604284.34175999998</v>
      </c>
      <c r="F49" s="432">
        <v>2688</v>
      </c>
      <c r="G49" s="432">
        <v>1022935.0022254998</v>
      </c>
      <c r="H49" s="433">
        <v>1025623.0022254998</v>
      </c>
    </row>
    <row r="50" spans="1:8" s="3" customFormat="1" ht="15.75">
      <c r="A50" s="223">
        <v>8.5</v>
      </c>
      <c r="B50" s="225" t="s">
        <v>331</v>
      </c>
      <c r="C50" s="432">
        <v>0</v>
      </c>
      <c r="D50" s="432">
        <v>482870.69375999999</v>
      </c>
      <c r="E50" s="451">
        <v>482870.69375999999</v>
      </c>
      <c r="F50" s="432">
        <v>2688</v>
      </c>
      <c r="G50" s="432">
        <v>575314.34256000002</v>
      </c>
      <c r="H50" s="433">
        <v>578002.34256000002</v>
      </c>
    </row>
    <row r="51" spans="1:8" s="3" customFormat="1" ht="15.75">
      <c r="A51" s="223">
        <v>8.6</v>
      </c>
      <c r="B51" s="225" t="s">
        <v>332</v>
      </c>
      <c r="C51" s="432">
        <v>0</v>
      </c>
      <c r="D51" s="432">
        <v>326391.27291199996</v>
      </c>
      <c r="E51" s="451">
        <v>326391.27291199996</v>
      </c>
      <c r="F51" s="432">
        <v>2688</v>
      </c>
      <c r="G51" s="432">
        <v>455345.30856000003</v>
      </c>
      <c r="H51" s="433">
        <v>458033.30856000003</v>
      </c>
    </row>
    <row r="52" spans="1:8" s="3" customFormat="1" ht="15.75">
      <c r="A52" s="223">
        <v>8.6999999999999993</v>
      </c>
      <c r="B52" s="225" t="s">
        <v>333</v>
      </c>
      <c r="C52" s="432">
        <v>0</v>
      </c>
      <c r="D52" s="432">
        <v>0</v>
      </c>
      <c r="E52" s="451">
        <v>0</v>
      </c>
      <c r="F52" s="432">
        <v>4539.7333333333336</v>
      </c>
      <c r="G52" s="432">
        <v>312495.73373133328</v>
      </c>
      <c r="H52" s="433">
        <v>317035.46706466662</v>
      </c>
    </row>
    <row r="53" spans="1:8" s="3" customFormat="1" ht="26.25" thickBot="1">
      <c r="A53" s="228">
        <v>9</v>
      </c>
      <c r="B53" s="229" t="s">
        <v>334</v>
      </c>
      <c r="C53" s="251"/>
      <c r="D53" s="251"/>
      <c r="E53" s="252">
        <v>0</v>
      </c>
      <c r="F53" s="251"/>
      <c r="G53" s="251"/>
      <c r="H53" s="248">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196</v>
      </c>
      <c r="B1" s="16" t="str">
        <f>Info!C2</f>
        <v>სს "ვითიბი ბანკი ჯორჯია"</v>
      </c>
      <c r="C1" s="16"/>
      <c r="D1" s="309"/>
    </row>
    <row r="2" spans="1:8" ht="15">
      <c r="A2" s="17" t="s">
        <v>197</v>
      </c>
      <c r="B2" s="410">
        <v>44012</v>
      </c>
      <c r="C2" s="28"/>
      <c r="D2" s="18"/>
      <c r="E2" s="12"/>
      <c r="F2" s="12"/>
      <c r="G2" s="12"/>
      <c r="H2" s="12"/>
    </row>
    <row r="3" spans="1:8" ht="15">
      <c r="A3" s="17"/>
      <c r="B3" s="16"/>
      <c r="C3" s="28"/>
      <c r="D3" s="18"/>
      <c r="E3" s="12"/>
      <c r="F3" s="12"/>
      <c r="G3" s="12"/>
      <c r="H3" s="12"/>
    </row>
    <row r="4" spans="1:8" ht="15" customHeight="1" thickBot="1">
      <c r="A4" s="217" t="s">
        <v>418</v>
      </c>
      <c r="B4" s="218" t="s">
        <v>195</v>
      </c>
      <c r="C4" s="217"/>
      <c r="D4" s="219" t="s">
        <v>100</v>
      </c>
    </row>
    <row r="5" spans="1:8" ht="15" customHeight="1">
      <c r="A5" s="213" t="s">
        <v>32</v>
      </c>
      <c r="B5" s="214"/>
      <c r="C5" s="215" t="s">
        <v>5</v>
      </c>
      <c r="D5" s="216" t="s">
        <v>6</v>
      </c>
    </row>
    <row r="6" spans="1:8" ht="15" customHeight="1">
      <c r="A6" s="355">
        <v>1</v>
      </c>
      <c r="B6" s="356" t="s">
        <v>200</v>
      </c>
      <c r="C6" s="357">
        <f>C7+C9+C10</f>
        <v>1449809357.6066737</v>
      </c>
      <c r="D6" s="358">
        <f>D7+D9+D10</f>
        <v>1463348112.9346242</v>
      </c>
    </row>
    <row r="7" spans="1:8" ht="15" customHeight="1">
      <c r="A7" s="355">
        <v>1.1000000000000001</v>
      </c>
      <c r="B7" s="359" t="s">
        <v>27</v>
      </c>
      <c r="C7" s="360">
        <v>1356906827.9112403</v>
      </c>
      <c r="D7" s="361">
        <v>1367026430.274631</v>
      </c>
    </row>
    <row r="8" spans="1:8" ht="25.5">
      <c r="A8" s="355" t="s">
        <v>260</v>
      </c>
      <c r="B8" s="362" t="s">
        <v>412</v>
      </c>
      <c r="C8" s="360">
        <v>1549222.5</v>
      </c>
      <c r="D8" s="361">
        <v>3513696.1749999998</v>
      </c>
    </row>
    <row r="9" spans="1:8" ht="15" customHeight="1">
      <c r="A9" s="355">
        <v>1.2</v>
      </c>
      <c r="B9" s="359" t="s">
        <v>28</v>
      </c>
      <c r="C9" s="360">
        <v>87182007.070493504</v>
      </c>
      <c r="D9" s="361">
        <v>90738039.307177007</v>
      </c>
    </row>
    <row r="10" spans="1:8" ht="15" customHeight="1">
      <c r="A10" s="355">
        <v>1.3</v>
      </c>
      <c r="B10" s="364" t="s">
        <v>83</v>
      </c>
      <c r="C10" s="363">
        <v>5720522.6249400005</v>
      </c>
      <c r="D10" s="361">
        <v>5583643.3528159996</v>
      </c>
    </row>
    <row r="11" spans="1:8" ht="15" customHeight="1">
      <c r="A11" s="355">
        <v>2</v>
      </c>
      <c r="B11" s="356" t="s">
        <v>201</v>
      </c>
      <c r="C11" s="360">
        <v>15552493.761465343</v>
      </c>
      <c r="D11" s="361">
        <v>15907604.297188126</v>
      </c>
    </row>
    <row r="12" spans="1:8" ht="15" customHeight="1">
      <c r="A12" s="375">
        <v>3</v>
      </c>
      <c r="B12" s="376" t="s">
        <v>199</v>
      </c>
      <c r="C12" s="363">
        <v>172838250.71925625</v>
      </c>
      <c r="D12" s="377">
        <v>172838250.71925625</v>
      </c>
    </row>
    <row r="13" spans="1:8" ht="15" customHeight="1" thickBot="1">
      <c r="A13" s="136">
        <v>4</v>
      </c>
      <c r="B13" s="137" t="s">
        <v>261</v>
      </c>
      <c r="C13" s="253">
        <f>C6+C11+C12</f>
        <v>1638200102.0873952</v>
      </c>
      <c r="D13" s="253">
        <f>D6+D11+D12</f>
        <v>1652093967.9510684</v>
      </c>
    </row>
    <row r="14" spans="1:8">
      <c r="B14" s="23"/>
    </row>
    <row r="15" spans="1:8" ht="25.5">
      <c r="B15" s="105" t="s">
        <v>647</v>
      </c>
    </row>
    <row r="16" spans="1:8">
      <c r="B16" s="105"/>
    </row>
    <row r="17" spans="2:2">
      <c r="B17" s="105"/>
    </row>
    <row r="18" spans="2:2">
      <c r="B18" s="105"/>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0"/>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22" sqref="B22"/>
    </sheetView>
  </sheetViews>
  <sheetFormatPr defaultRowHeight="15"/>
  <cols>
    <col min="1" max="1" width="9.5703125" style="2" bestFit="1" customWidth="1"/>
    <col min="2" max="2" width="90.42578125" style="2" bestFit="1" customWidth="1"/>
    <col min="3" max="3" width="9.140625" style="2"/>
  </cols>
  <sheetData>
    <row r="1" spans="1:8">
      <c r="A1" s="2" t="s">
        <v>196</v>
      </c>
      <c r="B1" s="309" t="str">
        <f>Info!C2</f>
        <v>სს "ვითიბი ბანკი ჯორჯია"</v>
      </c>
    </row>
    <row r="2" spans="1:8">
      <c r="A2" s="2" t="s">
        <v>197</v>
      </c>
      <c r="B2" s="414">
        <v>44012</v>
      </c>
    </row>
    <row r="4" spans="1:8" ht="16.5" customHeight="1" thickBot="1">
      <c r="A4" s="240" t="s">
        <v>419</v>
      </c>
      <c r="B4" s="61" t="s">
        <v>156</v>
      </c>
      <c r="C4" s="14"/>
    </row>
    <row r="5" spans="1:8" ht="15.75">
      <c r="A5" s="11"/>
      <c r="B5" s="538" t="s">
        <v>157</v>
      </c>
      <c r="C5" s="539"/>
    </row>
    <row r="6" spans="1:8">
      <c r="A6" s="452">
        <v>1</v>
      </c>
      <c r="B6" s="453" t="s">
        <v>618</v>
      </c>
      <c r="C6" s="63"/>
    </row>
    <row r="7" spans="1:8">
      <c r="A7" s="452">
        <v>2</v>
      </c>
      <c r="B7" s="453" t="s">
        <v>617</v>
      </c>
      <c r="C7" s="63"/>
    </row>
    <row r="8" spans="1:8">
      <c r="A8" s="452">
        <v>3</v>
      </c>
      <c r="B8" s="453" t="s">
        <v>643</v>
      </c>
      <c r="C8" s="63"/>
    </row>
    <row r="9" spans="1:8">
      <c r="A9" s="452">
        <v>4</v>
      </c>
      <c r="B9" s="453" t="s">
        <v>644</v>
      </c>
      <c r="C9" s="63"/>
    </row>
    <row r="10" spans="1:8">
      <c r="A10" s="452">
        <v>5</v>
      </c>
      <c r="B10" s="453" t="s">
        <v>619</v>
      </c>
      <c r="C10" s="63"/>
    </row>
    <row r="11" spans="1:8">
      <c r="A11" s="452">
        <v>6</v>
      </c>
      <c r="B11" s="453" t="s">
        <v>620</v>
      </c>
      <c r="C11" s="63"/>
    </row>
    <row r="12" spans="1:8">
      <c r="A12" s="452"/>
      <c r="B12" s="540"/>
      <c r="C12" s="541"/>
    </row>
    <row r="13" spans="1:8" ht="15.75">
      <c r="A13" s="452"/>
      <c r="B13" s="542" t="s">
        <v>158</v>
      </c>
      <c r="C13" s="543"/>
    </row>
    <row r="14" spans="1:8" ht="15.75">
      <c r="A14" s="452">
        <v>1</v>
      </c>
      <c r="B14" s="454" t="s">
        <v>621</v>
      </c>
      <c r="C14" s="62"/>
      <c r="H14" s="4"/>
    </row>
    <row r="15" spans="1:8" ht="15.75">
      <c r="A15" s="452">
        <v>2</v>
      </c>
      <c r="B15" s="454" t="s">
        <v>622</v>
      </c>
      <c r="C15" s="62"/>
    </row>
    <row r="16" spans="1:8" ht="15.75">
      <c r="A16" s="452">
        <v>3</v>
      </c>
      <c r="B16" s="454" t="s">
        <v>623</v>
      </c>
      <c r="C16" s="62"/>
    </row>
    <row r="17" spans="1:3" ht="15.75">
      <c r="A17" s="452">
        <v>4</v>
      </c>
      <c r="B17" s="454" t="s">
        <v>624</v>
      </c>
      <c r="C17" s="62"/>
    </row>
    <row r="18" spans="1:3" ht="15.75">
      <c r="A18" s="452">
        <v>5</v>
      </c>
      <c r="B18" s="454" t="s">
        <v>625</v>
      </c>
      <c r="C18" s="62"/>
    </row>
    <row r="19" spans="1:3" ht="15.75">
      <c r="A19" s="452">
        <v>6</v>
      </c>
      <c r="B19" s="454" t="s">
        <v>626</v>
      </c>
      <c r="C19" s="62"/>
    </row>
    <row r="20" spans="1:3" ht="15.75">
      <c r="A20" s="452"/>
      <c r="B20" s="454"/>
      <c r="C20" s="27"/>
    </row>
    <row r="21" spans="1:3">
      <c r="A21" s="452"/>
      <c r="B21" s="544" t="s">
        <v>159</v>
      </c>
      <c r="C21" s="545"/>
    </row>
    <row r="22" spans="1:3">
      <c r="A22" s="452">
        <v>1</v>
      </c>
      <c r="B22" s="453" t="s">
        <v>654</v>
      </c>
      <c r="C22" s="455">
        <v>0.97384321770185212</v>
      </c>
    </row>
    <row r="23" spans="1:3" ht="15" customHeight="1">
      <c r="A23" s="452">
        <v>2</v>
      </c>
      <c r="B23" s="453" t="s">
        <v>627</v>
      </c>
      <c r="C23" s="455">
        <v>1.472765597699272E-2</v>
      </c>
    </row>
    <row r="24" spans="1:3">
      <c r="A24" s="452"/>
      <c r="B24" s="453"/>
      <c r="C24" s="63"/>
    </row>
    <row r="25" spans="1:3">
      <c r="A25" s="452"/>
      <c r="B25" s="544" t="s">
        <v>282</v>
      </c>
      <c r="C25" s="545"/>
    </row>
    <row r="26" spans="1:3">
      <c r="A26" s="452">
        <v>1</v>
      </c>
      <c r="B26" s="453" t="s">
        <v>628</v>
      </c>
      <c r="C26" s="455">
        <v>0.59336267254573849</v>
      </c>
    </row>
    <row r="27" spans="1:3" ht="15" customHeight="1" thickBot="1">
      <c r="A27" s="15"/>
      <c r="B27" s="64"/>
      <c r="C27" s="65"/>
    </row>
    <row r="28" spans="1:3">
      <c r="A28" s="309"/>
      <c r="B28" s="309"/>
      <c r="C28" s="309"/>
    </row>
    <row r="29" spans="1:3" ht="15.75" customHeight="1">
      <c r="A29" s="309"/>
      <c r="B29" s="309"/>
      <c r="C29" s="309"/>
    </row>
    <row r="30" spans="1:3">
      <c r="A30" s="309"/>
      <c r="B30" s="309"/>
      <c r="C30" s="309"/>
    </row>
    <row r="31" spans="1:3">
      <c r="A31" s="309"/>
      <c r="B31" s="309"/>
      <c r="C31" s="309"/>
    </row>
    <row r="32" spans="1:3">
      <c r="A32" s="309"/>
      <c r="B32" s="309"/>
      <c r="C32" s="309"/>
    </row>
    <row r="33" spans="1:3">
      <c r="A33" s="309"/>
      <c r="B33" s="309"/>
      <c r="C33" s="309"/>
    </row>
    <row r="34" spans="1:3">
      <c r="A34" s="309"/>
      <c r="B34" s="309"/>
      <c r="C34" s="309"/>
    </row>
    <row r="35" spans="1:3">
      <c r="A35" s="309"/>
      <c r="B35" s="309"/>
      <c r="C35" s="309"/>
    </row>
    <row r="36" spans="1:3">
      <c r="A36" s="309"/>
      <c r="B36" s="309"/>
      <c r="C36" s="309"/>
    </row>
    <row r="37" spans="1:3">
      <c r="A37" s="309"/>
      <c r="B37" s="309"/>
      <c r="C37" s="309"/>
    </row>
    <row r="38" spans="1:3">
      <c r="A38" s="309"/>
      <c r="B38" s="309"/>
      <c r="C38" s="309"/>
    </row>
    <row r="39" spans="1:3">
      <c r="A39" s="309"/>
      <c r="B39" s="309"/>
      <c r="C39" s="309"/>
    </row>
    <row r="40" spans="1:3">
      <c r="A40" s="309"/>
      <c r="B40" s="309"/>
      <c r="C40" s="309"/>
    </row>
  </sheetData>
  <mergeCells count="5">
    <mergeCell ref="B5:C5"/>
    <mergeCell ref="B12:C12"/>
    <mergeCell ref="B13:C13"/>
    <mergeCell ref="B21:C21"/>
    <mergeCell ref="B25:C2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80" zoomScaleNormal="80" workbookViewId="0">
      <pane xSplit="1" ySplit="5" topLeftCell="B12" activePane="bottomRight" state="frozen"/>
      <selection activeCell="B3" sqref="B3"/>
      <selection pane="topRight" activeCell="B3" sqref="B3"/>
      <selection pane="bottomLeft" activeCell="B3" sqref="B3"/>
      <selection pane="bottomRight" activeCell="C21" sqref="C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196</v>
      </c>
      <c r="B1" s="16" t="str">
        <f>Info!C2</f>
        <v>სს "ვითიბი ბანკი ჯორჯია"</v>
      </c>
    </row>
    <row r="2" spans="1:7" s="21" customFormat="1" ht="15.75" customHeight="1">
      <c r="A2" s="21" t="s">
        <v>197</v>
      </c>
      <c r="B2" s="415">
        <v>44012</v>
      </c>
    </row>
    <row r="3" spans="1:7" s="21" customFormat="1" ht="15.75" customHeight="1"/>
    <row r="4" spans="1:7" s="21" customFormat="1" ht="15.75" customHeight="1" thickBot="1">
      <c r="A4" s="241" t="s">
        <v>420</v>
      </c>
      <c r="B4" s="242" t="s">
        <v>271</v>
      </c>
      <c r="C4" s="192"/>
      <c r="D4" s="192"/>
      <c r="E4" s="193" t="s">
        <v>100</v>
      </c>
    </row>
    <row r="5" spans="1:7" s="120" customFormat="1" ht="17.45" customHeight="1">
      <c r="A5" s="325"/>
      <c r="B5" s="326"/>
      <c r="C5" s="191" t="s">
        <v>0</v>
      </c>
      <c r="D5" s="191" t="s">
        <v>1</v>
      </c>
      <c r="E5" s="327" t="s">
        <v>2</v>
      </c>
    </row>
    <row r="6" spans="1:7" s="158" customFormat="1" ht="14.45" customHeight="1">
      <c r="A6" s="328"/>
      <c r="B6" s="546" t="s">
        <v>239</v>
      </c>
      <c r="C6" s="546" t="s">
        <v>238</v>
      </c>
      <c r="D6" s="547" t="s">
        <v>237</v>
      </c>
      <c r="E6" s="548"/>
      <c r="G6"/>
    </row>
    <row r="7" spans="1:7" s="158" customFormat="1" ht="99.6" customHeight="1">
      <c r="A7" s="328"/>
      <c r="B7" s="546"/>
      <c r="C7" s="546"/>
      <c r="D7" s="322" t="s">
        <v>236</v>
      </c>
      <c r="E7" s="323" t="s">
        <v>532</v>
      </c>
      <c r="G7"/>
    </row>
    <row r="8" spans="1:7">
      <c r="A8" s="329">
        <v>1</v>
      </c>
      <c r="B8" s="330" t="s">
        <v>161</v>
      </c>
      <c r="C8" s="331">
        <v>63685848</v>
      </c>
      <c r="D8" s="331"/>
      <c r="E8" s="332">
        <v>63685848</v>
      </c>
    </row>
    <row r="9" spans="1:7">
      <c r="A9" s="329">
        <v>2</v>
      </c>
      <c r="B9" s="330" t="s">
        <v>162</v>
      </c>
      <c r="C9" s="331">
        <v>265104925</v>
      </c>
      <c r="D9" s="331"/>
      <c r="E9" s="332">
        <v>265104925</v>
      </c>
    </row>
    <row r="10" spans="1:7">
      <c r="A10" s="329">
        <v>3</v>
      </c>
      <c r="B10" s="330" t="s">
        <v>235</v>
      </c>
      <c r="C10" s="331">
        <v>28246333</v>
      </c>
      <c r="D10" s="331"/>
      <c r="E10" s="332">
        <v>28246333</v>
      </c>
    </row>
    <row r="11" spans="1:7" ht="25.5">
      <c r="A11" s="329">
        <v>4</v>
      </c>
      <c r="B11" s="330" t="s">
        <v>192</v>
      </c>
      <c r="C11" s="331">
        <v>0</v>
      </c>
      <c r="D11" s="331"/>
      <c r="E11" s="332">
        <v>0</v>
      </c>
    </row>
    <row r="12" spans="1:7">
      <c r="A12" s="329">
        <v>5</v>
      </c>
      <c r="B12" s="330" t="s">
        <v>164</v>
      </c>
      <c r="C12" s="331">
        <v>176054670</v>
      </c>
      <c r="D12" s="331"/>
      <c r="E12" s="332">
        <v>176054670</v>
      </c>
    </row>
    <row r="13" spans="1:7">
      <c r="A13" s="329">
        <v>6.1</v>
      </c>
      <c r="B13" s="330" t="s">
        <v>165</v>
      </c>
      <c r="C13" s="333">
        <v>1222950477.7327418</v>
      </c>
      <c r="D13" s="331"/>
      <c r="E13" s="332">
        <v>1222950477.7327418</v>
      </c>
    </row>
    <row r="14" spans="1:7">
      <c r="A14" s="329">
        <v>6.2</v>
      </c>
      <c r="B14" s="334" t="s">
        <v>166</v>
      </c>
      <c r="C14" s="333">
        <v>-112469508.78322902</v>
      </c>
      <c r="D14" s="331"/>
      <c r="E14" s="332">
        <v>-112469508.78322902</v>
      </c>
    </row>
    <row r="15" spans="1:7">
      <c r="A15" s="329">
        <v>6</v>
      </c>
      <c r="B15" s="330" t="s">
        <v>234</v>
      </c>
      <c r="C15" s="331">
        <v>1110480968.9495127</v>
      </c>
      <c r="D15" s="331"/>
      <c r="E15" s="332">
        <v>1110480968.9495127</v>
      </c>
    </row>
    <row r="16" spans="1:7" ht="25.5">
      <c r="A16" s="329">
        <v>7</v>
      </c>
      <c r="B16" s="330" t="s">
        <v>168</v>
      </c>
      <c r="C16" s="331">
        <v>27935591</v>
      </c>
      <c r="D16" s="331"/>
      <c r="E16" s="332">
        <v>27935591</v>
      </c>
    </row>
    <row r="17" spans="1:7">
      <c r="A17" s="329">
        <v>8</v>
      </c>
      <c r="B17" s="330" t="s">
        <v>169</v>
      </c>
      <c r="C17" s="331">
        <v>9570308.6099999994</v>
      </c>
      <c r="D17" s="331"/>
      <c r="E17" s="332">
        <v>9570308.6099999994</v>
      </c>
      <c r="F17" s="6"/>
      <c r="G17" s="6"/>
    </row>
    <row r="18" spans="1:7">
      <c r="A18" s="329">
        <v>9</v>
      </c>
      <c r="B18" s="330" t="s">
        <v>170</v>
      </c>
      <c r="C18" s="331">
        <v>54000</v>
      </c>
      <c r="D18" s="331"/>
      <c r="E18" s="332">
        <v>54000</v>
      </c>
      <c r="G18" s="6"/>
    </row>
    <row r="19" spans="1:7" ht="25.5">
      <c r="A19" s="329">
        <v>10</v>
      </c>
      <c r="B19" s="330" t="s">
        <v>171</v>
      </c>
      <c r="C19" s="331">
        <v>61130760</v>
      </c>
      <c r="D19" s="331">
        <v>11060006.870000001</v>
      </c>
      <c r="E19" s="332">
        <v>50070753.129999995</v>
      </c>
      <c r="G19" s="6"/>
    </row>
    <row r="20" spans="1:7">
      <c r="A20" s="329">
        <v>11</v>
      </c>
      <c r="B20" s="330" t="s">
        <v>172</v>
      </c>
      <c r="C20" s="331">
        <v>37644000.456799999</v>
      </c>
      <c r="D20" s="331"/>
      <c r="E20" s="332">
        <v>37644000.456799999</v>
      </c>
    </row>
    <row r="21" spans="1:7" ht="51.75" thickBot="1">
      <c r="A21" s="335"/>
      <c r="B21" s="336" t="s">
        <v>495</v>
      </c>
      <c r="C21" s="281">
        <f>SUM(C8:C12, C15:C20)</f>
        <v>1779907405.0163126</v>
      </c>
      <c r="D21" s="281">
        <f>SUM(D8:D12, D15:D20)</f>
        <v>11060006.870000001</v>
      </c>
      <c r="E21" s="337">
        <f>SUM(E8:E12, E15:E20)</f>
        <v>1768847398.1463127</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12" sqref="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196</v>
      </c>
      <c r="B1" s="16" t="str">
        <f>Info!C2</f>
        <v>სს "ვითიბი ბანკი ჯორჯია"</v>
      </c>
    </row>
    <row r="2" spans="1:6" s="21" customFormat="1" ht="15.75" customHeight="1">
      <c r="A2" s="21" t="s">
        <v>197</v>
      </c>
      <c r="B2" s="415">
        <v>44012</v>
      </c>
      <c r="C2"/>
      <c r="D2"/>
      <c r="E2"/>
      <c r="F2"/>
    </row>
    <row r="3" spans="1:6" s="21" customFormat="1" ht="15.75" customHeight="1">
      <c r="C3"/>
      <c r="D3"/>
      <c r="E3"/>
      <c r="F3"/>
    </row>
    <row r="4" spans="1:6" s="21" customFormat="1" ht="26.25" thickBot="1">
      <c r="A4" s="21" t="s">
        <v>421</v>
      </c>
      <c r="B4" s="199" t="s">
        <v>275</v>
      </c>
      <c r="C4" s="193" t="s">
        <v>100</v>
      </c>
      <c r="D4"/>
      <c r="E4"/>
      <c r="F4"/>
    </row>
    <row r="5" spans="1:6" ht="26.25">
      <c r="A5" s="194">
        <v>1</v>
      </c>
      <c r="B5" s="195" t="s">
        <v>444</v>
      </c>
      <c r="C5" s="254">
        <f>'7. LI1'!E21</f>
        <v>1768847398.1463127</v>
      </c>
    </row>
    <row r="6" spans="1:6" s="184" customFormat="1">
      <c r="A6" s="119">
        <v>2.1</v>
      </c>
      <c r="B6" s="201" t="s">
        <v>276</v>
      </c>
      <c r="C6" s="509">
        <v>170815640.02573001</v>
      </c>
    </row>
    <row r="7" spans="1:6" s="4" customFormat="1" ht="25.5" outlineLevel="1">
      <c r="A7" s="200">
        <v>2.2000000000000002</v>
      </c>
      <c r="B7" s="196" t="s">
        <v>277</v>
      </c>
      <c r="C7" s="510">
        <v>184853823.609</v>
      </c>
    </row>
    <row r="8" spans="1:6" s="4" customFormat="1" ht="26.25">
      <c r="A8" s="200">
        <v>3</v>
      </c>
      <c r="B8" s="197" t="s">
        <v>445</v>
      </c>
      <c r="C8" s="511">
        <f>SUM(C5:C7)</f>
        <v>2124516861.7810428</v>
      </c>
    </row>
    <row r="9" spans="1:6" s="184" customFormat="1">
      <c r="A9" s="119">
        <v>4</v>
      </c>
      <c r="B9" s="204" t="s">
        <v>272</v>
      </c>
      <c r="C9" s="509">
        <v>20334278.113126583</v>
      </c>
    </row>
    <row r="10" spans="1:6" s="4" customFormat="1" ht="25.5" outlineLevel="1">
      <c r="A10" s="200">
        <v>5.0999999999999996</v>
      </c>
      <c r="B10" s="196" t="s">
        <v>283</v>
      </c>
      <c r="C10" s="510">
        <v>-74588179.705640003</v>
      </c>
    </row>
    <row r="11" spans="1:6" s="4" customFormat="1" ht="25.5" outlineLevel="1">
      <c r="A11" s="200">
        <v>5.2</v>
      </c>
      <c r="B11" s="196" t="s">
        <v>284</v>
      </c>
      <c r="C11" s="510">
        <v>-179133300.98405999</v>
      </c>
    </row>
    <row r="12" spans="1:6" s="4" customFormat="1">
      <c r="A12" s="200">
        <v>6</v>
      </c>
      <c r="B12" s="202" t="s">
        <v>273</v>
      </c>
      <c r="C12" s="510">
        <v>20582766</v>
      </c>
    </row>
    <row r="13" spans="1:6" s="4" customFormat="1" ht="15.75" thickBot="1">
      <c r="A13" s="203">
        <v>7</v>
      </c>
      <c r="B13" s="198" t="s">
        <v>274</v>
      </c>
      <c r="C13" s="255">
        <f>SUM(C8:C12)</f>
        <v>1911712425.2044692</v>
      </c>
    </row>
    <row r="15" spans="1:6" ht="26.25">
      <c r="B15" s="23" t="s">
        <v>648</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scale="91"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Fssivofrc+lei196tCzRI93tk/6w8SrBVn4lCHJp+G0=</DigestValue>
    </Reference>
    <Reference Type="http://www.w3.org/2000/09/xmldsig#Object" URI="#idOfficeObject">
      <DigestMethod Algorithm="http://www.w3.org/2001/04/xmlenc#sha256"/>
      <DigestValue>82ctVSfhvpHUnn7rZ6TmMJPjYOvtqrxFDhZWwhf/azg=</DigestValue>
    </Reference>
    <Reference Type="http://uri.etsi.org/01903#SignedProperties" URI="#idSignedProperties">
      <Transforms>
        <Transform Algorithm="http://www.w3.org/TR/2001/REC-xml-c14n-20010315"/>
      </Transforms>
      <DigestMethod Algorithm="http://www.w3.org/2001/04/xmlenc#sha256"/>
      <DigestValue>g0i+wGr2QHWKFPxPbhTD2XVKHhipxn2vESQWT++7tC8=</DigestValue>
    </Reference>
  </SignedInfo>
  <SignatureValue>eaEuBm3QEXDYPHq2CvnXnleS4WA5U2J83YMco2/RYkkT41OG924XCogo8SAkn7cd6zrQdRi1hLNn
51rG5G6w4guY9NcakbFPh5zbHFGUWgtw4ot5QJOZL7wo52SeEjJ/rEqrDjeHNEvmkkmmDVwcq0Gv
d2atJ+ZUbHy7Tpq4kUE98FXR9ucBr/qPLPMNpTEUQnYeLST2UTXltnO6hvfnsUsspLHianTsvrJy
bHhTjGwL8tAS8DGUvjn3NePdljjfzTti6llvbKPf8OkzkuaTvwYM8OATAGCI3Srl3M7H/MgIplxg
bOgXzt9q7H1B9OYmp4g1llaUEX1b14sm5yg5NQ==</SignatureValue>
  <KeyInfo>
    <X509Data>
      <X509Certificate>MIIGRjCCBS6gAwIBAgIKTO4PgAACAAEM3TANBgkqhkiG9w0BAQsFADBKMRIwEAYKCZImiZPyLGQBGRYCZ2UxEzARBgoJkiaJk/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f9sC2MBcMWyR1xmL8qwrHB9aVVH/mcbOwmlGviBLHYFTWQtSKBORdvoY7CPBTJ1tYAmgKmUi31hAmrkr0BKY4i/h62vNmsOdpwxtr/9zHiRf3s1YXaK/O4qkPuEmJp6LXpQNH/2oGy/Kb51OPN7bpsi9H9zeyVGOeRBp6Lvf48FpJ7xutZqhqJD9mraJCUeiVHeHb1HdhXXvJDhJPWbpqOJi+ffkZfZL6uAF1mwdAgMBAAGjggMyMIIDLjA8BgkrBgEEAYI3FQcELzAtBiUrBgEEAYI3FQjmsmCDjfVEhoGZCYO4oUqDvoRxBIHPkBGGr54RAgFkAgEbMB0GA1UdJQQWMBQGCCsGAQUFBwMCBggrBgEFBQcDBDALBgNVHQ8EBAMCB4AwJwYJKwYBBAGCNxUKBBowGDAKBggrBgEFBQcDAjAKBggrBgEFBQcDBDAdBgNVHQ4EFgQUxrvSkmZbZmfpIvFEb/Svag+Yut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onRBolxNcbqGwVjOMSHrt//wM7tD7cD9NaBlaeaL+kBu7oSANuCOiG3sBcxoeCo5jpvtQMC5BYHBpXnmA/wYC+zNTGJ2pKzjLeg4y4lWeR56HFf9xSJJa3RXLeS14V2FaFGhr8f34TqtY4SXEFiL1JmuquTAt1xLTC77BQ/rQHYC0QKqnVbex0Rr7OisquKJAAdF/GxbBcrJJpnnjB+F6+R7TPEBh/Hi5FaLuJYI8hvdZINqZdS5pcukQXSv+adRr4cqk2DUwUE4X9cLM22OOiN9YdouLwnXvWRx7fdNHzlpHQUqlETGbs4x/CJe16Ocd6pEzgn9Gtx6GwR7yH4K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/Gh0psIll4bfXGmb0YZ24MZuUKP1OJ21YEJ2f3vqgU0=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3QNbyFhuHUAABjPMoPr5++g9+9+ZfjhCH3R1jxT7iIo=</DigestValue>
      </Reference>
      <Reference URI="/xl/printerSettings/printerSettings10.bin?ContentType=application/vnd.openxmlformats-officedocument.spreadsheetml.printerSettings">
        <DigestMethod Algorithm="http://www.w3.org/2001/04/xmlenc#sha256"/>
        <DigestValue>3QNbyFhuHUAABjPMoPr5++g9+9+ZfjhCH3R1jxT7iIo=</DigestValue>
      </Reference>
      <Reference URI="/xl/printerSettings/printerSettings11.bin?ContentType=application/vnd.openxmlformats-officedocument.spreadsheetml.printerSettings">
        <DigestMethod Algorithm="http://www.w3.org/2001/04/xmlenc#sha256"/>
        <DigestValue>3QNbyFhuHUAABjPMoPr5++g9+9+ZfjhCH3R1jxT7iIo=</DigestValue>
      </Reference>
      <Reference URI="/xl/printerSettings/printerSettings12.bin?ContentType=application/vnd.openxmlformats-officedocument.spreadsheetml.printerSettings">
        <DigestMethod Algorithm="http://www.w3.org/2001/04/xmlenc#sha256"/>
        <DigestValue>3QNbyFhuHUAABjPMoPr5++g9+9+ZfjhCH3R1jxT7iIo=</DigestValue>
      </Reference>
      <Reference URI="/xl/printerSettings/printerSettings13.bin?ContentType=application/vnd.openxmlformats-officedocument.spreadsheetml.printerSettings">
        <DigestMethod Algorithm="http://www.w3.org/2001/04/xmlenc#sha256"/>
        <DigestValue>3QNbyFhuHUAABjPMoPr5++g9+9+ZfjhCH3R1jxT7iIo=</DigestValue>
      </Reference>
      <Reference URI="/xl/printerSettings/printerSettings14.bin?ContentType=application/vnd.openxmlformats-officedocument.spreadsheetml.printerSettings">
        <DigestMethod Algorithm="http://www.w3.org/2001/04/xmlenc#sha256"/>
        <DigestValue>3QNbyFhuHUAABjPMoPr5++g9+9+ZfjhCH3R1jxT7iIo=</DigestValue>
      </Reference>
      <Reference URI="/xl/printerSettings/printerSettings15.bin?ContentType=application/vnd.openxmlformats-officedocument.spreadsheetml.printerSettings">
        <DigestMethod Algorithm="http://www.w3.org/2001/04/xmlenc#sha256"/>
        <DigestValue>3QNbyFhuHUAABjPMoPr5++g9+9+ZfjhCH3R1jxT7iIo=</DigestValue>
      </Reference>
      <Reference URI="/xl/printerSettings/printerSettings16.bin?ContentType=application/vnd.openxmlformats-officedocument.spreadsheetml.printerSettings">
        <DigestMethod Algorithm="http://www.w3.org/2001/04/xmlenc#sha256"/>
        <DigestValue>3QNbyFhuHUAABjPMoPr5++g9+9+ZfjhCH3R1jxT7iIo=</DigestValue>
      </Reference>
      <Reference URI="/xl/printerSettings/printerSettings17.bin?ContentType=application/vnd.openxmlformats-officedocument.spreadsheetml.printerSettings">
        <DigestMethod Algorithm="http://www.w3.org/2001/04/xmlenc#sha256"/>
        <DigestValue>3QNbyFhuHUAABjPMoPr5++g9+9+ZfjhCH3R1jxT7iIo=</DigestValue>
      </Reference>
      <Reference URI="/xl/printerSettings/printerSettings18.bin?ContentType=application/vnd.openxmlformats-officedocument.spreadsheetml.printerSettings">
        <DigestMethod Algorithm="http://www.w3.org/2001/04/xmlenc#sha256"/>
        <DigestValue>3QNbyFhuHUAABjPMoPr5++g9+9+ZfjhCH3R1jxT7iIo=</DigestValue>
      </Reference>
      <Reference URI="/xl/printerSettings/printerSettings19.bin?ContentType=application/vnd.openxmlformats-officedocument.spreadsheetml.printerSettings">
        <DigestMethod Algorithm="http://www.w3.org/2001/04/xmlenc#sha256"/>
        <DigestValue>yq741iUxKc3WyW8Gs0tEU0HDfob9x8G3uOoh5dY9ILc=</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3QNbyFhuHUAABjPMoPr5++g9+9+ZfjhCH3R1jxT7iIo=</DigestValue>
      </Reference>
      <Reference URI="/xl/printerSettings/printerSettings4.bin?ContentType=application/vnd.openxmlformats-officedocument.spreadsheetml.printerSettings">
        <DigestMethod Algorithm="http://www.w3.org/2001/04/xmlenc#sha256"/>
        <DigestValue>3QNbyFhuHUAABjPMoPr5++g9+9+ZfjhCH3R1jxT7iIo=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3QNbyFhuHUAABjPMoPr5++g9+9+ZfjhCH3R1jxT7iIo=</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3QNbyFhuHUAABjPMoPr5++g9+9+ZfjhCH3R1jxT7iIo=</DigestValue>
      </Reference>
      <Reference URI="/xl/sharedStrings.xml?ContentType=application/vnd.openxmlformats-officedocument.spreadsheetml.sharedStrings+xml">
        <DigestMethod Algorithm="http://www.w3.org/2001/04/xmlenc#sha256"/>
        <DigestValue>t/ITtfvm9c5SKMe9CT8TRZnATw5+YEU7Hod1PCHnQIQ=</DigestValue>
      </Reference>
      <Reference URI="/xl/styles.xml?ContentType=application/vnd.openxmlformats-officedocument.spreadsheetml.styles+xml">
        <DigestMethod Algorithm="http://www.w3.org/2001/04/xmlenc#sha256"/>
        <DigestValue>AYtO2i3VLilBpTIWGPAN1ybrNAX8dQL/Qotvsr5Wk3A=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49EecifE7Eeb15MMT6tTQowNRyqjMDaRu5l9MURh9FA=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RJJJMCRi0V/4gSd/8wbyrlMr8FtRtFHDAWfECedZQqs=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6h8Ovj2ZkxsCBkLOTTf7OX6GBGJCh22AxpI8VxQmRHI=</DigestValue>
      </Reference>
      <Reference URI="/xl/worksheets/sheet10.xml?ContentType=application/vnd.openxmlformats-officedocument.spreadsheetml.worksheet+xml">
        <DigestMethod Algorithm="http://www.w3.org/2001/04/xmlenc#sha256"/>
        <DigestValue>f+6C7QZh0hJCAr2zweRVxYRn98R4D+UJYxet4Eho7zM=</DigestValue>
      </Reference>
      <Reference URI="/xl/worksheets/sheet11.xml?ContentType=application/vnd.openxmlformats-officedocument.spreadsheetml.worksheet+xml">
        <DigestMethod Algorithm="http://www.w3.org/2001/04/xmlenc#sha256"/>
        <DigestValue>ED4CuWP0rZDoiW2EK7/19XSwmJQ61D814GYwg9xuzjY=</DigestValue>
      </Reference>
      <Reference URI="/xl/worksheets/sheet12.xml?ContentType=application/vnd.openxmlformats-officedocument.spreadsheetml.worksheet+xml">
        <DigestMethod Algorithm="http://www.w3.org/2001/04/xmlenc#sha256"/>
        <DigestValue>oJAkv+uFGgCF1nzbiwpzoxlUvn6wMGK9ycFYDhIXwA0=</DigestValue>
      </Reference>
      <Reference URI="/xl/worksheets/sheet13.xml?ContentType=application/vnd.openxmlformats-officedocument.spreadsheetml.worksheet+xml">
        <DigestMethod Algorithm="http://www.w3.org/2001/04/xmlenc#sha256"/>
        <DigestValue>UOnk5DB37NRhnxjnRzKUt/4UT9ZkNIPgEtiSK4WCS7g=</DigestValue>
      </Reference>
      <Reference URI="/xl/worksheets/sheet14.xml?ContentType=application/vnd.openxmlformats-officedocument.spreadsheetml.worksheet+xml">
        <DigestMethod Algorithm="http://www.w3.org/2001/04/xmlenc#sha256"/>
        <DigestValue>pMTqw7tHAkIuKuVxloR5br3lNqqBM7hIf+me+Suj7Cc=</DigestValue>
      </Reference>
      <Reference URI="/xl/worksheets/sheet15.xml?ContentType=application/vnd.openxmlformats-officedocument.spreadsheetml.worksheet+xml">
        <DigestMethod Algorithm="http://www.w3.org/2001/04/xmlenc#sha256"/>
        <DigestValue>61MPX6SOxWjjPeBdPw630d67sdhvFbGA+gAd/Onvyk0=</DigestValue>
      </Reference>
      <Reference URI="/xl/worksheets/sheet16.xml?ContentType=application/vnd.openxmlformats-officedocument.spreadsheetml.worksheet+xml">
        <DigestMethod Algorithm="http://www.w3.org/2001/04/xmlenc#sha256"/>
        <DigestValue>YNGpvU57dF30uVFdm9HtnnnOM04D2W8zNCrBcDN/VKE=</DigestValue>
      </Reference>
      <Reference URI="/xl/worksheets/sheet17.xml?ContentType=application/vnd.openxmlformats-officedocument.spreadsheetml.worksheet+xml">
        <DigestMethod Algorithm="http://www.w3.org/2001/04/xmlenc#sha256"/>
        <DigestValue>JGGfv256uGOYdmZMWvhgudBBgHQiGtAO8w6CjAbC3u8=</DigestValue>
      </Reference>
      <Reference URI="/xl/worksheets/sheet18.xml?ContentType=application/vnd.openxmlformats-officedocument.spreadsheetml.worksheet+xml">
        <DigestMethod Algorithm="http://www.w3.org/2001/04/xmlenc#sha256"/>
        <DigestValue>3yOdryxoHLQH55VsO3XaPfBciHsz3SqEJSQ3YXS/rg8=</DigestValue>
      </Reference>
      <Reference URI="/xl/worksheets/sheet19.xml?ContentType=application/vnd.openxmlformats-officedocument.spreadsheetml.worksheet+xml">
        <DigestMethod Algorithm="http://www.w3.org/2001/04/xmlenc#sha256"/>
        <DigestValue>N5k02d7BtwPH7wCIaMJSWN7W6BLwwGPbuzlitJnQvGE=</DigestValue>
      </Reference>
      <Reference URI="/xl/worksheets/sheet2.xml?ContentType=application/vnd.openxmlformats-officedocument.spreadsheetml.worksheet+xml">
        <DigestMethod Algorithm="http://www.w3.org/2001/04/xmlenc#sha256"/>
        <DigestValue>owQb769bU4rwjyreN0uU/kyoM4zDuJNodIQtlAFLZwU=</DigestValue>
      </Reference>
      <Reference URI="/xl/worksheets/sheet3.xml?ContentType=application/vnd.openxmlformats-officedocument.spreadsheetml.worksheet+xml">
        <DigestMethod Algorithm="http://www.w3.org/2001/04/xmlenc#sha256"/>
        <DigestValue>K0hcDoMoHjUBzAwLLJFC/YLjR0mRUGyfvJruLJ0mnQw=</DigestValue>
      </Reference>
      <Reference URI="/xl/worksheets/sheet4.xml?ContentType=application/vnd.openxmlformats-officedocument.spreadsheetml.worksheet+xml">
        <DigestMethod Algorithm="http://www.w3.org/2001/04/xmlenc#sha256"/>
        <DigestValue>9Sm95nAz/SRH5do8yhMX5y6PaG4BaKM3LX92kj8hQHg=</DigestValue>
      </Reference>
      <Reference URI="/xl/worksheets/sheet5.xml?ContentType=application/vnd.openxmlformats-officedocument.spreadsheetml.worksheet+xml">
        <DigestMethod Algorithm="http://www.w3.org/2001/04/xmlenc#sha256"/>
        <DigestValue>Cvmj/gB//hVv6ZUIzDvNJG3/xQO9uZgXypLVx2SE6zk=</DigestValue>
      </Reference>
      <Reference URI="/xl/worksheets/sheet6.xml?ContentType=application/vnd.openxmlformats-officedocument.spreadsheetml.worksheet+xml">
        <DigestMethod Algorithm="http://www.w3.org/2001/04/xmlenc#sha256"/>
        <DigestValue>gHpmvPooM2OdAiaHt8tj1iG8VAoS+dS947rkBDUfd0I=</DigestValue>
      </Reference>
      <Reference URI="/xl/worksheets/sheet7.xml?ContentType=application/vnd.openxmlformats-officedocument.spreadsheetml.worksheet+xml">
        <DigestMethod Algorithm="http://www.w3.org/2001/04/xmlenc#sha256"/>
        <DigestValue>l+gDaz6sbfwDbuVA43bJz4WQxilompXaF8xI437Ns6o=</DigestValue>
      </Reference>
      <Reference URI="/xl/worksheets/sheet8.xml?ContentType=application/vnd.openxmlformats-officedocument.spreadsheetml.worksheet+xml">
        <DigestMethod Algorithm="http://www.w3.org/2001/04/xmlenc#sha256"/>
        <DigestValue>dc+OJL5hnePUrVi6qIsE1JbqnPIGmYQ5h2bWWeCwt8o=</DigestValue>
      </Reference>
      <Reference URI="/xl/worksheets/sheet9.xml?ContentType=application/vnd.openxmlformats-officedocument.spreadsheetml.worksheet+xml">
        <DigestMethod Algorithm="http://www.w3.org/2001/04/xmlenc#sha256"/>
        <DigestValue>U4YezE9GP6c/t5hreWL0kLNekGjjG9l6ndVBxlXGDRQ=</DigestValue>
      </Reference>
    </Manifest>
    <SignatureProperties>
      <SignatureProperty Id="idSignatureTime" Target="#idPackageSignature">
        <mdssi:SignatureTime xmlns:mdssi="http://schemas.openxmlformats.org/package/2006/digital-signature">
          <mdssi:Format>YYYY-MM-DDThh:mm:ssTZD</mdssi:Format>
          <mdssi:Value>2020-07-29T09:20:00Z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2020-07-29T09:20:00Z</xd:SigningTime>
          <xd:SigningCertificate>
            <xd:Cert>
              <xd:CertDigest>
                <DigestMethod Algorithm="http://www.w3.org/2001/04/xmlenc#sha256"/>
                <DigestValue>Jnv2OP4LTP13Cunhnc33juvYdn41gFJ8h8kbiCzkvsQ=</DigestValue>
              </xd:CertDigest>
              <xd:IssuerSerial>
                <X509IssuerName>CN=NBG Class 2 INT Sub CA, DC=nbg, DC=ge</X509IssuerName>
                <X509SerialNumber>363291294680352087411933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pilar3 </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MjBs+xsDq3xUeaYTxYpcWaYUZ83v3quipC0ArEi+1tQ=</DigestValue>
    </Reference>
    <Reference Type="http://www.w3.org/2000/09/xmldsig#Object" URI="#idOfficeObject">
      <DigestMethod Algorithm="http://www.w3.org/2001/04/xmlenc#sha256"/>
      <DigestValue>w0Tj6pJgvWu2BPaSkFN7VMetXRTtQQtXMSnQ0974h78=</DigestValue>
    </Reference>
    <Reference Type="http://uri.etsi.org/01903#SignedProperties" URI="#idSignedProperties">
      <Transforms>
        <Transform Algorithm="http://www.w3.org/TR/2001/REC-xml-c14n-20010315"/>
      </Transforms>
      <DigestMethod Algorithm="http://www.w3.org/2001/04/xmlenc#sha256"/>
      <DigestValue>kU03vViBHiv/tbJRygzbKezX9lM65Fw1PFcIDeqBjRM=</DigestValue>
    </Reference>
  </SignedInfo>
  <SignatureValue>m/m8ChH0c/BrL7r32DABctxkDaASRP7Dx3PJKJkpaCdlXzVaBYaoGL/sezYvQPr9msbuaGnNDUiI
MNvIU2vrTFC7Pw3h6ngHSH9fRF2pqcWlZ/keBLkVgrXVzS3yX2hwE/OjkJ8A7Sy4mPQUYUsDP0oN
fo7Jcngf+FcR93XH6Iid7ghFGOXgYZsqf4vdZsFJTh/2ptx0iN2RAmunP+R6y0nit4o5BzORG4Qn
z8BP01LP3fXjXgOIR7IJ7Y0Rm2pN+dK+7Euf5W/dQNslV1cwE00cjGcbAJKsl2YSfKft4vxwHZNs
wpTHWXsNmnFa/NuQypKPbve76v3oEmEy+aDVaw==</SignatureValue>
  <KeyInfo>
    <X509Data>
      <X509Certificate>MIIGRzCCBS+gAwIBAgIKTPJyGQACAAEM3jANBgkqhkiG9w0BAQsFADBKMRIwEAYKCZImiZPyLGQBGRYCZ2UxEzARBgoJkiaJk/IsZAEZFgNuYmcxHzAdBgNVBAMTFk5CRyBDbGFzcyAyIElOVCBTdWIgQ0EwHhcNMTkwMjE5MDgxODI0WhcNMjEwMjE4MDgxODI0WjBFMR0wGwYDVQQKExRKU0MgVlRCIEJhbmsgR2VvcmdpYTEkMCIGA1UEAxMbQlZUIC0gTWFtdWthIE1lbnRlc2hhc2h2aWxpMIIBIjANBgkqhkiG9w0BAQEFAAOCAQ8AMIIBCgKCAQEApO2X1i1LGF3GottHgSatrJ/Ae7kTt87/snTzJoLc3O+bFbEOtwx+LwHPTTztyTsIMmseBiXxa/281RNcxhpBxjmXDtCtzQR9ElNahOPjcLHZzt5DO3QAZzfU4jwzsU1PDhd5EVEUWFGoSGED2R5MCCEiHszJ9THCAAGcu/c3d0+QCr1HU8L/680R7qCmWg09yMej7xzXF9/9H9dc491ZSbXRjgdsV+0q3E0DIfe6fK50s59jRp8ToHazL9ZQZ6bVdc2HL8amGGahwR7Vbaa8QAWoTq0NWwN8nXFH0VoDm784z6RcuavHeKhOSZ3LE2qppUCYYM8n8e4yPwlGePvjaQIDAQABo4IDMjCCAy4wPAYJKwYBBAGCNxUHBC8wLQYlKwYBBAGCNxUI5rJgg431RIaBmQmDuKFKg76EcQSBz5ARhq+eEQIBZAIBGzAdBgNVHSUEFjAUBggrBgEFBQcDAgYIKwYBBQUHAwQwCwYDVR0PBAQDAgeAMCcGCSsGAQQBgjcVCgQaMBgwCgYIKwYBBQUHAwIwCgYIKwYBBQUHAwQwHQYDVR0OBBYEFPUHv51KuSez548hCmlZxO7rMdZ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CSDpExwYFdgX5Hg9G1dx93SgWUJ8oWhVNOvkiC9nd4bQ1wScq54EMCoJwMEm3AOWXA048G+fHbAiWOYEE+Q1l51HtmHEhFxiPbtH2q0iBeFxjKFvrYQfrNlihcnOWcHrBb3S5tIci2JfmWnZtDBAtes67L0X9gAEyGR5n4G1KZjjFJPFNln9+jUdf7qMhLW62R7XDq0Z9hM7LbjeEkw602gNcsW+YxJawxGqrprvKn+Jfxin5Xulmxi1CicSGPsb7YIAnIKuahcG0ebYUmhw/Uo1FyJSJf0139Txba16249siZmkJIUZx5h6ECPetikE+stYJKESj7V06spugRs2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/Gh0psIll4bfXGmb0YZ24MZuUKP1OJ21YEJ2f3vqgU0=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3QNbyFhuHUAABjPMoPr5++g9+9+ZfjhCH3R1jxT7iIo=</DigestValue>
      </Reference>
      <Reference URI="/xl/printerSettings/printerSettings10.bin?ContentType=application/vnd.openxmlformats-officedocument.spreadsheetml.printerSettings">
        <DigestMethod Algorithm="http://www.w3.org/2001/04/xmlenc#sha256"/>
        <DigestValue>3QNbyFhuHUAABjPMoPr5++g9+9+ZfjhCH3R1jxT7iIo=</DigestValue>
      </Reference>
      <Reference URI="/xl/printerSettings/printerSettings11.bin?ContentType=application/vnd.openxmlformats-officedocument.spreadsheetml.printerSettings">
        <DigestMethod Algorithm="http://www.w3.org/2001/04/xmlenc#sha256"/>
        <DigestValue>3QNbyFhuHUAABjPMoPr5++g9+9+ZfjhCH3R1jxT7iIo=</DigestValue>
      </Reference>
      <Reference URI="/xl/printerSettings/printerSettings12.bin?ContentType=application/vnd.openxmlformats-officedocument.spreadsheetml.printerSettings">
        <DigestMethod Algorithm="http://www.w3.org/2001/04/xmlenc#sha256"/>
        <DigestValue>3QNbyFhuHUAABjPMoPr5++g9+9+ZfjhCH3R1jxT7iIo=</DigestValue>
      </Reference>
      <Reference URI="/xl/printerSettings/printerSettings13.bin?ContentType=application/vnd.openxmlformats-officedocument.spreadsheetml.printerSettings">
        <DigestMethod Algorithm="http://www.w3.org/2001/04/xmlenc#sha256"/>
        <DigestValue>3QNbyFhuHUAABjPMoPr5++g9+9+ZfjhCH3R1jxT7iIo=</DigestValue>
      </Reference>
      <Reference URI="/xl/printerSettings/printerSettings14.bin?ContentType=application/vnd.openxmlformats-officedocument.spreadsheetml.printerSettings">
        <DigestMethod Algorithm="http://www.w3.org/2001/04/xmlenc#sha256"/>
        <DigestValue>3QNbyFhuHUAABjPMoPr5++g9+9+ZfjhCH3R1jxT7iIo=</DigestValue>
      </Reference>
      <Reference URI="/xl/printerSettings/printerSettings15.bin?ContentType=application/vnd.openxmlformats-officedocument.spreadsheetml.printerSettings">
        <DigestMethod Algorithm="http://www.w3.org/2001/04/xmlenc#sha256"/>
        <DigestValue>3QNbyFhuHUAABjPMoPr5++g9+9+ZfjhCH3R1jxT7iIo=</DigestValue>
      </Reference>
      <Reference URI="/xl/printerSettings/printerSettings16.bin?ContentType=application/vnd.openxmlformats-officedocument.spreadsheetml.printerSettings">
        <DigestMethod Algorithm="http://www.w3.org/2001/04/xmlenc#sha256"/>
        <DigestValue>3QNbyFhuHUAABjPMoPr5++g9+9+ZfjhCH3R1jxT7iIo=</DigestValue>
      </Reference>
      <Reference URI="/xl/printerSettings/printerSettings17.bin?ContentType=application/vnd.openxmlformats-officedocument.spreadsheetml.printerSettings">
        <DigestMethod Algorithm="http://www.w3.org/2001/04/xmlenc#sha256"/>
        <DigestValue>3QNbyFhuHUAABjPMoPr5++g9+9+ZfjhCH3R1jxT7iIo=</DigestValue>
      </Reference>
      <Reference URI="/xl/printerSettings/printerSettings18.bin?ContentType=application/vnd.openxmlformats-officedocument.spreadsheetml.printerSettings">
        <DigestMethod Algorithm="http://www.w3.org/2001/04/xmlenc#sha256"/>
        <DigestValue>3QNbyFhuHUAABjPMoPr5++g9+9+ZfjhCH3R1jxT7iIo=</DigestValue>
      </Reference>
      <Reference URI="/xl/printerSettings/printerSettings19.bin?ContentType=application/vnd.openxmlformats-officedocument.spreadsheetml.printerSettings">
        <DigestMethod Algorithm="http://www.w3.org/2001/04/xmlenc#sha256"/>
        <DigestValue>yq741iUxKc3WyW8Gs0tEU0HDfob9x8G3uOoh5dY9ILc=</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3QNbyFhuHUAABjPMoPr5++g9+9+ZfjhCH3R1jxT7iIo=</DigestValue>
      </Reference>
      <Reference URI="/xl/printerSettings/printerSettings4.bin?ContentType=application/vnd.openxmlformats-officedocument.spreadsheetml.printerSettings">
        <DigestMethod Algorithm="http://www.w3.org/2001/04/xmlenc#sha256"/>
        <DigestValue>3QNbyFhuHUAABjPMoPr5++g9+9+ZfjhCH3R1jxT7iIo=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3QNbyFhuHUAABjPMoPr5++g9+9+ZfjhCH3R1jxT7iIo=</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3QNbyFhuHUAABjPMoPr5++g9+9+ZfjhCH3R1jxT7iIo=</DigestValue>
      </Reference>
      <Reference URI="/xl/sharedStrings.xml?ContentType=application/vnd.openxmlformats-officedocument.spreadsheetml.sharedStrings+xml">
        <DigestMethod Algorithm="http://www.w3.org/2001/04/xmlenc#sha256"/>
        <DigestValue>t/ITtfvm9c5SKMe9CT8TRZnATw5+YEU7Hod1PCHnQIQ=</DigestValue>
      </Reference>
      <Reference URI="/xl/styles.xml?ContentType=application/vnd.openxmlformats-officedocument.spreadsheetml.styles+xml">
        <DigestMethod Algorithm="http://www.w3.org/2001/04/xmlenc#sha256"/>
        <DigestValue>AYtO2i3VLilBpTIWGPAN1ybrNAX8dQL/Qotvsr5Wk3A=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49EecifE7Eeb15MMT6tTQowNRyqjMDaRu5l9MURh9FA=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RJJJMCRi0V/4gSd/8wbyrlMr8FtRtFHDAWfECedZQqs=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6h8Ovj2ZkxsCBkLOTTf7OX6GBGJCh22AxpI8VxQmRHI=</DigestValue>
      </Reference>
      <Reference URI="/xl/worksheets/sheet10.xml?ContentType=application/vnd.openxmlformats-officedocument.spreadsheetml.worksheet+xml">
        <DigestMethod Algorithm="http://www.w3.org/2001/04/xmlenc#sha256"/>
        <DigestValue>f+6C7QZh0hJCAr2zweRVxYRn98R4D+UJYxet4Eho7zM=</DigestValue>
      </Reference>
      <Reference URI="/xl/worksheets/sheet11.xml?ContentType=application/vnd.openxmlformats-officedocument.spreadsheetml.worksheet+xml">
        <DigestMethod Algorithm="http://www.w3.org/2001/04/xmlenc#sha256"/>
        <DigestValue>ED4CuWP0rZDoiW2EK7/19XSwmJQ61D814GYwg9xuzjY=</DigestValue>
      </Reference>
      <Reference URI="/xl/worksheets/sheet12.xml?ContentType=application/vnd.openxmlformats-officedocument.spreadsheetml.worksheet+xml">
        <DigestMethod Algorithm="http://www.w3.org/2001/04/xmlenc#sha256"/>
        <DigestValue>oJAkv+uFGgCF1nzbiwpzoxlUvn6wMGK9ycFYDhIXwA0=</DigestValue>
      </Reference>
      <Reference URI="/xl/worksheets/sheet13.xml?ContentType=application/vnd.openxmlformats-officedocument.spreadsheetml.worksheet+xml">
        <DigestMethod Algorithm="http://www.w3.org/2001/04/xmlenc#sha256"/>
        <DigestValue>UOnk5DB37NRhnxjnRzKUt/4UT9ZkNIPgEtiSK4WCS7g=</DigestValue>
      </Reference>
      <Reference URI="/xl/worksheets/sheet14.xml?ContentType=application/vnd.openxmlformats-officedocument.spreadsheetml.worksheet+xml">
        <DigestMethod Algorithm="http://www.w3.org/2001/04/xmlenc#sha256"/>
        <DigestValue>pMTqw7tHAkIuKuVxloR5br3lNqqBM7hIf+me+Suj7Cc=</DigestValue>
      </Reference>
      <Reference URI="/xl/worksheets/sheet15.xml?ContentType=application/vnd.openxmlformats-officedocument.spreadsheetml.worksheet+xml">
        <DigestMethod Algorithm="http://www.w3.org/2001/04/xmlenc#sha256"/>
        <DigestValue>61MPX6SOxWjjPeBdPw630d67sdhvFbGA+gAd/Onvyk0=</DigestValue>
      </Reference>
      <Reference URI="/xl/worksheets/sheet16.xml?ContentType=application/vnd.openxmlformats-officedocument.spreadsheetml.worksheet+xml">
        <DigestMethod Algorithm="http://www.w3.org/2001/04/xmlenc#sha256"/>
        <DigestValue>YNGpvU57dF30uVFdm9HtnnnOM04D2W8zNCrBcDN/VKE=</DigestValue>
      </Reference>
      <Reference URI="/xl/worksheets/sheet17.xml?ContentType=application/vnd.openxmlformats-officedocument.spreadsheetml.worksheet+xml">
        <DigestMethod Algorithm="http://www.w3.org/2001/04/xmlenc#sha256"/>
        <DigestValue>JGGfv256uGOYdmZMWvhgudBBgHQiGtAO8w6CjAbC3u8=</DigestValue>
      </Reference>
      <Reference URI="/xl/worksheets/sheet18.xml?ContentType=application/vnd.openxmlformats-officedocument.spreadsheetml.worksheet+xml">
        <DigestMethod Algorithm="http://www.w3.org/2001/04/xmlenc#sha256"/>
        <DigestValue>3yOdryxoHLQH55VsO3XaPfBciHsz3SqEJSQ3YXS/rg8=</DigestValue>
      </Reference>
      <Reference URI="/xl/worksheets/sheet19.xml?ContentType=application/vnd.openxmlformats-officedocument.spreadsheetml.worksheet+xml">
        <DigestMethod Algorithm="http://www.w3.org/2001/04/xmlenc#sha256"/>
        <DigestValue>N5k02d7BtwPH7wCIaMJSWN7W6BLwwGPbuzlitJnQvGE=</DigestValue>
      </Reference>
      <Reference URI="/xl/worksheets/sheet2.xml?ContentType=application/vnd.openxmlformats-officedocument.spreadsheetml.worksheet+xml">
        <DigestMethod Algorithm="http://www.w3.org/2001/04/xmlenc#sha256"/>
        <DigestValue>owQb769bU4rwjyreN0uU/kyoM4zDuJNodIQtlAFLZwU=</DigestValue>
      </Reference>
      <Reference URI="/xl/worksheets/sheet3.xml?ContentType=application/vnd.openxmlformats-officedocument.spreadsheetml.worksheet+xml">
        <DigestMethod Algorithm="http://www.w3.org/2001/04/xmlenc#sha256"/>
        <DigestValue>K0hcDoMoHjUBzAwLLJFC/YLjR0mRUGyfvJruLJ0mnQw=</DigestValue>
      </Reference>
      <Reference URI="/xl/worksheets/sheet4.xml?ContentType=application/vnd.openxmlformats-officedocument.spreadsheetml.worksheet+xml">
        <DigestMethod Algorithm="http://www.w3.org/2001/04/xmlenc#sha256"/>
        <DigestValue>9Sm95nAz/SRH5do8yhMX5y6PaG4BaKM3LX92kj8hQHg=</DigestValue>
      </Reference>
      <Reference URI="/xl/worksheets/sheet5.xml?ContentType=application/vnd.openxmlformats-officedocument.spreadsheetml.worksheet+xml">
        <DigestMethod Algorithm="http://www.w3.org/2001/04/xmlenc#sha256"/>
        <DigestValue>Cvmj/gB//hVv6ZUIzDvNJG3/xQO9uZgXypLVx2SE6zk=</DigestValue>
      </Reference>
      <Reference URI="/xl/worksheets/sheet6.xml?ContentType=application/vnd.openxmlformats-officedocument.spreadsheetml.worksheet+xml">
        <DigestMethod Algorithm="http://www.w3.org/2001/04/xmlenc#sha256"/>
        <DigestValue>gHpmvPooM2OdAiaHt8tj1iG8VAoS+dS947rkBDUfd0I=</DigestValue>
      </Reference>
      <Reference URI="/xl/worksheets/sheet7.xml?ContentType=application/vnd.openxmlformats-officedocument.spreadsheetml.worksheet+xml">
        <DigestMethod Algorithm="http://www.w3.org/2001/04/xmlenc#sha256"/>
        <DigestValue>l+gDaz6sbfwDbuVA43bJz4WQxilompXaF8xI437Ns6o=</DigestValue>
      </Reference>
      <Reference URI="/xl/worksheets/sheet8.xml?ContentType=application/vnd.openxmlformats-officedocument.spreadsheetml.worksheet+xml">
        <DigestMethod Algorithm="http://www.w3.org/2001/04/xmlenc#sha256"/>
        <DigestValue>dc+OJL5hnePUrVi6qIsE1JbqnPIGmYQ5h2bWWeCwt8o=</DigestValue>
      </Reference>
      <Reference URI="/xl/worksheets/sheet9.xml?ContentType=application/vnd.openxmlformats-officedocument.spreadsheetml.worksheet+xml">
        <DigestMethod Algorithm="http://www.w3.org/2001/04/xmlenc#sha256"/>
        <DigestValue>U4YezE9GP6c/t5hreWL0kLNekGjjG9l6ndVBxlXGDRQ=</DigestValue>
      </Reference>
    </Manifest>
    <SignatureProperties>
      <SignatureProperty Id="idSignatureTime" Target="#idPackageSignature">
        <mdssi:SignatureTime xmlns:mdssi="http://schemas.openxmlformats.org/package/2006/digital-signature">
          <mdssi:Format>YYYY-MM-DDThh:mm:ssTZD</mdssi:Format>
          <mdssi:Value>2020-07-29T09:21:45Z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 3</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2020-07-29T09:21:45Z</xd:SigningTime>
          <xd:SigningCertificate>
            <xd:Cert>
              <xd:CertDigest>
                <DigestMethod Algorithm="http://www.w3.org/2001/04/xmlenc#sha256"/>
                <DigestValue>NL6GuOtTVVo8jmyMP7Cf9Xf9f0ANN3GbELxl4sWaqZ4=</DigestValue>
              </xd:CertDigest>
              <xd:IssuerSerial>
                <X509IssuerName>CN=NBG Class 2 INT Sub CA, DC=nbg, DC=ge</X509IssuerName>
                <X509SerialNumber>363372186366534079286494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pillar 3</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12. CRM</vt:lpstr>
      <vt:lpstr>11. CRWA</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2020-07-29T09:19:44Z</dcterms:modified>
</cp:coreProperties>
</file>