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2. CRM" sheetId="64" r:id="rId13"/>
    <sheet name="11. CRWA" sheetId="35"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9" i="69" l="1"/>
  <c r="C18" i="69"/>
  <c r="C52" i="69" l="1"/>
  <c r="C42" i="69"/>
  <c r="D21" i="77"/>
  <c r="D20" i="77"/>
  <c r="D19" i="77"/>
  <c r="C47" i="28"/>
  <c r="C43" i="28"/>
  <c r="C52" i="28" s="1"/>
  <c r="C35" i="28"/>
  <c r="C31" i="28"/>
  <c r="C30" i="28" s="1"/>
  <c r="C41" i="28" s="1"/>
  <c r="C12" i="28"/>
  <c r="C6" i="28"/>
  <c r="C28" i="28" s="1"/>
  <c r="C8" i="73" l="1"/>
  <c r="C21" i="77" l="1"/>
  <c r="C20" i="77"/>
  <c r="C19" i="77"/>
  <c r="F24" i="36" l="1"/>
  <c r="F23" i="36"/>
  <c r="K24" i="36"/>
  <c r="J24" i="36"/>
  <c r="I24" i="36"/>
  <c r="H24" i="36"/>
  <c r="G24" i="36"/>
  <c r="K23" i="36"/>
  <c r="J23" i="36"/>
  <c r="I23" i="36"/>
  <c r="H23" i="36"/>
  <c r="G23" i="36"/>
  <c r="J25" i="36" l="1"/>
  <c r="K25" i="36"/>
  <c r="F25" i="36"/>
  <c r="G25" i="36"/>
  <c r="H25" i="36"/>
  <c r="I25" i="36"/>
  <c r="B1" i="35" l="1"/>
  <c r="K7" i="37" l="1"/>
  <c r="C7" i="37"/>
  <c r="F22" i="74"/>
  <c r="E22" i="74"/>
  <c r="D22" i="74"/>
  <c r="C22" i="74"/>
  <c r="H21" i="74"/>
  <c r="H20" i="74"/>
  <c r="H19" i="74"/>
  <c r="H18" i="74"/>
  <c r="H17" i="74"/>
  <c r="H16" i="74"/>
  <c r="H15" i="74"/>
  <c r="H14" i="74"/>
  <c r="H13" i="74"/>
  <c r="H12" i="74"/>
  <c r="H11" i="74"/>
  <c r="H10" i="74"/>
  <c r="H9" i="74"/>
  <c r="H8" i="74"/>
  <c r="B1" i="79" l="1"/>
  <c r="B1" i="37"/>
  <c r="B1" i="36"/>
  <c r="B1" i="74"/>
  <c r="B1" i="64"/>
  <c r="B1" i="69"/>
  <c r="B1" i="77"/>
  <c r="B1" i="28"/>
  <c r="B1" i="73"/>
  <c r="B1" i="72"/>
  <c r="B1" i="52"/>
  <c r="B1" i="71"/>
  <c r="B1" i="75"/>
  <c r="B1" i="53"/>
  <c r="B1" i="62"/>
  <c r="B1" i="6"/>
  <c r="D6" i="71" l="1"/>
  <c r="D13" i="71" s="1"/>
  <c r="C6" i="71"/>
  <c r="C13" i="71"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<sst xmlns="http://schemas.openxmlformats.org/spreadsheetml/2006/main" count="947" uniqueCount="657">
  <si>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</si>
  <si>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</si>
  <si>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</si>
  <si>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</si>
  <si>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</si>
  <si>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</si>
  <si>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</si>
  <si>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</si>
  <si>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</si>
  <si>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</si>
  <si>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</si>
  <si>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</si>
  <si>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</si>
  <si>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</si>
  <si>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</si>
  <si>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</si>
  <si>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</si>
  <si>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</si>
  <si>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</si>
  <si>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</si>
  <si>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</si>
  <si>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</si>
  <si>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</si>
  <si>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</si>
  <si>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</si>
  <si>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</si>
  <si>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</si>
  <si>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</si>
  <si>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</si>
  <si>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</si>
  <si>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</si>
  <si>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</si>
  <si>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</si>
  <si>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</si>
  <si>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</si>
  <si>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</si>
  <si>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</si>
  <si>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</si>
  <si>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</si>
  <si>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</si>
  <si>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</si>
  <si>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</si>
  <si>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</si>
  <si>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</si>
  <si>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</si>
  <si>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</si>
  <si>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</si>
  <si>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</si>
  <si>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</si>
  <si>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</si>
  <si>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</si>
  <si>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</si>
  <si>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</si>
  <si>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</si>
  <si>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</si>
  <si>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</si>
  <si>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</si>
  <si>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</si>
  <si>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</si>
  <si>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</si>
  <si>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</si>
  <si>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</si>
  <si>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</si>
  <si>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</si>
  <si>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</si>
  <si>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</si>
  <si>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</si>
  <si>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</si>
  <si>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</si>
  <si>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</si>
  <si>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</si>
  <si>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</si>
  <si>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</si>
  <si>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</si>
  <si>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</si>
  <si>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</si>
  <si>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</si>
  <si>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</si>
  <si>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</si>
  <si>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</si>
  <si>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</si>
  <si>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</si>
  <si>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</si>
  <si>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</si>
  <si>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</si>
  <si>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</si>
  <si>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</si>
  <si>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</si>
  <si>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</si>
  <si>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</si>
  <si>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</si>
  <si>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</si>
  <si>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</si>
  <si>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</si>
  <si>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</si>
  <si>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</si>
  <si>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</si>
  <si>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</si>
  <si>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</si>
  <si>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</si>
  <si>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</si>
  <si>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</si>
  <si>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</si>
  <si>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</si>
  <si>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</si>
  <si>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</si>
  <si>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</si>
  <si>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</si>
  <si>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</si>
  <si>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</si>
  <si>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</si>
  <si>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</si>
  <si>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</si>
  <si>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</si>
  <si>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</si>
  <si>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</si>
  <si>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</si>
  <si>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</si>
  <si>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</si>
  <si>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</si>
  <si>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</si>
  <si>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</si>
  <si>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</si>
  <si>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</si>
  <si>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</si>
  <si>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</si>
  <si>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</si>
  <si>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</si>
  <si>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</si>
  <si>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</si>
  <si>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</si>
  <si>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</si>
  <si>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</si>
  <si>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</si>
  <si>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</si>
  <si>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</si>
  <si>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</si>
  <si>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</si>
  <si>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</si>
  <si>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</si>
  <si>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</si>
  <si>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</si>
  <si>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</si>
  <si>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</si>
  <si>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</si>
  <si>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</si>
  <si>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</si>
  <si>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</si>
  <si>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</si>
  <si>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</si>
  <si>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</si>
  <si>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</si>
  <si>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</si>
  <si>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</si>
  <si>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</si>
  <si>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</si>
  <si>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</si>
  <si>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</si>
  <si>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</si>
  <si>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</si>
  <si>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</si>
  <si>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</si>
  <si>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</si>
  <si>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</si>
  <si>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</si>
  <si>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</si>
  <si>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</si>
  <si>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</si>
  <si>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</si>
  <si>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</si>
  <si>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</si>
  <si>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</si>
  <si>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</si>
  <si>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</si>
  <si>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</si>
  <si>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</si>
  <si>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</si>
  <si>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</si>
  <si>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</si>
  <si>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</si>
  <si>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</si>
  <si>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</si>
  <si>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</si>
  <si>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</si>
  <si>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</si>
  <si>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</si>
  <si>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</si>
  <si>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</si>
  <si>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</si>
  <si>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</si>
  <si>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</si>
  <si>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</si>
  <si>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</si>
  <si>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</si>
  <si>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</si>
  <si>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</si>
  <si>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</si>
  <si>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</si>
  <si>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</si>
  <si>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</si>
  <si>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</si>
  <si>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</si>
  <si>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</si>
  <si>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</si>
  <si>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</si>
  <si>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</si>
  <si>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</si>
  <si>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</si>
  <si>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</si>
  <si>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</si>
  <si>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</si>
  <si>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</si>
  <si>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</si>
  <si>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</si>
  <si>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</si>
  <si>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</si>
  <si>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</si>
  <si>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</si>
  <si>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</si>
  <si>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</si>
  <si>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</si>
  <si>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</si>
  <si>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</si>
  <si>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</si>
  <si>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</si>
  <si>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</si>
  <si>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</si>
  <si>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</si>
  <si>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</si>
  <si>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</si>
  <si>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</si>
  <si>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</si>
  <si>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</si>
  <si>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</si>
  <si>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</si>
  <si>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</si>
  <si>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</si>
  <si>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</si>
  <si>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</si>
  <si>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</si>
  <si>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</si>
  <si>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</si>
  <si>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</si>
  <si>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</si>
  <si>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</si>
  <si>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</si>
  <si>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</si>
  <si>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</si>
  <si>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</si>
  <si>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</si>
  <si>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</si>
  <si>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</si>
  <si>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</si>
  <si>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</si>
  <si>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</si>
  <si>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</si>
  <si>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</si>
  <si>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</si>
  <si>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</si>
  <si>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</si>
  <si>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</si>
  <si>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</si>
  <si>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</si>
  <si>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</si>
  <si>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</si>
  <si>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</si>
  <si>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</si>
  <si>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</si>
  <si>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</si>
  <si>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</si>
  <si>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</si>
  <si>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</si>
  <si>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</si>
  <si>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</si>
  <si>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</si>
  <si>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</si>
  <si>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</si>
  <si>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</si>
  <si>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</si>
  <si>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</si>
  <si>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</si>
  <si>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</si>
  <si>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</si>
  <si>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</si>
  <si>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</si>
  <si>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</si>
  <si>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</si>
  <si>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</si>
  <si>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</si>
  <si>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</si>
  <si>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</si>
  <si>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</si>
  <si>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</si>
  <si>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</si>
  <si>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</si>
  <si>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</si>
  <si>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</si>
  <si>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</si>
  <si>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</si>
  <si>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</si>
  <si>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</si>
  <si>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</si>
  <si>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</si>
  <si>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</si>
  <si>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</si>
  <si>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</si>
  <si>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</si>
  <si>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</si>
  <si>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</si>
  <si>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</si>
  <si>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</si>
  <si>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</si>
  <si>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</si>
  <si>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</si>
  <si>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</si>
  <si>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</si>
  <si>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</si>
  <si>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</si>
  <si>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</si>
  <si>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</si>
  <si>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</si>
  <si>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</si>
  <si>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</si>
  <si>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</si>
  <si>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</si>
  <si>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</si>
  <si>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</si>
  <si>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</si>
  <si>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</si>
  <si>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</si>
  <si>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</si>
  <si>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</si>
  <si>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</si>
  <si>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</si>
  <si>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</si>
  <si>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</si>
  <si>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</si>
  <si>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</si>
  <si>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</si>
  <si>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</si>
  <si>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</si>
  <si>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</si>
  <si>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</si>
  <si>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</si>
  <si>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</si>
  <si>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</si>
  <si>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</si>
  <si>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</si>
  <si>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</si>
  <si>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</si>
  <si>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</si>
  <si>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</si>
  <si>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</si>
  <si>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</si>
  <si>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</si>
  <si>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</si>
  <si>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</si>
  <si>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</si>
  <si>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</si>
  <si>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</si>
  <si>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</si>
  <si>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</si>
  <si>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</si>
  <si>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</si>
  <si>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</si>
  <si>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</si>
  <si>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</si>
  <si>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</si>
  <si>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</si>
  <si>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</si>
  <si>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</si>
  <si>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</si>
  <si>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</si>
  <si>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</si>
  <si>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</si>
  <si>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</si>
  <si>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</si>
  <si>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</si>
  <si>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</si>
  <si>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</si>
  <si>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</si>
  <si>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</si>
  <si>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</si>
  <si>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</si>
  <si>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</si>
  <si>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</si>
  <si>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</si>
  <si>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</si>
  <si>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</si>
  <si>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</si>
  <si>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</si>
  <si>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</si>
  <si>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</si>
  <si>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</si>
  <si>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</si>
  <si>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</si>
  <si>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</si>
  <si>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</si>
  <si>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</si>
  <si>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</si>
  <si>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</si>
  <si>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</si>
  <si>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</si>
  <si>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</si>
  <si>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</si>
  <si>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</si>
  <si>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</si>
  <si>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</si>
  <si>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</si>
  <si>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</si>
  <si>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</si>
  <si>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</si>
  <si>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</si>
  <si>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</si>
  <si>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</si>
  <si>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</si>
  <si>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</si>
  <si>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</si>
  <si>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</si>
  <si>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</si>
  <si>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</si>
  <si>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</si>
  <si>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</si>
  <si>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</si>
  <si>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</si>
  <si>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</si>
  <si>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</si>
  <si>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</si>
  <si>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</si>
  <si>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</si>
  <si>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</si>
  <si>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</si>
  <si>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</si>
  <si>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</si>
  <si>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</si>
  <si>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</si>
  <si>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</si>
  <si>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</si>
  <si>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</si>
  <si>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</si>
  <si>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</si>
  <si>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</si>
  <si>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</si>
  <si>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</si>
  <si>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</si>
  <si>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</si>
  <si>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</si>
  <si>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</si>
  <si>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</si>
  <si>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</si>
  <si>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</si>
  <si>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</si>
  <si>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</si>
  <si>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</si>
  <si>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</si>
  <si>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</si>
  <si>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</si>
  <si>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</si>
  <si>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</si>
  <si>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</si>
  <si>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</si>
  <si>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</si>
  <si>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</si>
  <si>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</si>
  <si>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</si>
  <si>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</si>
  <si>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</si>
  <si>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</si>
  <si>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</si>
  <si>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</si>
  <si>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</si>
  <si>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</si>
  <si>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</si>
  <si>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</si>
  <si>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</si>
  <si>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</si>
  <si>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</si>
  <si>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</si>
  <si>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</si>
  <si>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</si>
  <si>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</si>
  <si>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</si>
  <si>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</si>
  <si>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</si>
  <si>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</si>
  <si>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</si>
  <si>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</si>
  <si>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</si>
  <si>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</si>
  <si>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</si>
  <si>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</si>
  <si>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</si>
  <si>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</si>
  <si>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</si>
  <si>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</si>
  <si>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</si>
  <si>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</si>
  <si>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</si>
  <si>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</si>
  <si>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</si>
  <si>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</si>
  <si>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</si>
  <si>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</si>
  <si>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</si>
  <si>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</si>
  <si>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</si>
  <si>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</si>
  <si>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</si>
  <si>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</si>
  <si>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</si>
  <si>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</si>
  <si>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</si>
  <si>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</si>
  <si>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</si>
  <si>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</si>
  <si>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</si>
  <si>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</si>
  <si>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</si>
  <si>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</si>
  <si>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</si>
  <si>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</si>
  <si>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</si>
  <si>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</si>
  <si>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</si>
  <si>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</si>
  <si>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</si>
  <si>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</si>
  <si>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</si>
  <si>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</si>
  <si>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</si>
  <si>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</si>
  <si>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</si>
  <si>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</si>
  <si>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</si>
  <si>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</si>
  <si>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</si>
  <si>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</si>
  <si>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</si>
  <si>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</si>
  <si>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</si>
  <si>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</si>
  <si>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</si>
  <si>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</si>
  <si>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</si>
  <si>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</si>
  <si>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</si>
  <si>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</si>
  <si>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</si>
  <si>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</si>
  <si>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</si>
  <si>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</si>
  <si>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</si>
  <si>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</si>
  <si>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</si>
  <si>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</si>
  <si>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</si>
  <si>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</si>
  <si>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</si>
  <si>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</si>
  <si>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</si>
  <si>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</si>
  <si>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</si>
  <si>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</si>
  <si>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</si>
  <si>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</si>
  <si>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</si>
  <si>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</si>
  <si>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</si>
  <si>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</si>
  <si>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</si>
  <si>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</si>
  <si>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</si>
  <si>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</si>
  <si>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</si>
  <si>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</si>
  <si>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</si>
  <si>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</si>
  <si>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</si>
  <si>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</si>
  <si>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</si>
  <si>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</si>
  <si>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</si>
  <si>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</si>
  <si>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</si>
  <si>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</si>
  <si>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</si>
  <si>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</si>
  <si>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</si>
  <si>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</si>
  <si>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</si>
  <si>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</si>
  <si>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</si>
  <si>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</si>
  <si>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</si>
  <si>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</si>
  <si>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</si>
  <si>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</si>
  <si>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</si>
  <si>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</si>
  <si>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</si>
  <si>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</si>
  <si>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</si>
  <si>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</si>
  <si>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</si>
  <si>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</si>
  <si>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</si>
  <si>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</si>
  <si>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</si>
  <si>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</si>
  <si>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</si>
  <si>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</si>
  <si>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</si>
  <si>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</si>
  <si>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</si>
  <si>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</si>
  <si>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ო. სმირნოვი</t>
  </si>
  <si>
    <t>ა. კონცელიძე</t>
  </si>
  <si>
    <t>www.vtb.ge</t>
  </si>
  <si>
    <t>ოლეგ სმირნოვი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</si>
  <si>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</si>
  <si>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</si>
  <si>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</si>
  <si>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</si>
  <si>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</si>
  <si>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</si>
  <si>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</si>
  <si>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</si>
  <si>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</si>
  <si>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</si>
  <si>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</si>
  <si>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</si>
  <si>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</si>
  <si>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</si>
  <si>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</si>
  <si>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</si>
  <si>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</si>
  <si>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</si>
  <si>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</si>
  <si>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</si>
  <si>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</si>
  <si>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</si>
  <si>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</si>
  <si>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</si>
  <si>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</si>
  <si>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</si>
  <si>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</si>
  <si>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</si>
  <si>
    <t>ასია ზახაროვა</t>
  </si>
  <si>
    <t>იულია კოპიტოვა</t>
  </si>
  <si>
    <t>ძირითადი პირველადი კაპიტალის კოეფიციენტი &gt;=5.62287187774676%</t>
  </si>
  <si>
    <t>პირველადი კაპიტალის კოეფიციენტი &gt;=7.49934740626564%</t>
  </si>
  <si>
    <t>საზედამხედველო კაპიტალის კოეფიციენტი &gt;=13.6941923836142%</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</si>
  <si>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</si>
  <si>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მათ შორის COVID 19-თან დაკავშირებული რეზერვი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</si>
  <si>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</si>
  <si>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</si>
  <si>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 COVID 19-თან დაკავშირებული რეზერვები აკლდება საბალანსო ელემენტებს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</si>
</sst>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168" fontId="96" fillId="0" borderId="109" applyNumberFormat="0" applyFill="0" applyAlignment="0" applyProtection="0"/>
    <xf numFmtId="169" fontId="96" fillId="0" borderId="109" applyNumberFormat="0" applyFill="0" applyAlignment="0" applyProtection="0"/>
    <xf numFmtId="168"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69"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68"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68" fontId="96"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0" fontId="49" fillId="0" borderId="109" applyNumberFormat="0" applyFill="0" applyAlignment="0" applyProtection="0"/>
    <xf numFmtId="188" fontId="2" fillId="70" borderId="103" applyFont="0">
      <alignment horizontal="right" vertical="center"/>
    </xf>
    <xf numFmtId="3" fontId="2" fillId="70" borderId="103" applyFont="0">
      <alignment horizontal="right" vertical="center"/>
    </xf>
    <xf numFmtId="0" fontId="85"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168" fontId="87" fillId="64" borderId="108" applyNumberFormat="0" applyAlignment="0" applyProtection="0"/>
    <xf numFmtId="169" fontId="87" fillId="64" borderId="108" applyNumberFormat="0" applyAlignment="0" applyProtection="0"/>
    <xf numFmtId="168"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69"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68"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168" fontId="87"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0" fontId="85"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0" fontId="29" fillId="74" borderId="107" applyNumberFormat="0" applyFont="0" applyAlignment="0" applyProtection="0"/>
    <xf numFmtId="3" fontId="2" fillId="72" borderId="103" applyFont="0">
      <alignment horizontal="right" vertical="center"/>
      <protection locked="0"/>
    </xf>
    <xf numFmtId="0" fontId="68"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168" fontId="70" fillId="43" borderId="106" applyNumberFormat="0" applyAlignment="0" applyProtection="0"/>
    <xf numFmtId="169" fontId="70" fillId="43" borderId="106" applyNumberFormat="0" applyAlignment="0" applyProtection="0"/>
    <xf numFmtId="168"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69"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68"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168" fontId="70"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68"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4" fillId="70" borderId="104" applyFont="0" applyBorder="0">
      <alignment horizontal="center" wrapText="1"/>
    </xf>
    <xf numFmtId="168" fontId="56" fillId="0" borderId="101">
      <alignment horizontal="left" vertical="center"/>
    </xf>
    <xf numFmtId="0" fontId="56" fillId="0" borderId="101">
      <alignment horizontal="left" vertical="center"/>
    </xf>
    <xf numFmtId="0" fontId="56" fillId="0" borderId="101">
      <alignment horizontal="left" vertical="center"/>
    </xf>
    <xf numFmtId="0" fontId="2" fillId="69" borderId="103" applyNumberFormat="0" applyFont="0" applyBorder="0" applyProtection="0">
      <alignment horizontal="center" vertical="center"/>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40"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168" fontId="42" fillId="64" borderId="106" applyNumberFormat="0" applyAlignment="0" applyProtection="0"/>
    <xf numFmtId="169" fontId="42" fillId="64" borderId="106" applyNumberFormat="0" applyAlignment="0" applyProtection="0"/>
    <xf numFmtId="168"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69"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68"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168" fontId="42"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40" fillId="64" borderId="106" applyNumberFormat="0" applyAlignment="0" applyProtection="0"/>
    <xf numFmtId="0" fontId="1" fillId="0" borderId="0"/>
    <xf numFmtId="169" fontId="28" fillId="37" borderId="0"/>
    <xf numFmtId="0" fontId="2" fillId="0" borderId="0">
      <alignment vertical="center"/>
    </xf>
  </cellStyleXfs>
  <cellXfs count="61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15" fillId="0" borderId="3" xfId="0" applyFont="1" applyFill="1" applyBorder="1" applyAlignment="1">
      <alignment horizontal="center" vertical="center" wrapText="1"/>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9"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89"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97"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169" fontId="28" fillId="37" borderId="34" xfId="20" applyBorder="1"/>
    <xf numFmtId="169" fontId="28" fillId="37" borderId="113" xfId="20" applyBorder="1"/>
    <xf numFmtId="169" fontId="28" fillId="37" borderId="105"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1" xfId="0" applyFont="1" applyFill="1" applyBorder="1" applyAlignment="1">
      <alignment vertical="center"/>
    </xf>
    <xf numFmtId="0" fontId="14" fillId="3" borderId="114" xfId="0" applyFont="1" applyFill="1" applyBorder="1" applyAlignment="1">
      <alignment horizontal="left"/>
    </xf>
    <xf numFmtId="0" fontId="14" fillId="3" borderId="115"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8" fillId="78" borderId="91" xfId="0" applyFont="1" applyFill="1" applyBorder="1" applyAlignment="1">
      <alignment horizontal="left" vertical="center"/>
    </xf>
    <xf numFmtId="0" fontId="108" fillId="78" borderId="89" xfId="0" applyFont="1" applyFill="1" applyBorder="1" applyAlignment="1">
      <alignment vertical="center" wrapText="1"/>
    </xf>
    <xf numFmtId="0" fontId="108" fillId="78" borderId="89" xfId="0" applyFont="1" applyFill="1" applyBorder="1" applyAlignment="1">
      <alignment horizontal="left" vertical="center" wrapText="1"/>
    </xf>
    <xf numFmtId="0" fontId="108" fillId="0" borderId="91" xfId="0" applyFont="1" applyFill="1" applyBorder="1" applyAlignment="1">
      <alignment horizontal="right" vertical="center"/>
    </xf>
    <xf numFmtId="0" fontId="4" fillId="0" borderId="116" xfId="0" applyFont="1" applyFill="1" applyBorder="1" applyAlignment="1">
      <alignment horizontal="center" vertical="center" wrapText="1"/>
    </xf>
    <xf numFmtId="0" fontId="6" fillId="3" borderId="117" xfId="0" applyFont="1" applyFill="1" applyBorder="1" applyAlignment="1">
      <alignment vertical="center"/>
    </xf>
    <xf numFmtId="0" fontId="4" fillId="3" borderId="24" xfId="0" applyFont="1" applyFill="1" applyBorder="1" applyAlignment="1">
      <alignment vertical="center"/>
    </xf>
    <xf numFmtId="0" fontId="4" fillId="0" borderId="118"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18" xfId="0" applyBorder="1"/>
    <xf numFmtId="0" fontId="0" fillId="0" borderId="118" xfId="0" applyBorder="1" applyAlignment="1">
      <alignment horizontal="center"/>
    </xf>
    <xf numFmtId="0" fontId="4" fillId="0" borderId="102" xfId="0" applyFont="1" applyBorder="1" applyAlignment="1">
      <alignment vertical="center" wrapText="1"/>
    </xf>
    <xf numFmtId="167" fontId="4" fillId="0" borderId="103" xfId="0" applyNumberFormat="1" applyFont="1" applyBorder="1" applyAlignment="1">
      <alignment horizontal="center" vertical="center"/>
    </xf>
    <xf numFmtId="167" fontId="4" fillId="0" borderId="116" xfId="0" applyNumberFormat="1" applyFont="1" applyBorder="1" applyAlignment="1">
      <alignment horizontal="center" vertical="center"/>
    </xf>
    <xf numFmtId="167"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19"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1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6" xfId="0" applyFont="1" applyFill="1" applyBorder="1" applyAlignment="1">
      <alignment horizontal="left" vertical="center" wrapText="1"/>
    </xf>
    <xf numFmtId="0" fontId="4" fillId="0" borderId="118"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1" fillId="0" borderId="118" xfId="0" applyFont="1" applyFill="1" applyBorder="1" applyAlignment="1">
      <alignment horizontal="right" vertical="center" wrapText="1"/>
    </xf>
    <xf numFmtId="0" fontId="111" fillId="0" borderId="103"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18" xfId="0" applyFont="1" applyBorder="1" applyAlignment="1">
      <alignment horizontal="center" vertical="center" wrapText="1"/>
    </xf>
    <xf numFmtId="0" fontId="22" fillId="0" borderId="103" xfId="0" applyFont="1" applyBorder="1" applyAlignment="1">
      <alignment vertical="center" wrapText="1"/>
    </xf>
    <xf numFmtId="3" fontId="23" fillId="36" borderId="103" xfId="0" applyNumberFormat="1" applyFont="1" applyFill="1" applyBorder="1" applyAlignment="1">
      <alignment vertical="center" wrapText="1"/>
    </xf>
    <xf numFmtId="3" fontId="23" fillId="36" borderId="116"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3" fillId="0" borderId="103" xfId="0" applyNumberFormat="1" applyFont="1" applyBorder="1" applyAlignment="1">
      <alignment vertical="center" wrapText="1"/>
    </xf>
    <xf numFmtId="3" fontId="23" fillId="0" borderId="116"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3" fillId="0" borderId="103" xfId="0" applyNumberFormat="1" applyFont="1" applyFill="1" applyBorder="1" applyAlignment="1">
      <alignment vertical="center" wrapText="1"/>
    </xf>
    <xf numFmtId="0" fontId="22" fillId="0" borderId="103" xfId="0" applyFont="1" applyFill="1" applyBorder="1" applyAlignment="1">
      <alignment horizontal="left" vertical="center" wrapText="1" indent="2"/>
    </xf>
    <xf numFmtId="0" fontId="11" fillId="0" borderId="103" xfId="17" applyFill="1" applyBorder="1" applyAlignment="1" applyProtection="1"/>
    <xf numFmtId="49" fontId="111" fillId="0" borderId="118" xfId="0" applyNumberFormat="1" applyFont="1" applyFill="1" applyBorder="1" applyAlignment="1">
      <alignment horizontal="right" vertical="center" wrapText="1"/>
    </xf>
    <xf numFmtId="0" fontId="7" fillId="3" borderId="103" xfId="20960" applyFont="1" applyFill="1" applyBorder="1" applyAlignment="1" applyProtection="1"/>
    <xf numFmtId="0" fontId="105"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1"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2" fillId="0" borderId="118" xfId="0" applyFont="1" applyFill="1" applyBorder="1" applyAlignment="1">
      <alignment horizontal="center" vertical="center" wrapText="1"/>
    </xf>
    <xf numFmtId="0" fontId="22" fillId="0" borderId="103" xfId="0" applyFont="1" applyFill="1" applyBorder="1" applyAlignment="1">
      <alignment vertical="center" wrapText="1"/>
    </xf>
    <xf numFmtId="3" fontId="23" fillId="0" borderId="116" xfId="0" applyNumberFormat="1" applyFont="1" applyFill="1" applyBorder="1" applyAlignment="1">
      <alignment vertical="center" wrapText="1"/>
    </xf>
    <xf numFmtId="0" fontId="114" fillId="79" borderId="104" xfId="21412" applyFont="1" applyFill="1" applyBorder="1" applyAlignment="1" applyProtection="1">
      <alignment vertical="center" wrapText="1"/>
      <protection locked="0"/>
    </xf>
    <xf numFmtId="0" fontId="115" fillId="70" borderId="99" xfId="21412" applyFont="1" applyFill="1" applyBorder="1" applyAlignment="1" applyProtection="1">
      <alignment horizontal="center" vertical="center"/>
      <protection locked="0"/>
    </xf>
    <xf numFmtId="0" fontId="114"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vertical="center"/>
      <protection locked="0"/>
    </xf>
    <xf numFmtId="0" fontId="116" fillId="70" borderId="99" xfId="21412" applyFont="1" applyFill="1" applyBorder="1" applyAlignment="1" applyProtection="1">
      <alignment horizontal="center" vertical="center"/>
      <protection locked="0"/>
    </xf>
    <xf numFmtId="0" fontId="116" fillId="3" borderId="99" xfId="21412" applyFont="1" applyFill="1" applyBorder="1" applyAlignment="1" applyProtection="1">
      <alignment horizontal="center" vertical="center"/>
      <protection locked="0"/>
    </xf>
    <xf numFmtId="0" fontId="116" fillId="0" borderId="99" xfId="21412" applyFont="1" applyFill="1" applyBorder="1" applyAlignment="1" applyProtection="1">
      <alignment horizontal="center" vertical="center"/>
      <protection locked="0"/>
    </xf>
    <xf numFmtId="0" fontId="117"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horizontal="center" vertical="center"/>
      <protection locked="0"/>
    </xf>
    <xf numFmtId="0" fontId="64" fillId="79" borderId="104"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38" fillId="70" borderId="103" xfId="21412" applyFont="1" applyFill="1" applyBorder="1" applyAlignment="1" applyProtection="1">
      <alignment horizontal="center" vertical="center"/>
      <protection locked="0"/>
    </xf>
    <xf numFmtId="0" fontId="64" fillId="79" borderId="102" xfId="21412" applyFont="1" applyFill="1" applyBorder="1" applyAlignment="1" applyProtection="1">
      <alignment vertical="center"/>
      <protection locked="0"/>
    </xf>
    <xf numFmtId="0" fontId="115" fillId="0" borderId="102" xfId="21412" applyFont="1" applyFill="1" applyBorder="1" applyAlignment="1" applyProtection="1">
      <alignment horizontal="left" vertical="center" wrapText="1"/>
      <protection locked="0"/>
    </xf>
    <xf numFmtId="164" fontId="115" fillId="0" borderId="103" xfId="948" applyNumberFormat="1" applyFont="1" applyFill="1" applyBorder="1" applyAlignment="1" applyProtection="1">
      <alignment horizontal="right" vertical="center"/>
      <protection locked="0"/>
    </xf>
    <xf numFmtId="0" fontId="114" fillId="80" borderId="102" xfId="21412" applyFont="1" applyFill="1" applyBorder="1" applyAlignment="1" applyProtection="1">
      <alignment vertical="top" wrapText="1"/>
      <protection locked="0"/>
    </xf>
    <xf numFmtId="164" fontId="115" fillId="80" borderId="103" xfId="948" applyNumberFormat="1" applyFont="1" applyFill="1" applyBorder="1" applyAlignment="1" applyProtection="1">
      <alignment horizontal="right" vertical="center"/>
    </xf>
    <xf numFmtId="164" fontId="64" fillId="79" borderId="102" xfId="948" applyNumberFormat="1" applyFont="1" applyFill="1" applyBorder="1" applyAlignment="1" applyProtection="1">
      <alignment horizontal="right" vertical="center"/>
      <protection locked="0"/>
    </xf>
    <xf numFmtId="0" fontId="115" fillId="70" borderId="102" xfId="21412" applyFont="1" applyFill="1" applyBorder="1" applyAlignment="1" applyProtection="1">
      <alignment vertical="center" wrapText="1"/>
      <protection locked="0"/>
    </xf>
    <xf numFmtId="0" fontId="115" fillId="70" borderId="102" xfId="21412" applyFont="1" applyFill="1" applyBorder="1" applyAlignment="1" applyProtection="1">
      <alignment horizontal="left" vertical="center" wrapText="1"/>
      <protection locked="0"/>
    </xf>
    <xf numFmtId="0" fontId="115" fillId="0" borderId="102" xfId="21412" applyFont="1" applyFill="1" applyBorder="1" applyAlignment="1" applyProtection="1">
      <alignment vertical="center" wrapText="1"/>
      <protection locked="0"/>
    </xf>
    <xf numFmtId="0" fontId="115" fillId="3" borderId="102" xfId="21412" applyFont="1" applyFill="1" applyBorder="1" applyAlignment="1" applyProtection="1">
      <alignment horizontal="left" vertical="center" wrapText="1"/>
      <protection locked="0"/>
    </xf>
    <xf numFmtId="0" fontId="114" fillId="80" borderId="102" xfId="21412" applyFont="1" applyFill="1" applyBorder="1" applyAlignment="1" applyProtection="1">
      <alignment vertical="center" wrapText="1"/>
      <protection locked="0"/>
    </xf>
    <xf numFmtId="164" fontId="114" fillId="79" borderId="102" xfId="948" applyNumberFormat="1" applyFont="1" applyFill="1" applyBorder="1" applyAlignment="1" applyProtection="1">
      <alignment horizontal="right" vertical="center"/>
      <protection locked="0"/>
    </xf>
    <xf numFmtId="164" fontId="115"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1"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3" fontId="7" fillId="0" borderId="103" xfId="0" applyNumberFormat="1" applyFont="1" applyFill="1" applyBorder="1" applyAlignment="1" applyProtection="1">
      <alignment vertical="center" wrapText="1"/>
      <protection locked="0"/>
    </xf>
    <xf numFmtId="193" fontId="4" fillId="0" borderId="103" xfId="0" applyNumberFormat="1" applyFont="1" applyFill="1" applyBorder="1" applyAlignment="1" applyProtection="1">
      <alignment vertical="center" wrapText="1"/>
      <protection locked="0"/>
    </xf>
    <xf numFmtId="193" fontId="4" fillId="0" borderId="116" xfId="0" applyNumberFormat="1" applyFont="1" applyFill="1" applyBorder="1" applyAlignment="1" applyProtection="1">
      <alignment vertical="center" wrapText="1"/>
      <protection locked="0"/>
    </xf>
    <xf numFmtId="193" fontId="7" fillId="0" borderId="103" xfId="0" applyNumberFormat="1" applyFont="1" applyFill="1" applyBorder="1" applyAlignment="1" applyProtection="1">
      <alignment horizontal="right" vertical="center" wrapText="1"/>
      <protection locked="0"/>
    </xf>
    <xf numFmtId="10" fontId="4" fillId="0" borderId="103" xfId="20961" applyNumberFormat="1" applyFont="1" applyFill="1" applyBorder="1" applyAlignment="1" applyProtection="1">
      <alignment horizontal="right" vertical="center" wrapText="1"/>
      <protection locked="0"/>
    </xf>
    <xf numFmtId="10" fontId="4" fillId="0" borderId="103" xfId="20961" applyNumberFormat="1" applyFont="1" applyBorder="1" applyAlignment="1" applyProtection="1">
      <alignment vertical="center" wrapText="1"/>
      <protection locked="0"/>
    </xf>
    <xf numFmtId="10" fontId="4" fillId="0" borderId="116" xfId="20961" applyNumberFormat="1" applyFont="1" applyBorder="1" applyAlignment="1" applyProtection="1">
      <alignment vertical="center" wrapText="1"/>
      <protection locked="0"/>
    </xf>
    <xf numFmtId="193" fontId="9" fillId="2" borderId="103" xfId="0" applyNumberFormat="1" applyFont="1" applyFill="1" applyBorder="1" applyAlignment="1" applyProtection="1">
      <alignment vertical="center"/>
      <protection locked="0"/>
    </xf>
    <xf numFmtId="193" fontId="9" fillId="2" borderId="116"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6"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3" xfId="7" applyNumberFormat="1" applyFont="1" applyFill="1" applyBorder="1" applyAlignment="1" applyProtection="1">
      <alignment horizontal="right"/>
    </xf>
    <xf numFmtId="193" fontId="9" fillId="36" borderId="103" xfId="7" applyNumberFormat="1" applyFont="1" applyFill="1" applyBorder="1" applyAlignment="1" applyProtection="1">
      <alignment horizontal="right"/>
    </xf>
    <xf numFmtId="193" fontId="9" fillId="0" borderId="102" xfId="0" applyNumberFormat="1" applyFont="1" applyFill="1" applyBorder="1" applyAlignment="1" applyProtection="1">
      <alignment horizontal="right"/>
    </xf>
    <xf numFmtId="193" fontId="9" fillId="0" borderId="103"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03" xfId="7" applyNumberFormat="1" applyFont="1" applyFill="1" applyBorder="1" applyAlignment="1" applyProtection="1">
      <alignment horizontal="right"/>
      <protection locked="0"/>
    </xf>
    <xf numFmtId="193" fontId="9" fillId="0" borderId="102" xfId="0" applyNumberFormat="1" applyFont="1" applyFill="1" applyBorder="1" applyAlignment="1" applyProtection="1">
      <alignment horizontal="right"/>
      <protection locked="0"/>
    </xf>
    <xf numFmtId="193" fontId="9" fillId="0" borderId="103" xfId="0" applyNumberFormat="1" applyFont="1" applyFill="1" applyBorder="1" applyAlignment="1" applyProtection="1">
      <alignment horizontal="right"/>
      <protection locked="0"/>
    </xf>
    <xf numFmtId="193" fontId="9" fillId="0" borderId="116" xfId="0" applyNumberFormat="1" applyFont="1" applyFill="1" applyBorder="1" applyAlignment="1" applyProtection="1">
      <alignment horizontal="right"/>
    </xf>
    <xf numFmtId="193" fontId="20" fillId="0" borderId="103" xfId="0" applyNumberFormat="1" applyFont="1" applyFill="1" applyBorder="1" applyAlignment="1" applyProtection="1">
      <alignment horizontal="right"/>
      <protection locked="0"/>
    </xf>
    <xf numFmtId="193" fontId="9" fillId="36" borderId="116" xfId="7" applyNumberFormat="1" applyFont="1" applyFill="1" applyBorder="1" applyAlignment="1" applyProtection="1">
      <alignment horizontal="right"/>
    </xf>
    <xf numFmtId="193" fontId="20" fillId="36" borderId="103" xfId="0" applyNumberFormat="1" applyFont="1" applyFill="1" applyBorder="1" applyAlignment="1">
      <alignment horizontal="right"/>
    </xf>
    <xf numFmtId="193" fontId="9" fillId="0" borderId="116" xfId="7" applyNumberFormat="1" applyFont="1" applyFill="1" applyBorder="1" applyAlignment="1" applyProtection="1">
      <alignment horizontal="right"/>
    </xf>
    <xf numFmtId="193" fontId="21" fillId="0" borderId="103" xfId="0" applyNumberFormat="1" applyFont="1" applyFill="1" applyBorder="1" applyAlignment="1">
      <alignment horizontal="center"/>
    </xf>
    <xf numFmtId="193" fontId="21" fillId="0" borderId="116" xfId="0" applyNumberFormat="1" applyFont="1" applyFill="1" applyBorder="1" applyAlignment="1">
      <alignment horizontal="center"/>
    </xf>
    <xf numFmtId="193" fontId="20" fillId="36" borderId="103" xfId="0" applyNumberFormat="1" applyFont="1" applyFill="1" applyBorder="1" applyAlignment="1" applyProtection="1">
      <alignment horizontal="right"/>
    </xf>
    <xf numFmtId="193" fontId="20" fillId="0" borderId="116" xfId="0" applyNumberFormat="1" applyFont="1" applyFill="1" applyBorder="1" applyAlignment="1" applyProtection="1">
      <alignment horizontal="right"/>
      <protection locked="0"/>
    </xf>
    <xf numFmtId="193" fontId="20" fillId="0" borderId="103" xfId="0" applyNumberFormat="1" applyFont="1" applyFill="1" applyBorder="1" applyAlignment="1" applyProtection="1">
      <alignment horizontal="right" indent="1"/>
      <protection locked="0"/>
    </xf>
    <xf numFmtId="193" fontId="9" fillId="36" borderId="103" xfId="7" applyNumberFormat="1" applyFont="1" applyFill="1" applyBorder="1" applyAlignment="1" applyProtection="1"/>
    <xf numFmtId="193" fontId="20" fillId="0" borderId="103" xfId="0" applyNumberFormat="1" applyFont="1" applyFill="1" applyBorder="1" applyAlignment="1" applyProtection="1">
      <protection locked="0"/>
    </xf>
    <xf numFmtId="193" fontId="9" fillId="36" borderId="116" xfId="7" applyNumberFormat="1" applyFont="1" applyFill="1" applyBorder="1" applyAlignment="1" applyProtection="1"/>
    <xf numFmtId="193" fontId="20" fillId="0" borderId="103" xfId="0" applyNumberFormat="1" applyFont="1" applyFill="1" applyBorder="1" applyAlignment="1" applyProtection="1">
      <alignment horizontal="right" vertical="center"/>
      <protection locked="0"/>
    </xf>
    <xf numFmtId="193" fontId="9" fillId="36" borderId="103" xfId="0" applyNumberFormat="1" applyFont="1" applyFill="1" applyBorder="1" applyAlignment="1" applyProtection="1">
      <alignment horizontal="right"/>
    </xf>
    <xf numFmtId="0" fontId="9" fillId="0" borderId="118" xfId="0" applyFont="1" applyBorder="1" applyAlignment="1">
      <alignment vertical="center"/>
    </xf>
    <xf numFmtId="0" fontId="13" fillId="0" borderId="104" xfId="0" applyFont="1" applyBorder="1" applyAlignment="1">
      <alignment wrapText="1"/>
    </xf>
    <xf numFmtId="0" fontId="9" fillId="0" borderId="104" xfId="0" applyFont="1" applyBorder="1" applyAlignment="1">
      <alignment wrapText="1"/>
    </xf>
    <xf numFmtId="10" fontId="4" fillId="0" borderId="24" xfId="20961" applyNumberFormat="1" applyFont="1" applyBorder="1" applyAlignment="1"/>
    <xf numFmtId="164" fontId="4" fillId="0" borderId="116" xfId="7" applyNumberFormat="1" applyFont="1" applyFill="1" applyBorder="1" applyAlignment="1">
      <alignment horizontal="right" vertical="center" wrapText="1"/>
    </xf>
    <xf numFmtId="164" fontId="6" fillId="36" borderId="116" xfId="7" applyNumberFormat="1" applyFont="1" applyFill="1" applyBorder="1" applyAlignment="1">
      <alignment horizontal="center" vertical="center" wrapText="1"/>
    </xf>
    <xf numFmtId="193" fontId="118" fillId="0" borderId="121" xfId="0" applyNumberFormat="1" applyFont="1" applyBorder="1" applyAlignment="1">
      <alignment vertical="center"/>
    </xf>
    <xf numFmtId="193" fontId="118" fillId="0" borderId="14" xfId="0" applyNumberFormat="1" applyFont="1" applyBorder="1" applyAlignment="1">
      <alignment vertical="center"/>
    </xf>
    <xf numFmtId="193" fontId="119" fillId="0" borderId="14" xfId="0" applyNumberFormat="1" applyFont="1" applyBorder="1" applyAlignment="1">
      <alignment vertical="center"/>
    </xf>
    <xf numFmtId="193" fontId="120" fillId="36" borderId="14" xfId="0" applyNumberFormat="1" applyFont="1" applyFill="1" applyBorder="1" applyAlignment="1">
      <alignment vertical="center"/>
    </xf>
    <xf numFmtId="193" fontId="118" fillId="0" borderId="15" xfId="0" applyNumberFormat="1" applyFont="1" applyBorder="1" applyAlignment="1">
      <alignment vertical="center"/>
    </xf>
    <xf numFmtId="193" fontId="118" fillId="0" borderId="122" xfId="0" applyNumberFormat="1" applyFont="1" applyBorder="1" applyAlignment="1">
      <alignment vertical="center"/>
    </xf>
    <xf numFmtId="193" fontId="120" fillId="36" borderId="17" xfId="0" applyNumberFormat="1" applyFont="1" applyFill="1" applyBorder="1" applyAlignment="1">
      <alignment vertical="center"/>
    </xf>
    <xf numFmtId="193" fontId="118" fillId="0" borderId="18" xfId="0" applyNumberFormat="1" applyFont="1" applyBorder="1" applyAlignment="1">
      <alignment vertical="center"/>
    </xf>
    <xf numFmtId="193" fontId="119" fillId="0" borderId="15" xfId="0" applyNumberFormat="1" applyFont="1" applyBorder="1" applyAlignment="1">
      <alignment vertical="center"/>
    </xf>
    <xf numFmtId="193" fontId="119" fillId="0" borderId="122" xfId="0" applyNumberFormat="1" applyFont="1" applyBorder="1" applyAlignment="1">
      <alignment vertical="center"/>
    </xf>
    <xf numFmtId="193" fontId="120" fillId="36" borderId="62" xfId="0" applyNumberFormat="1" applyFont="1" applyFill="1" applyBorder="1" applyAlignment="1">
      <alignment vertical="center"/>
    </xf>
    <xf numFmtId="0" fontId="25" fillId="0" borderId="118" xfId="0" applyFont="1" applyBorder="1" applyAlignment="1">
      <alignment horizontal="center"/>
    </xf>
    <xf numFmtId="0" fontId="25" fillId="0" borderId="123" xfId="0" applyFont="1" applyBorder="1" applyAlignment="1">
      <alignment wrapText="1"/>
    </xf>
    <xf numFmtId="167" fontId="25" fillId="0" borderId="124"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11" xfId="0" applyFont="1" applyBorder="1" applyAlignment="1">
      <alignment horizontal="center"/>
    </xf>
    <xf numFmtId="193" fontId="118" fillId="0" borderId="103" xfId="0" applyNumberFormat="1" applyFont="1" applyBorder="1" applyAlignment="1"/>
    <xf numFmtId="167" fontId="118" fillId="0" borderId="103" xfId="0" applyNumberFormat="1" applyFont="1" applyBorder="1" applyAlignment="1"/>
    <xf numFmtId="164" fontId="7" fillId="3" borderId="25" xfId="7" applyNumberFormat="1" applyFont="1" applyFill="1" applyBorder="1" applyAlignment="1" applyProtection="1">
      <alignment horizontal="left" vertical="center"/>
      <protection locked="0"/>
    </xf>
    <xf numFmtId="164" fontId="15" fillId="3" borderId="26" xfId="7" applyNumberFormat="1" applyFont="1" applyFill="1" applyBorder="1" applyAlignment="1" applyProtection="1">
      <protection locked="0"/>
    </xf>
    <xf numFmtId="164" fontId="4" fillId="36" borderId="26" xfId="7" applyNumberFormat="1" applyFont="1" applyFill="1" applyBorder="1"/>
    <xf numFmtId="164" fontId="4" fillId="36" borderId="27" xfId="7" applyNumberFormat="1" applyFont="1" applyFill="1" applyBorder="1"/>
    <xf numFmtId="164" fontId="12" fillId="0" borderId="0" xfId="7" applyNumberFormat="1" applyFont="1"/>
    <xf numFmtId="9" fontId="4" fillId="0" borderId="116" xfId="20961" applyFont="1" applyBorder="1"/>
    <xf numFmtId="193" fontId="9" fillId="36" borderId="103" xfId="5" applyNumberFormat="1" applyFont="1" applyFill="1" applyBorder="1" applyProtection="1">
      <protection locked="0"/>
    </xf>
    <xf numFmtId="193" fontId="9" fillId="3" borderId="103" xfId="5" applyNumberFormat="1" applyFont="1" applyFill="1" applyBorder="1" applyProtection="1">
      <protection locked="0"/>
    </xf>
    <xf numFmtId="14" fontId="1" fillId="0" borderId="0" xfId="0" applyNumberFormat="1" applyFont="1"/>
    <xf numFmtId="164" fontId="28"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6"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0" fontId="4" fillId="3" borderId="24" xfId="7" applyNumberFormat="1" applyFont="1" applyFill="1" applyBorder="1" applyAlignment="1">
      <alignment vertical="center"/>
    </xf>
    <xf numFmtId="0" fontId="4" fillId="3" borderId="10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103" xfId="7" applyNumberFormat="1" applyFont="1" applyFill="1" applyBorder="1" applyAlignment="1">
      <alignment vertical="center"/>
    </xf>
    <xf numFmtId="10" fontId="4" fillId="3" borderId="98" xfId="20961" applyNumberFormat="1" applyFont="1" applyFill="1" applyBorder="1" applyAlignment="1">
      <alignment vertical="center"/>
    </xf>
    <xf numFmtId="10" fontId="4" fillId="3" borderId="100" xfId="20961" applyNumberFormat="1" applyFont="1" applyFill="1" applyBorder="1" applyAlignment="1">
      <alignment vertical="center"/>
    </xf>
    <xf numFmtId="10" fontId="111" fillId="0" borderId="26" xfId="20961" applyNumberFormat="1" applyFont="1" applyFill="1" applyBorder="1" applyAlignment="1">
      <alignment horizontal="left" vertical="center" wrapText="1"/>
    </xf>
    <xf numFmtId="0" fontId="16" fillId="0" borderId="103" xfId="0" applyFont="1" applyFill="1" applyBorder="1" applyAlignment="1">
      <alignment horizontal="left" vertical="center" wrapText="1"/>
    </xf>
    <xf numFmtId="0" fontId="7" fillId="0" borderId="103" xfId="0" applyFont="1" applyFill="1" applyBorder="1" applyAlignment="1">
      <alignment vertical="center" wrapText="1"/>
    </xf>
    <xf numFmtId="0" fontId="15" fillId="0" borderId="103" xfId="0" applyFont="1" applyFill="1" applyBorder="1" applyAlignment="1">
      <alignment horizontal="center" vertical="center" wrapText="1"/>
    </xf>
    <xf numFmtId="0" fontId="7" fillId="0" borderId="103" xfId="0" applyFont="1" applyBorder="1" applyAlignment="1">
      <alignment vertical="center" wrapText="1"/>
    </xf>
    <xf numFmtId="0" fontId="9" fillId="2" borderId="103" xfId="0" applyFont="1" applyFill="1" applyBorder="1" applyAlignment="1">
      <alignment vertical="center"/>
    </xf>
    <xf numFmtId="0" fontId="7" fillId="0" borderId="103" xfId="0" applyFont="1" applyFill="1" applyBorder="1" applyAlignment="1">
      <alignment horizontal="left" vertical="center" wrapText="1"/>
    </xf>
    <xf numFmtId="193" fontId="118" fillId="0" borderId="116" xfId="0" applyNumberFormat="1" applyFont="1" applyBorder="1" applyAlignment="1"/>
    <xf numFmtId="193" fontId="118" fillId="0" borderId="116" xfId="0" applyNumberFormat="1" applyFont="1" applyBorder="1" applyAlignment="1">
      <alignment wrapText="1"/>
    </xf>
    <xf numFmtId="193" fontId="118" fillId="36" borderId="116" xfId="0" applyNumberFormat="1" applyFont="1" applyFill="1" applyBorder="1" applyAlignment="1">
      <alignment horizontal="center" vertical="center" wrapText="1"/>
    </xf>
    <xf numFmtId="193" fontId="2" fillId="36" borderId="116" xfId="2" applyNumberFormat="1" applyFont="1" applyFill="1" applyBorder="1" applyAlignment="1" applyProtection="1">
      <alignment vertical="top"/>
    </xf>
    <xf numFmtId="193" fontId="2" fillId="3" borderId="116" xfId="2" applyNumberFormat="1" applyFont="1" applyFill="1" applyBorder="1" applyAlignment="1" applyProtection="1">
      <alignment vertical="top"/>
      <protection locked="0"/>
    </xf>
    <xf numFmtId="193" fontId="2" fillId="36" borderId="116" xfId="2" applyNumberFormat="1" applyFont="1" applyFill="1" applyBorder="1" applyAlignment="1" applyProtection="1">
      <alignment vertical="top" wrapText="1"/>
    </xf>
    <xf numFmtId="193" fontId="2" fillId="3" borderId="116" xfId="2" applyNumberFormat="1" applyFont="1" applyFill="1" applyBorder="1" applyAlignment="1" applyProtection="1">
      <alignment vertical="top" wrapText="1"/>
      <protection locked="0"/>
    </xf>
    <xf numFmtId="193" fontId="2" fillId="36" borderId="116" xfId="2" applyNumberFormat="1" applyFont="1" applyFill="1" applyBorder="1" applyAlignment="1" applyProtection="1">
      <alignment vertical="top" wrapText="1"/>
      <protection locked="0"/>
    </xf>
    <xf numFmtId="193" fontId="2" fillId="36" borderId="27" xfId="2" applyNumberFormat="1" applyFont="1" applyFill="1" applyBorder="1" applyAlignment="1" applyProtection="1">
      <alignment vertical="top" wrapText="1"/>
    </xf>
    <xf numFmtId="164" fontId="6" fillId="36" borderId="116" xfId="7" applyNumberFormat="1" applyFont="1" applyFill="1" applyBorder="1" applyAlignment="1">
      <alignment horizontal="left" vertical="center" wrapText="1"/>
    </xf>
    <xf numFmtId="193" fontId="118" fillId="0" borderId="118" xfId="0" applyNumberFormat="1" applyFont="1" applyBorder="1" applyAlignment="1"/>
    <xf numFmtId="193" fontId="118" fillId="0" borderId="24" xfId="0" applyNumberFormat="1" applyFont="1" applyBorder="1" applyAlignment="1"/>
    <xf numFmtId="10" fontId="115" fillId="80" borderId="103" xfId="20961" applyNumberFormat="1" applyFont="1" applyFill="1" applyBorder="1" applyAlignment="1" applyProtection="1">
      <alignment horizontal="right" vertical="center"/>
    </xf>
    <xf numFmtId="164" fontId="64" fillId="79" borderId="102" xfId="7" applyNumberFormat="1" applyFont="1" applyFill="1" applyBorder="1" applyAlignment="1">
      <alignment horizontal="right" vertical="center"/>
    </xf>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03" xfId="0" applyFont="1" applyBorder="1" applyAlignment="1">
      <alignment wrapText="1"/>
    </xf>
    <xf numFmtId="0" fontId="4" fillId="0" borderId="116" xfId="0" applyFont="1" applyBorder="1" applyAlignment="1"/>
    <xf numFmtId="0" fontId="10" fillId="0" borderId="104" xfId="0" applyFont="1" applyBorder="1" applyAlignment="1">
      <alignment horizontal="center" wrapText="1"/>
    </xf>
    <xf numFmtId="0" fontId="9" fillId="0" borderId="24" xfId="0" applyFont="1" applyBorder="1" applyAlignment="1">
      <alignment horizontal="center"/>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6" fillId="36" borderId="102" xfId="0" applyFont="1" applyFill="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7" fillId="0" borderId="90" xfId="0" applyFont="1" applyFill="1" applyBorder="1" applyAlignment="1">
      <alignment horizontal="center" vertical="center"/>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76" borderId="92" xfId="0" applyFont="1" applyFill="1" applyBorder="1" applyAlignment="1">
      <alignment horizontal="center" vertical="center"/>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8" fillId="0" borderId="104" xfId="0" applyFont="1" applyFill="1" applyBorder="1" applyAlignment="1">
      <alignment horizontal="left" vertical="center" wrapText="1"/>
    </xf>
    <xf numFmtId="0" fontId="108" fillId="0" borderId="102" xfId="0" applyFont="1" applyFill="1" applyBorder="1" applyAlignment="1">
      <alignment horizontal="left" vertical="center" wrapText="1"/>
    </xf>
    <xf numFmtId="0" fontId="109" fillId="0" borderId="0" xfId="0" applyFont="1" applyAlignment="1">
      <alignment wrapText="1"/>
    </xf>
    <xf numFmtId="49" fontId="108" fillId="0" borderId="103" xfId="0" applyNumberFormat="1" applyFont="1" applyFill="1" applyBorder="1" applyAlignment="1">
      <alignment horizontal="right" vertical="center"/>
    </xf>
    <xf numFmtId="0" fontId="108" fillId="0" borderId="103" xfId="0" applyFont="1" applyFill="1" applyBorder="1" applyAlignment="1">
      <alignment horizontal="left" vertical="center" wrapText="1"/>
    </xf>
    <xf numFmtId="0" fontId="108" fillId="0" borderId="104" xfId="0" applyFont="1" applyFill="1" applyBorder="1" applyAlignment="1">
      <alignment horizontal="left"/>
    </xf>
    <xf numFmtId="0" fontId="108" fillId="0" borderId="102" xfId="0" applyFont="1" applyFill="1" applyBorder="1" applyAlignment="1">
      <alignment horizontal="left"/>
    </xf>
    <xf numFmtId="0" fontId="108" fillId="3" borderId="104" xfId="0" applyFont="1" applyFill="1" applyBorder="1" applyAlignment="1">
      <alignment vertical="center" wrapText="1"/>
    </xf>
    <xf numFmtId="0" fontId="108" fillId="3" borderId="102" xfId="0" applyFont="1" applyFill="1" applyBorder="1" applyAlignment="1">
      <alignment vertical="center" wrapText="1"/>
    </xf>
    <xf numFmtId="0" fontId="108" fillId="0" borderId="104" xfId="0" applyFont="1" applyFill="1" applyBorder="1" applyAlignment="1">
      <alignment vertical="center" wrapText="1"/>
    </xf>
    <xf numFmtId="0" fontId="108" fillId="0" borderId="102" xfId="0" applyFont="1" applyFill="1" applyBorder="1" applyAlignment="1">
      <alignment vertical="center" wrapText="1"/>
    </xf>
    <xf numFmtId="0" fontId="108" fillId="3" borderId="104" xfId="0" applyFont="1" applyFill="1" applyBorder="1" applyAlignment="1">
      <alignment horizontal="left" vertical="center" wrapText="1"/>
    </xf>
    <xf numFmtId="0" fontId="108" fillId="3" borderId="102" xfId="0" applyFont="1" applyFill="1" applyBorder="1" applyAlignment="1">
      <alignment horizontal="left" vertical="center" wrapText="1"/>
    </xf>
    <xf numFmtId="0" fontId="108" fillId="78" borderId="104" xfId="0" applyFont="1" applyFill="1" applyBorder="1" applyAlignment="1">
      <alignment vertical="center" wrapText="1"/>
    </xf>
    <xf numFmtId="0" fontId="108" fillId="78" borderId="102" xfId="0" applyFont="1" applyFill="1" applyBorder="1" applyAlignment="1">
      <alignment vertical="center" wrapText="1"/>
    </xf>
    <xf numFmtId="164" fontId="4" fillId="0" borderId="27" xfId="7" applyNumberFormat="1" applyFont="1" applyFill="1" applyBorder="1" applyAlignment="1">
      <alignment horizontal="righ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zoomScale="60" zoomScaleNormal="60" workbookViewId="0">
      <pane xSplit="1" ySplit="7" topLeftCell="B8" activePane="bottomRight" state="frozen"/>
      <selection activeCell="C8" sqref="C8:G38"/>
      <selection pane="topRight" activeCell="C8" sqref="C8:G38"/>
      <selection pane="bottomLeft" activeCell="C8" sqref="C8:G38"/>
      <selection pane="bottomRight" activeCell="D3" sqref="D3"/>
    </sheetView>
  </sheetViews>
  <sheetFormatPr defaultRowHeight="15"/>
  <cols>
    <col min="1" max="1" width="10.28515625" style="2" customWidth="1"/>
    <col min="2" max="2" width="134.7109375" bestFit="1" customWidth="1"/>
    <col min="3" max="3" width="39.42578125" customWidth="1"/>
    <col min="4" max="4" width="11.5703125" bestFit="1" customWidth="1"/>
    <col min="7" max="7" width="25" customWidth="1"/>
  </cols>
  <sheetData>
    <row r="1" spans="1:4" ht="15.75">
      <c r="A1" s="10"/>
      <c r="B1" s="188" t="s">
        <v>262</v>
      </c>
      <c r="C1" s="93"/>
    </row>
    <row r="2" spans="1:4" s="185" customFormat="1" ht="15.75">
      <c r="A2" s="243">
        <v>1</v>
      </c>
      <c r="B2" s="186" t="s">
        <v>263</v>
      </c>
      <c r="C2" s="183" t="s">
        <v>614</v>
      </c>
      <c r="D2" s="485">
        <v>43921</v>
      </c>
    </row>
    <row r="3" spans="1:4" s="185" customFormat="1" ht="15.75">
      <c r="A3" s="243">
        <v>2</v>
      </c>
      <c r="B3" s="187" t="s">
        <v>264</v>
      </c>
      <c r="C3" s="183" t="s">
        <v>615</v>
      </c>
    </row>
    <row r="4" spans="1:4" s="185" customFormat="1" ht="15.75">
      <c r="A4" s="243">
        <v>3</v>
      </c>
      <c r="B4" s="187" t="s">
        <v>265</v>
      </c>
      <c r="C4" s="183" t="s">
        <v>616</v>
      </c>
    </row>
    <row r="5" spans="1:4" s="185" customFormat="1" ht="15.75">
      <c r="A5" s="244">
        <v>4</v>
      </c>
      <c r="B5" s="190" t="s">
        <v>266</v>
      </c>
      <c r="C5" s="183" t="s">
        <v>617</v>
      </c>
    </row>
    <row r="6" spans="1:4" s="189" customFormat="1" ht="65.25" customHeight="1">
      <c r="A6" s="523" t="s">
        <v>500</v>
      </c>
      <c r="B6" s="524"/>
      <c r="C6" s="524"/>
    </row>
    <row r="7" spans="1:4">
      <c r="A7" s="367" t="s">
        <v>413</v>
      </c>
      <c r="B7" s="368" t="s">
        <v>267</v>
      </c>
    </row>
    <row r="8" spans="1:4">
      <c r="A8" s="369">
        <v>1</v>
      </c>
      <c r="B8" s="365" t="s">
        <v>231</v>
      </c>
    </row>
    <row r="9" spans="1:4">
      <c r="A9" s="369">
        <v>2</v>
      </c>
      <c r="B9" s="365" t="s">
        <v>268</v>
      </c>
    </row>
    <row r="10" spans="1:4">
      <c r="A10" s="369">
        <v>3</v>
      </c>
      <c r="B10" s="365" t="s">
        <v>269</v>
      </c>
    </row>
    <row r="11" spans="1:4">
      <c r="A11" s="369">
        <v>4</v>
      </c>
      <c r="B11" s="365" t="s">
        <v>270</v>
      </c>
      <c r="C11" s="184"/>
    </row>
    <row r="12" spans="1:4">
      <c r="A12" s="369">
        <v>5</v>
      </c>
      <c r="B12" s="365" t="s">
        <v>195</v>
      </c>
    </row>
    <row r="13" spans="1:4">
      <c r="A13" s="369">
        <v>6</v>
      </c>
      <c r="B13" s="370" t="s">
        <v>156</v>
      </c>
    </row>
    <row r="14" spans="1:4">
      <c r="A14" s="369">
        <v>7</v>
      </c>
      <c r="B14" s="365" t="s">
        <v>271</v>
      </c>
    </row>
    <row r="15" spans="1:4">
      <c r="A15" s="369">
        <v>8</v>
      </c>
      <c r="B15" s="365" t="s">
        <v>275</v>
      </c>
    </row>
    <row r="16" spans="1:4">
      <c r="A16" s="369">
        <v>9</v>
      </c>
      <c r="B16" s="365" t="s">
        <v>94</v>
      </c>
    </row>
    <row r="17" spans="1:2">
      <c r="A17" s="371" t="s">
        <v>559</v>
      </c>
      <c r="B17" s="365" t="s">
        <v>538</v>
      </c>
    </row>
    <row r="18" spans="1:2">
      <c r="A18" s="369">
        <v>10</v>
      </c>
      <c r="B18" s="365" t="s">
        <v>278</v>
      </c>
    </row>
    <row r="19" spans="1:2">
      <c r="A19" s="369">
        <v>11</v>
      </c>
      <c r="B19" s="370" t="s">
        <v>258</v>
      </c>
    </row>
    <row r="20" spans="1:2">
      <c r="A20" s="369">
        <v>12</v>
      </c>
      <c r="B20" s="370" t="s">
        <v>255</v>
      </c>
    </row>
    <row r="21" spans="1:2">
      <c r="A21" s="369">
        <v>13</v>
      </c>
      <c r="B21" s="372" t="s">
        <v>470</v>
      </c>
    </row>
    <row r="22" spans="1:2">
      <c r="A22" s="369">
        <v>14</v>
      </c>
      <c r="B22" s="373" t="s">
        <v>530</v>
      </c>
    </row>
    <row r="23" spans="1:2">
      <c r="A23" s="374">
        <v>15</v>
      </c>
      <c r="B23" s="370" t="s">
        <v>83</v>
      </c>
    </row>
    <row r="24" spans="1:2">
      <c r="A24" s="374">
        <v>15.1</v>
      </c>
      <c r="B24" s="365" t="s">
        <v>568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80" zoomScaleNormal="80" workbookViewId="0">
      <pane xSplit="1" ySplit="5" topLeftCell="B6" activePane="bottomRight" state="frozen"/>
      <selection activeCell="B3" sqref="B3"/>
      <selection pane="topRight" activeCell="B3" sqref="B3"/>
      <selection pane="bottomLeft" activeCell="B3" sqref="B3"/>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"ვითიბი ბანკი ჯორჯია"</v>
      </c>
      <c r="D1" s="2"/>
      <c r="E1" s="2"/>
      <c r="F1" s="2"/>
    </row>
    <row r="2" spans="1:6" s="21" customFormat="1" ht="15.75" customHeight="1">
      <c r="A2" s="21" t="s">
        <v>197</v>
      </c>
      <c r="B2" s="415">
        <v>43921</v>
      </c>
    </row>
    <row r="3" spans="1:6" s="21" customFormat="1" ht="15.75" customHeight="1"/>
    <row r="4" spans="1:6" ht="15.75" thickBot="1">
      <c r="A4" s="5" t="s">
        <v>422</v>
      </c>
      <c r="B4" s="60" t="s">
        <v>94</v>
      </c>
    </row>
    <row r="5" spans="1:6">
      <c r="A5" s="139" t="s">
        <v>32</v>
      </c>
      <c r="B5" s="140"/>
      <c r="C5" s="141" t="s">
        <v>33</v>
      </c>
    </row>
    <row r="6" spans="1:6">
      <c r="A6" s="142">
        <v>1</v>
      </c>
      <c r="B6" s="83" t="s">
        <v>34</v>
      </c>
      <c r="C6" s="512">
        <f>SUM(C7:C11)</f>
        <v>190361014</v>
      </c>
    </row>
    <row r="7" spans="1:6">
      <c r="A7" s="142">
        <v>2</v>
      </c>
      <c r="B7" s="80" t="s">
        <v>35</v>
      </c>
      <c r="C7" s="513">
        <v>209008277</v>
      </c>
    </row>
    <row r="8" spans="1:6">
      <c r="A8" s="142">
        <v>3</v>
      </c>
      <c r="B8" s="74" t="s">
        <v>36</v>
      </c>
      <c r="C8" s="513"/>
    </row>
    <row r="9" spans="1:6">
      <c r="A9" s="142">
        <v>4</v>
      </c>
      <c r="B9" s="74" t="s">
        <v>37</v>
      </c>
      <c r="C9" s="513">
        <v>9624357</v>
      </c>
    </row>
    <row r="10" spans="1:6">
      <c r="A10" s="142">
        <v>5</v>
      </c>
      <c r="B10" s="74" t="s">
        <v>38</v>
      </c>
      <c r="C10" s="513"/>
    </row>
    <row r="11" spans="1:6">
      <c r="A11" s="142">
        <v>6</v>
      </c>
      <c r="B11" s="81" t="s">
        <v>39</v>
      </c>
      <c r="C11" s="513">
        <v>-28271620</v>
      </c>
    </row>
    <row r="12" spans="1:6" s="4" customFormat="1">
      <c r="A12" s="142">
        <v>7</v>
      </c>
      <c r="B12" s="83" t="s">
        <v>40</v>
      </c>
      <c r="C12" s="514">
        <f>SUM(C13:C27)</f>
        <v>20070461.77</v>
      </c>
    </row>
    <row r="13" spans="1:6" s="4" customFormat="1">
      <c r="A13" s="142">
        <v>8</v>
      </c>
      <c r="B13" s="82" t="s">
        <v>41</v>
      </c>
      <c r="C13" s="515">
        <v>9624357</v>
      </c>
    </row>
    <row r="14" spans="1:6" s="4" customFormat="1" ht="25.5">
      <c r="A14" s="142">
        <v>9</v>
      </c>
      <c r="B14" s="75" t="s">
        <v>42</v>
      </c>
      <c r="C14" s="515"/>
    </row>
    <row r="15" spans="1:6" s="4" customFormat="1">
      <c r="A15" s="142">
        <v>10</v>
      </c>
      <c r="B15" s="76" t="s">
        <v>43</v>
      </c>
      <c r="C15" s="515">
        <v>10446104.77</v>
      </c>
    </row>
    <row r="16" spans="1:6" s="4" customFormat="1">
      <c r="A16" s="142">
        <v>11</v>
      </c>
      <c r="B16" s="77" t="s">
        <v>44</v>
      </c>
      <c r="C16" s="515"/>
    </row>
    <row r="17" spans="1:3" s="4" customFormat="1">
      <c r="A17" s="142">
        <v>12</v>
      </c>
      <c r="B17" s="76" t="s">
        <v>45</v>
      </c>
      <c r="C17" s="515"/>
    </row>
    <row r="18" spans="1:3" s="4" customFormat="1">
      <c r="A18" s="142">
        <v>13</v>
      </c>
      <c r="B18" s="76" t="s">
        <v>46</v>
      </c>
      <c r="C18" s="515"/>
    </row>
    <row r="19" spans="1:3" s="4" customFormat="1">
      <c r="A19" s="142">
        <v>14</v>
      </c>
      <c r="B19" s="76" t="s">
        <v>47</v>
      </c>
      <c r="C19" s="515"/>
    </row>
    <row r="20" spans="1:3" s="4" customFormat="1" ht="25.5">
      <c r="A20" s="142">
        <v>15</v>
      </c>
      <c r="B20" s="76" t="s">
        <v>48</v>
      </c>
      <c r="C20" s="515"/>
    </row>
    <row r="21" spans="1:3" s="4" customFormat="1" ht="25.5">
      <c r="A21" s="142">
        <v>16</v>
      </c>
      <c r="B21" s="75" t="s">
        <v>49</v>
      </c>
      <c r="C21" s="515"/>
    </row>
    <row r="22" spans="1:3" s="4" customFormat="1">
      <c r="A22" s="142">
        <v>17</v>
      </c>
      <c r="B22" s="143" t="s">
        <v>50</v>
      </c>
      <c r="C22" s="515"/>
    </row>
    <row r="23" spans="1:3" s="4" customFormat="1" ht="25.5">
      <c r="A23" s="142">
        <v>18</v>
      </c>
      <c r="B23" s="75" t="s">
        <v>51</v>
      </c>
      <c r="C23" s="515"/>
    </row>
    <row r="24" spans="1:3" s="4" customFormat="1" ht="25.5">
      <c r="A24" s="142">
        <v>19</v>
      </c>
      <c r="B24" s="75" t="s">
        <v>52</v>
      </c>
      <c r="C24" s="515"/>
    </row>
    <row r="25" spans="1:3" s="4" customFormat="1" ht="25.5">
      <c r="A25" s="142">
        <v>20</v>
      </c>
      <c r="B25" s="78" t="s">
        <v>53</v>
      </c>
      <c r="C25" s="515"/>
    </row>
    <row r="26" spans="1:3" s="4" customFormat="1">
      <c r="A26" s="142">
        <v>21</v>
      </c>
      <c r="B26" s="78" t="s">
        <v>54</v>
      </c>
      <c r="C26" s="515"/>
    </row>
    <row r="27" spans="1:3" s="4" customFormat="1" ht="25.5">
      <c r="A27" s="142">
        <v>22</v>
      </c>
      <c r="B27" s="78" t="s">
        <v>55</v>
      </c>
      <c r="C27" s="515"/>
    </row>
    <row r="28" spans="1:3" s="4" customFormat="1">
      <c r="A28" s="142">
        <v>23</v>
      </c>
      <c r="B28" s="84" t="s">
        <v>29</v>
      </c>
      <c r="C28" s="514">
        <f>C6-C12</f>
        <v>170290552.22999999</v>
      </c>
    </row>
    <row r="29" spans="1:3" s="4" customFormat="1">
      <c r="A29" s="144"/>
      <c r="B29" s="79"/>
      <c r="C29" s="515"/>
    </row>
    <row r="30" spans="1:3" s="4" customFormat="1">
      <c r="A30" s="144">
        <v>24</v>
      </c>
      <c r="B30" s="84" t="s">
        <v>56</v>
      </c>
      <c r="C30" s="514">
        <f>C31+C34</f>
        <v>12367800.000000002</v>
      </c>
    </row>
    <row r="31" spans="1:3" s="4" customFormat="1">
      <c r="A31" s="144">
        <v>25</v>
      </c>
      <c r="B31" s="74" t="s">
        <v>57</v>
      </c>
      <c r="C31" s="516">
        <f>C32+C33</f>
        <v>12367800.000000002</v>
      </c>
    </row>
    <row r="32" spans="1:3" s="4" customFormat="1">
      <c r="A32" s="144">
        <v>26</v>
      </c>
      <c r="B32" s="181" t="s">
        <v>58</v>
      </c>
      <c r="C32" s="515"/>
    </row>
    <row r="33" spans="1:3" s="4" customFormat="1">
      <c r="A33" s="144">
        <v>27</v>
      </c>
      <c r="B33" s="181" t="s">
        <v>59</v>
      </c>
      <c r="C33" s="515">
        <v>12367800.000000002</v>
      </c>
    </row>
    <row r="34" spans="1:3" s="4" customFormat="1">
      <c r="A34" s="144">
        <v>28</v>
      </c>
      <c r="B34" s="74" t="s">
        <v>60</v>
      </c>
      <c r="C34" s="515"/>
    </row>
    <row r="35" spans="1:3" s="4" customFormat="1">
      <c r="A35" s="144">
        <v>29</v>
      </c>
      <c r="B35" s="84" t="s">
        <v>61</v>
      </c>
      <c r="C35" s="514">
        <f>SUM(C36:C40)</f>
        <v>0</v>
      </c>
    </row>
    <row r="36" spans="1:3" s="4" customFormat="1">
      <c r="A36" s="144">
        <v>30</v>
      </c>
      <c r="B36" s="75" t="s">
        <v>62</v>
      </c>
      <c r="C36" s="515"/>
    </row>
    <row r="37" spans="1:3" s="4" customFormat="1">
      <c r="A37" s="144">
        <v>31</v>
      </c>
      <c r="B37" s="76" t="s">
        <v>63</v>
      </c>
      <c r="C37" s="515"/>
    </row>
    <row r="38" spans="1:3" s="4" customFormat="1" ht="25.5">
      <c r="A38" s="144">
        <v>32</v>
      </c>
      <c r="B38" s="75" t="s">
        <v>64</v>
      </c>
      <c r="C38" s="515"/>
    </row>
    <row r="39" spans="1:3" s="4" customFormat="1" ht="25.5">
      <c r="A39" s="144">
        <v>33</v>
      </c>
      <c r="B39" s="75" t="s">
        <v>52</v>
      </c>
      <c r="C39" s="515"/>
    </row>
    <row r="40" spans="1:3" s="4" customFormat="1" ht="25.5">
      <c r="A40" s="144">
        <v>34</v>
      </c>
      <c r="B40" s="78" t="s">
        <v>65</v>
      </c>
      <c r="C40" s="515"/>
    </row>
    <row r="41" spans="1:3" s="4" customFormat="1">
      <c r="A41" s="144">
        <v>35</v>
      </c>
      <c r="B41" s="84" t="s">
        <v>30</v>
      </c>
      <c r="C41" s="514">
        <f>C30-C35</f>
        <v>12367800.000000002</v>
      </c>
    </row>
    <row r="42" spans="1:3" s="4" customFormat="1">
      <c r="A42" s="144"/>
      <c r="B42" s="79"/>
      <c r="C42" s="515"/>
    </row>
    <row r="43" spans="1:3" s="4" customFormat="1">
      <c r="A43" s="144">
        <v>36</v>
      </c>
      <c r="B43" s="85" t="s">
        <v>66</v>
      </c>
      <c r="C43" s="514">
        <f>SUM(C44:C46)</f>
        <v>74251413.814261287</v>
      </c>
    </row>
    <row r="44" spans="1:3" s="4" customFormat="1">
      <c r="A44" s="144">
        <v>37</v>
      </c>
      <c r="B44" s="74" t="s">
        <v>67</v>
      </c>
      <c r="C44" s="515">
        <v>55959562.25999999</v>
      </c>
    </row>
    <row r="45" spans="1:3" s="4" customFormat="1">
      <c r="A45" s="144">
        <v>38</v>
      </c>
      <c r="B45" s="74" t="s">
        <v>68</v>
      </c>
      <c r="C45" s="515"/>
    </row>
    <row r="46" spans="1:3" s="4" customFormat="1">
      <c r="A46" s="144">
        <v>39</v>
      </c>
      <c r="B46" s="74" t="s">
        <v>69</v>
      </c>
      <c r="C46" s="515">
        <v>18291851.554261293</v>
      </c>
    </row>
    <row r="47" spans="1:3" s="4" customFormat="1">
      <c r="A47" s="144">
        <v>40</v>
      </c>
      <c r="B47" s="85" t="s">
        <v>70</v>
      </c>
      <c r="C47" s="514">
        <f>SUM(C48:C51)</f>
        <v>0</v>
      </c>
    </row>
    <row r="48" spans="1:3" s="4" customFormat="1">
      <c r="A48" s="144">
        <v>41</v>
      </c>
      <c r="B48" s="75" t="s">
        <v>71</v>
      </c>
      <c r="C48" s="515"/>
    </row>
    <row r="49" spans="1:3" s="4" customFormat="1">
      <c r="A49" s="144">
        <v>42</v>
      </c>
      <c r="B49" s="76" t="s">
        <v>72</v>
      </c>
      <c r="C49" s="515"/>
    </row>
    <row r="50" spans="1:3" s="4" customFormat="1" ht="25.5">
      <c r="A50" s="144">
        <v>43</v>
      </c>
      <c r="B50" s="75" t="s">
        <v>73</v>
      </c>
      <c r="C50" s="515"/>
    </row>
    <row r="51" spans="1:3" s="4" customFormat="1" ht="25.5">
      <c r="A51" s="144">
        <v>44</v>
      </c>
      <c r="B51" s="75" t="s">
        <v>52</v>
      </c>
      <c r="C51" s="515"/>
    </row>
    <row r="52" spans="1:3" s="4" customFormat="1" ht="15.75" thickBot="1">
      <c r="A52" s="145">
        <v>45</v>
      </c>
      <c r="B52" s="146" t="s">
        <v>31</v>
      </c>
      <c r="C52" s="517">
        <f>C43-C47</f>
        <v>74251413.814261287</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3"/>
  <sheetViews>
    <sheetView tabSelected="1" topLeftCell="A4" workbookViewId="0">
      <selection activeCell="F15" sqref="F15"/>
    </sheetView>
  </sheetViews>
  <sheetFormatPr defaultColWidth="9.140625" defaultRowHeight="12.75"/>
  <cols>
    <col min="1" max="1" width="10.85546875" style="309" bestFit="1" customWidth="1"/>
    <col min="2" max="2" width="59" style="309" customWidth="1"/>
    <col min="3" max="3" width="16.7109375" style="309" bestFit="1" customWidth="1"/>
    <col min="4" max="4" width="22.140625" style="309" customWidth="1"/>
    <col min="5" max="16384" width="9.140625" style="309"/>
  </cols>
  <sheetData>
    <row r="1" spans="1:4" ht="15">
      <c r="A1" s="17" t="s">
        <v>196</v>
      </c>
      <c r="B1" s="16" t="str">
        <f>Info!C2</f>
        <v>სს "ვითიბი ბანკი ჯორჯია"</v>
      </c>
    </row>
    <row r="2" spans="1:4" s="21" customFormat="1" ht="15.75" customHeight="1">
      <c r="A2" s="21" t="s">
        <v>197</v>
      </c>
      <c r="B2" s="415">
        <v>43921</v>
      </c>
    </row>
    <row r="3" spans="1:4" s="21" customFormat="1" ht="15.75" customHeight="1"/>
    <row r="4" spans="1:4" ht="13.5" thickBot="1">
      <c r="A4" s="310" t="s">
        <v>537</v>
      </c>
      <c r="B4" s="349" t="s">
        <v>538</v>
      </c>
    </row>
    <row r="5" spans="1:4" s="350" customFormat="1">
      <c r="A5" s="546" t="s">
        <v>539</v>
      </c>
      <c r="B5" s="547"/>
      <c r="C5" s="339" t="s">
        <v>540</v>
      </c>
      <c r="D5" s="340" t="s">
        <v>541</v>
      </c>
    </row>
    <row r="6" spans="1:4" s="351" customFormat="1">
      <c r="A6" s="341">
        <v>1</v>
      </c>
      <c r="B6" s="342" t="s">
        <v>542</v>
      </c>
      <c r="C6" s="342"/>
      <c r="D6" s="343"/>
    </row>
    <row r="7" spans="1:4" s="351" customFormat="1">
      <c r="A7" s="344" t="s">
        <v>543</v>
      </c>
      <c r="B7" s="345" t="s">
        <v>544</v>
      </c>
      <c r="C7" s="403">
        <v>4.4999999999999998E-2</v>
      </c>
      <c r="D7" s="456">
        <v>74344229.076956257</v>
      </c>
    </row>
    <row r="8" spans="1:4" s="351" customFormat="1">
      <c r="A8" s="344" t="s">
        <v>545</v>
      </c>
      <c r="B8" s="345" t="s">
        <v>546</v>
      </c>
      <c r="C8" s="404">
        <v>0.06</v>
      </c>
      <c r="D8" s="456">
        <v>99125638.76927501</v>
      </c>
    </row>
    <row r="9" spans="1:4" s="351" customFormat="1">
      <c r="A9" s="344" t="s">
        <v>547</v>
      </c>
      <c r="B9" s="345" t="s">
        <v>548</v>
      </c>
      <c r="C9" s="404">
        <v>0.08</v>
      </c>
      <c r="D9" s="456">
        <v>132167518.35903336</v>
      </c>
    </row>
    <row r="10" spans="1:4" s="351" customFormat="1">
      <c r="A10" s="341" t="s">
        <v>549</v>
      </c>
      <c r="B10" s="342" t="s">
        <v>550</v>
      </c>
      <c r="C10" s="405"/>
      <c r="D10" s="518"/>
    </row>
    <row r="11" spans="1:4" s="352" customFormat="1">
      <c r="A11" s="346" t="s">
        <v>551</v>
      </c>
      <c r="B11" s="347" t="s">
        <v>552</v>
      </c>
      <c r="C11" s="406">
        <v>0</v>
      </c>
      <c r="D11" s="456">
        <v>0</v>
      </c>
    </row>
    <row r="12" spans="1:4" s="352" customFormat="1">
      <c r="A12" s="346" t="s">
        <v>553</v>
      </c>
      <c r="B12" s="347" t="s">
        <v>554</v>
      </c>
      <c r="C12" s="406">
        <v>0</v>
      </c>
      <c r="D12" s="456">
        <v>0</v>
      </c>
    </row>
    <row r="13" spans="1:4" s="352" customFormat="1">
      <c r="A13" s="346" t="s">
        <v>555</v>
      </c>
      <c r="B13" s="347" t="s">
        <v>556</v>
      </c>
      <c r="C13" s="406"/>
      <c r="D13" s="456">
        <v>0</v>
      </c>
    </row>
    <row r="14" spans="1:4" s="351" customFormat="1">
      <c r="A14" s="341" t="s">
        <v>557</v>
      </c>
      <c r="B14" s="342" t="s">
        <v>612</v>
      </c>
      <c r="C14" s="407"/>
      <c r="D14" s="518"/>
    </row>
    <row r="15" spans="1:4" s="351" customFormat="1">
      <c r="A15" s="366" t="s">
        <v>560</v>
      </c>
      <c r="B15" s="347" t="s">
        <v>613</v>
      </c>
      <c r="C15" s="406">
        <v>1.1228718777467592E-2</v>
      </c>
      <c r="D15" s="456">
        <v>18550898.689617131</v>
      </c>
    </row>
    <row r="16" spans="1:4" s="351" customFormat="1">
      <c r="A16" s="366" t="s">
        <v>561</v>
      </c>
      <c r="B16" s="347" t="s">
        <v>563</v>
      </c>
      <c r="C16" s="406">
        <v>1.4993474062656354E-2</v>
      </c>
      <c r="D16" s="456">
        <v>24770628.2305228</v>
      </c>
    </row>
    <row r="17" spans="1:6" s="351" customFormat="1">
      <c r="A17" s="366" t="s">
        <v>562</v>
      </c>
      <c r="B17" s="347" t="s">
        <v>610</v>
      </c>
      <c r="C17" s="406">
        <v>5.6941923836141869E-2</v>
      </c>
      <c r="D17" s="456">
        <v>94073409.5501495</v>
      </c>
    </row>
    <row r="18" spans="1:6" s="350" customFormat="1">
      <c r="A18" s="548" t="s">
        <v>611</v>
      </c>
      <c r="B18" s="549"/>
      <c r="C18" s="408" t="s">
        <v>540</v>
      </c>
      <c r="D18" s="457" t="s">
        <v>541</v>
      </c>
    </row>
    <row r="19" spans="1:6" s="351" customFormat="1">
      <c r="A19" s="348">
        <v>4</v>
      </c>
      <c r="B19" s="347" t="s">
        <v>29</v>
      </c>
      <c r="C19" s="406">
        <f>SUM(C7+$C$11+C15)</f>
        <v>5.6228718777467587E-2</v>
      </c>
      <c r="D19" s="456">
        <f>SUM(D7,D11,D15)</f>
        <v>92895127.766573384</v>
      </c>
    </row>
    <row r="20" spans="1:6" s="351" customFormat="1">
      <c r="A20" s="348">
        <v>5</v>
      </c>
      <c r="B20" s="347" t="s">
        <v>95</v>
      </c>
      <c r="C20" s="406">
        <f>SUM(C8+$C$11+C16)</f>
        <v>7.4993474062656357E-2</v>
      </c>
      <c r="D20" s="456">
        <f>SUM(D8,D12,D16)</f>
        <v>123896266.99979781</v>
      </c>
    </row>
    <row r="21" spans="1:6" s="351" customFormat="1" ht="13.5" thickBot="1">
      <c r="A21" s="353" t="s">
        <v>558</v>
      </c>
      <c r="B21" s="354" t="s">
        <v>94</v>
      </c>
      <c r="C21" s="502">
        <f>SUM(C9+$C$11+C17)</f>
        <v>0.13694192383614187</v>
      </c>
      <c r="D21" s="614">
        <f>SUM(D9,D13,D17)</f>
        <v>226240927.90918285</v>
      </c>
    </row>
    <row r="22" spans="1:6">
      <c r="F22" s="310"/>
    </row>
    <row r="23" spans="1:6" ht="63.75">
      <c r="B23" s="23" t="s">
        <v>652</v>
      </c>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C17" sqref="C17"/>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7" t="s">
        <v>196</v>
      </c>
      <c r="B1" s="19" t="str">
        <f>Info!C2</f>
        <v>სს "ვითიბი ბანკი ჯორჯია"</v>
      </c>
      <c r="E1" s="2"/>
      <c r="F1" s="2"/>
    </row>
    <row r="2" spans="1:6" s="21" customFormat="1" ht="15.75" customHeight="1">
      <c r="A2" s="21" t="s">
        <v>197</v>
      </c>
      <c r="B2" s="415">
        <v>43921</v>
      </c>
    </row>
    <row r="3" spans="1:6" s="21" customFormat="1" ht="15.75" customHeight="1">
      <c r="A3" s="26"/>
    </row>
    <row r="4" spans="1:6" s="21" customFormat="1" ht="15.75" customHeight="1" thickBot="1">
      <c r="A4" s="21" t="s">
        <v>423</v>
      </c>
      <c r="B4" s="205" t="s">
        <v>278</v>
      </c>
      <c r="D4" s="207" t="s">
        <v>100</v>
      </c>
    </row>
    <row r="5" spans="1:6" ht="38.25">
      <c r="A5" s="155" t="s">
        <v>32</v>
      </c>
      <c r="B5" s="156" t="s">
        <v>239</v>
      </c>
      <c r="C5" s="157" t="s">
        <v>245</v>
      </c>
      <c r="D5" s="206" t="s">
        <v>279</v>
      </c>
    </row>
    <row r="6" spans="1:6">
      <c r="A6" s="469">
        <v>1</v>
      </c>
      <c r="B6" s="470" t="s">
        <v>161</v>
      </c>
      <c r="C6" s="458">
        <v>52814462</v>
      </c>
      <c r="D6" s="471"/>
      <c r="E6" s="8"/>
    </row>
    <row r="7" spans="1:6">
      <c r="A7" s="469">
        <v>2</v>
      </c>
      <c r="B7" s="86" t="s">
        <v>162</v>
      </c>
      <c r="C7" s="459">
        <v>261005411</v>
      </c>
      <c r="D7" s="147"/>
      <c r="E7" s="8"/>
    </row>
    <row r="8" spans="1:6">
      <c r="A8" s="469">
        <v>3</v>
      </c>
      <c r="B8" s="86" t="s">
        <v>163</v>
      </c>
      <c r="C8" s="459">
        <v>29787554</v>
      </c>
      <c r="D8" s="147"/>
      <c r="E8" s="8"/>
    </row>
    <row r="9" spans="1:6">
      <c r="A9" s="469">
        <v>4</v>
      </c>
      <c r="B9" s="86" t="s">
        <v>192</v>
      </c>
      <c r="C9" s="459"/>
      <c r="D9" s="147"/>
      <c r="E9" s="8"/>
    </row>
    <row r="10" spans="1:6">
      <c r="A10" s="469">
        <v>5.0999999999999996</v>
      </c>
      <c r="B10" s="86" t="s">
        <v>164</v>
      </c>
      <c r="C10" s="459">
        <v>157063449</v>
      </c>
      <c r="D10" s="147"/>
      <c r="E10" s="8"/>
    </row>
    <row r="11" spans="1:6">
      <c r="A11" s="469">
        <v>5.2</v>
      </c>
      <c r="B11" s="86" t="s">
        <v>633</v>
      </c>
      <c r="C11" s="459">
        <v>-697000</v>
      </c>
      <c r="D11" s="147"/>
      <c r="E11" s="9"/>
    </row>
    <row r="12" spans="1:6">
      <c r="A12" s="469" t="s">
        <v>634</v>
      </c>
      <c r="B12" s="472" t="s">
        <v>635</v>
      </c>
      <c r="C12" s="459">
        <v>697000</v>
      </c>
      <c r="D12" s="245" t="s">
        <v>636</v>
      </c>
      <c r="E12" s="9"/>
    </row>
    <row r="13" spans="1:6">
      <c r="A13" s="469">
        <v>5</v>
      </c>
      <c r="B13" s="86" t="s">
        <v>637</v>
      </c>
      <c r="C13" s="459">
        <v>156366449</v>
      </c>
      <c r="D13" s="148"/>
      <c r="E13" s="9"/>
    </row>
    <row r="14" spans="1:6">
      <c r="A14" s="469">
        <v>6.1</v>
      </c>
      <c r="B14" s="86" t="s">
        <v>165</v>
      </c>
      <c r="C14" s="460">
        <v>1246575669.1820378</v>
      </c>
      <c r="D14" s="148"/>
      <c r="E14" s="8"/>
    </row>
    <row r="15" spans="1:6">
      <c r="A15" s="469">
        <v>6.2</v>
      </c>
      <c r="B15" s="87" t="s">
        <v>166</v>
      </c>
      <c r="C15" s="460">
        <v>-116078870.57994309</v>
      </c>
      <c r="D15" s="148"/>
      <c r="E15" s="8"/>
    </row>
    <row r="16" spans="1:6">
      <c r="A16" s="469" t="s">
        <v>497</v>
      </c>
      <c r="B16" s="88" t="s">
        <v>498</v>
      </c>
      <c r="C16" s="460">
        <v>17594851.554261293</v>
      </c>
      <c r="D16" s="245" t="s">
        <v>636</v>
      </c>
      <c r="E16" s="8"/>
    </row>
    <row r="17" spans="1:5">
      <c r="A17" s="469" t="s">
        <v>497</v>
      </c>
      <c r="B17" s="88" t="s">
        <v>653</v>
      </c>
      <c r="C17" s="460">
        <v>36150682.695265502</v>
      </c>
      <c r="D17" s="148"/>
      <c r="E17" s="8"/>
    </row>
    <row r="18" spans="1:5">
      <c r="A18" s="469">
        <v>6</v>
      </c>
      <c r="B18" s="86" t="s">
        <v>167</v>
      </c>
      <c r="C18" s="461">
        <f>C14+C15</f>
        <v>1130496798.6020947</v>
      </c>
      <c r="D18" s="148"/>
      <c r="E18" s="8"/>
    </row>
    <row r="19" spans="1:5">
      <c r="A19" s="469">
        <v>7</v>
      </c>
      <c r="B19" s="86" t="s">
        <v>168</v>
      </c>
      <c r="C19" s="459">
        <v>12456879</v>
      </c>
      <c r="D19" s="147"/>
      <c r="E19" s="8"/>
    </row>
    <row r="20" spans="1:5">
      <c r="A20" s="469">
        <v>8</v>
      </c>
      <c r="B20" s="86" t="s">
        <v>169</v>
      </c>
      <c r="C20" s="459">
        <v>10445214.829999998</v>
      </c>
      <c r="D20" s="147"/>
      <c r="E20" s="8"/>
    </row>
    <row r="21" spans="1:5">
      <c r="A21" s="469">
        <v>9</v>
      </c>
      <c r="B21" s="86" t="s">
        <v>170</v>
      </c>
      <c r="C21" s="459">
        <v>54000</v>
      </c>
      <c r="D21" s="147"/>
      <c r="E21" s="8"/>
    </row>
    <row r="22" spans="1:5">
      <c r="A22" s="469">
        <v>9.1</v>
      </c>
      <c r="B22" s="88" t="s">
        <v>254</v>
      </c>
      <c r="C22" s="460"/>
      <c r="D22" s="147"/>
      <c r="E22" s="8"/>
    </row>
    <row r="23" spans="1:5">
      <c r="A23" s="469">
        <v>9.1999999999999993</v>
      </c>
      <c r="B23" s="88" t="s">
        <v>244</v>
      </c>
      <c r="C23" s="460"/>
      <c r="D23" s="147"/>
      <c r="E23" s="8"/>
    </row>
    <row r="24" spans="1:5">
      <c r="A24" s="469">
        <v>9.3000000000000007</v>
      </c>
      <c r="B24" s="88" t="s">
        <v>243</v>
      </c>
      <c r="C24" s="460"/>
      <c r="D24" s="147"/>
      <c r="E24" s="8"/>
    </row>
    <row r="25" spans="1:5">
      <c r="A25" s="469">
        <v>10</v>
      </c>
      <c r="B25" s="86" t="s">
        <v>171</v>
      </c>
      <c r="C25" s="459">
        <v>62240389</v>
      </c>
      <c r="D25" s="147"/>
      <c r="E25" s="7"/>
    </row>
    <row r="26" spans="1:5">
      <c r="A26" s="469">
        <v>10.1</v>
      </c>
      <c r="B26" s="88" t="s">
        <v>242</v>
      </c>
      <c r="C26" s="459">
        <v>10740519.24</v>
      </c>
      <c r="D26" s="245" t="s">
        <v>638</v>
      </c>
      <c r="E26" s="8"/>
    </row>
    <row r="27" spans="1:5">
      <c r="A27" s="469">
        <v>11</v>
      </c>
      <c r="B27" s="89" t="s">
        <v>172</v>
      </c>
      <c r="C27" s="462">
        <v>39740015.286800005</v>
      </c>
      <c r="D27" s="149"/>
      <c r="E27" s="8"/>
    </row>
    <row r="28" spans="1:5">
      <c r="A28" s="469">
        <v>11.1</v>
      </c>
      <c r="B28" s="88" t="s">
        <v>639</v>
      </c>
      <c r="C28" s="463">
        <v>-294414.46999999997</v>
      </c>
      <c r="D28" s="245" t="s">
        <v>638</v>
      </c>
      <c r="E28" s="8"/>
    </row>
    <row r="29" spans="1:5">
      <c r="A29" s="469">
        <v>12</v>
      </c>
      <c r="B29" s="91" t="s">
        <v>173</v>
      </c>
      <c r="C29" s="464">
        <f>SUM(C6:C11,C18:C21,C25,C27)</f>
        <v>1755407172.7188945</v>
      </c>
      <c r="D29" s="150"/>
      <c r="E29" s="8"/>
    </row>
    <row r="30" spans="1:5">
      <c r="A30" s="469">
        <v>13</v>
      </c>
      <c r="B30" s="86" t="s">
        <v>174</v>
      </c>
      <c r="C30" s="465">
        <v>14238635</v>
      </c>
      <c r="D30" s="151"/>
      <c r="E30" s="8"/>
    </row>
    <row r="31" spans="1:5">
      <c r="A31" s="469">
        <v>14</v>
      </c>
      <c r="B31" s="86" t="s">
        <v>175</v>
      </c>
      <c r="C31" s="459">
        <v>317170689</v>
      </c>
      <c r="D31" s="147"/>
      <c r="E31" s="8"/>
    </row>
    <row r="32" spans="1:5">
      <c r="A32" s="469">
        <v>15</v>
      </c>
      <c r="B32" s="86" t="s">
        <v>176</v>
      </c>
      <c r="C32" s="459">
        <v>239149284</v>
      </c>
      <c r="D32" s="147"/>
      <c r="E32" s="8"/>
    </row>
    <row r="33" spans="1:5">
      <c r="A33" s="469">
        <v>16</v>
      </c>
      <c r="B33" s="86" t="s">
        <v>177</v>
      </c>
      <c r="C33" s="459">
        <v>673646219</v>
      </c>
      <c r="D33" s="147"/>
      <c r="E33" s="8"/>
    </row>
    <row r="34" spans="1:5">
      <c r="A34" s="469">
        <v>17</v>
      </c>
      <c r="B34" s="86" t="s">
        <v>178</v>
      </c>
      <c r="C34" s="459">
        <v>0</v>
      </c>
      <c r="D34" s="147"/>
      <c r="E34" s="8"/>
    </row>
    <row r="35" spans="1:5">
      <c r="A35" s="469">
        <v>18</v>
      </c>
      <c r="B35" s="86" t="s">
        <v>179</v>
      </c>
      <c r="C35" s="459">
        <v>194418009.34000003</v>
      </c>
      <c r="D35" s="147"/>
      <c r="E35" s="8"/>
    </row>
    <row r="36" spans="1:5">
      <c r="A36" s="469">
        <v>19</v>
      </c>
      <c r="B36" s="86" t="s">
        <v>180</v>
      </c>
      <c r="C36" s="459">
        <v>11276516</v>
      </c>
      <c r="D36" s="147"/>
      <c r="E36" s="8"/>
    </row>
    <row r="37" spans="1:5">
      <c r="A37" s="469">
        <v>20</v>
      </c>
      <c r="B37" s="86" t="s">
        <v>102</v>
      </c>
      <c r="C37" s="459">
        <v>46819443.93</v>
      </c>
      <c r="D37" s="147"/>
      <c r="E37" s="7"/>
    </row>
    <row r="38" spans="1:5">
      <c r="A38" s="469">
        <v>20.100000000000001</v>
      </c>
      <c r="B38" s="90" t="s">
        <v>496</v>
      </c>
      <c r="C38" s="462">
        <v>0</v>
      </c>
      <c r="D38" s="245" t="s">
        <v>636</v>
      </c>
      <c r="E38" s="8"/>
    </row>
    <row r="39" spans="1:5">
      <c r="A39" s="469">
        <v>21</v>
      </c>
      <c r="B39" s="89" t="s">
        <v>181</v>
      </c>
      <c r="C39" s="462">
        <v>68327362.25999999</v>
      </c>
      <c r="D39" s="147"/>
      <c r="E39" s="8"/>
    </row>
    <row r="40" spans="1:5">
      <c r="A40" s="469">
        <v>21.1</v>
      </c>
      <c r="B40" s="90" t="s">
        <v>241</v>
      </c>
      <c r="C40" s="466">
        <v>55959562.25999999</v>
      </c>
      <c r="D40" s="245" t="s">
        <v>640</v>
      </c>
      <c r="E40" s="8"/>
    </row>
    <row r="41" spans="1:5" ht="30">
      <c r="A41" s="469">
        <v>21.2</v>
      </c>
      <c r="B41" s="473" t="s">
        <v>59</v>
      </c>
      <c r="C41" s="467">
        <v>12367800.000000002</v>
      </c>
      <c r="D41" s="245" t="s">
        <v>641</v>
      </c>
      <c r="E41" s="8"/>
    </row>
    <row r="42" spans="1:5">
      <c r="A42" s="469">
        <v>22</v>
      </c>
      <c r="B42" s="91" t="s">
        <v>182</v>
      </c>
      <c r="C42" s="464">
        <f>SUM(C30:C39)</f>
        <v>1565046158.5300002</v>
      </c>
      <c r="D42" s="150"/>
      <c r="E42" s="8"/>
    </row>
    <row r="43" spans="1:5">
      <c r="A43" s="469">
        <v>23</v>
      </c>
      <c r="B43" s="89" t="s">
        <v>183</v>
      </c>
      <c r="C43" s="459">
        <v>209008277</v>
      </c>
      <c r="D43" s="245" t="s">
        <v>642</v>
      </c>
      <c r="E43" s="8"/>
    </row>
    <row r="44" spans="1:5">
      <c r="A44" s="469">
        <v>24</v>
      </c>
      <c r="B44" s="89" t="s">
        <v>184</v>
      </c>
      <c r="C44" s="459"/>
      <c r="D44" s="147"/>
      <c r="E44" s="8"/>
    </row>
    <row r="45" spans="1:5">
      <c r="A45" s="469">
        <v>25</v>
      </c>
      <c r="B45" s="89" t="s">
        <v>240</v>
      </c>
      <c r="C45" s="459"/>
      <c r="D45" s="147"/>
      <c r="E45" s="7"/>
    </row>
    <row r="46" spans="1:5">
      <c r="A46" s="469">
        <v>26</v>
      </c>
      <c r="B46" s="89" t="s">
        <v>186</v>
      </c>
      <c r="C46" s="459"/>
      <c r="D46" s="147"/>
    </row>
    <row r="47" spans="1:5">
      <c r="A47" s="469">
        <v>27</v>
      </c>
      <c r="B47" s="89" t="s">
        <v>187</v>
      </c>
      <c r="C47" s="459">
        <v>0</v>
      </c>
      <c r="D47" s="147"/>
    </row>
    <row r="48" spans="1:5">
      <c r="A48" s="469">
        <v>28</v>
      </c>
      <c r="B48" s="89" t="s">
        <v>188</v>
      </c>
      <c r="C48" s="459">
        <v>-28271620</v>
      </c>
      <c r="D48" s="245" t="s">
        <v>643</v>
      </c>
    </row>
    <row r="49" spans="1:4">
      <c r="A49" s="469">
        <v>29</v>
      </c>
      <c r="B49" s="89" t="s">
        <v>41</v>
      </c>
      <c r="C49" s="459">
        <v>9624357</v>
      </c>
      <c r="D49" s="147"/>
    </row>
    <row r="50" spans="1:4">
      <c r="A50" s="474">
        <v>29.1</v>
      </c>
      <c r="B50" s="89" t="s">
        <v>37</v>
      </c>
      <c r="C50" s="463">
        <v>9624357</v>
      </c>
      <c r="D50" s="245" t="s">
        <v>644</v>
      </c>
    </row>
    <row r="51" spans="1:4">
      <c r="A51" s="474">
        <v>29.2</v>
      </c>
      <c r="B51" s="89" t="s">
        <v>41</v>
      </c>
      <c r="C51" s="463">
        <v>-9624357</v>
      </c>
      <c r="D51" s="245" t="s">
        <v>645</v>
      </c>
    </row>
    <row r="52" spans="1:4" ht="16.5" thickBot="1">
      <c r="A52" s="152">
        <v>30</v>
      </c>
      <c r="B52" s="153" t="s">
        <v>189</v>
      </c>
      <c r="C52" s="468">
        <f>SUM(C43:C49)</f>
        <v>190361014</v>
      </c>
      <c r="D52" s="154"/>
    </row>
  </sheetData>
  <pageMargins left="0.7" right="0.7" top="0.75" bottom="0.75" header="0.3" footer="0.3"/>
  <pageSetup paperSize="9" scale="5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C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09" t="str">
        <f>Info!C2</f>
        <v>სს "ვითიბი ბანკი ჯორჯია"</v>
      </c>
    </row>
    <row r="2" spans="1:22">
      <c r="A2" s="2" t="s">
        <v>197</v>
      </c>
      <c r="B2" s="414">
        <v>43921</v>
      </c>
    </row>
    <row r="4" spans="1:22" ht="27.75" thickBot="1">
      <c r="A4" s="2" t="s">
        <v>425</v>
      </c>
      <c r="B4" s="278" t="s">
        <v>468</v>
      </c>
      <c r="V4" s="207" t="s">
        <v>100</v>
      </c>
    </row>
    <row r="5" spans="1:22">
      <c r="A5" s="101"/>
      <c r="B5" s="102"/>
      <c r="C5" s="550" t="s">
        <v>206</v>
      </c>
      <c r="D5" s="551"/>
      <c r="E5" s="551"/>
      <c r="F5" s="551"/>
      <c r="G5" s="551"/>
      <c r="H5" s="551"/>
      <c r="I5" s="551"/>
      <c r="J5" s="551"/>
      <c r="K5" s="551"/>
      <c r="L5" s="552"/>
      <c r="M5" s="550" t="s">
        <v>207</v>
      </c>
      <c r="N5" s="551"/>
      <c r="O5" s="551"/>
      <c r="P5" s="551"/>
      <c r="Q5" s="551"/>
      <c r="R5" s="551"/>
      <c r="S5" s="552"/>
      <c r="T5" s="555" t="s">
        <v>466</v>
      </c>
      <c r="U5" s="555" t="s">
        <v>465</v>
      </c>
      <c r="V5" s="553" t="s">
        <v>208</v>
      </c>
    </row>
    <row r="6" spans="1:22" s="69" customFormat="1" ht="140.25">
      <c r="A6" s="119"/>
      <c r="B6" s="182"/>
      <c r="C6" s="99" t="s">
        <v>209</v>
      </c>
      <c r="D6" s="98" t="s">
        <v>210</v>
      </c>
      <c r="E6" s="95" t="s">
        <v>211</v>
      </c>
      <c r="F6" s="279" t="s">
        <v>460</v>
      </c>
      <c r="G6" s="98" t="s">
        <v>212</v>
      </c>
      <c r="H6" s="98" t="s">
        <v>213</v>
      </c>
      <c r="I6" s="98" t="s">
        <v>214</v>
      </c>
      <c r="J6" s="98" t="s">
        <v>256</v>
      </c>
      <c r="K6" s="98" t="s">
        <v>215</v>
      </c>
      <c r="L6" s="100" t="s">
        <v>216</v>
      </c>
      <c r="M6" s="99" t="s">
        <v>217</v>
      </c>
      <c r="N6" s="98" t="s">
        <v>218</v>
      </c>
      <c r="O6" s="98" t="s">
        <v>219</v>
      </c>
      <c r="P6" s="98" t="s">
        <v>220</v>
      </c>
      <c r="Q6" s="98" t="s">
        <v>221</v>
      </c>
      <c r="R6" s="98" t="s">
        <v>222</v>
      </c>
      <c r="S6" s="100" t="s">
        <v>223</v>
      </c>
      <c r="T6" s="556"/>
      <c r="U6" s="556"/>
      <c r="V6" s="554"/>
    </row>
    <row r="7" spans="1:22" s="163" customFormat="1">
      <c r="A7" s="164">
        <v>1</v>
      </c>
      <c r="B7" s="162" t="s">
        <v>224</v>
      </c>
      <c r="C7" s="519"/>
      <c r="D7" s="475">
        <v>0</v>
      </c>
      <c r="E7" s="475"/>
      <c r="F7" s="475"/>
      <c r="G7" s="475"/>
      <c r="H7" s="475"/>
      <c r="I7" s="475"/>
      <c r="J7" s="475">
        <v>0</v>
      </c>
      <c r="K7" s="475"/>
      <c r="L7" s="509"/>
      <c r="M7" s="519"/>
      <c r="N7" s="475"/>
      <c r="O7" s="475"/>
      <c r="P7" s="475"/>
      <c r="Q7" s="475"/>
      <c r="R7" s="475"/>
      <c r="S7" s="509"/>
      <c r="T7" s="520">
        <v>0</v>
      </c>
      <c r="U7" s="520"/>
      <c r="V7" s="257">
        <f>SUM(C7:S7)</f>
        <v>0</v>
      </c>
    </row>
    <row r="8" spans="1:22" s="163" customFormat="1">
      <c r="A8" s="164">
        <v>2</v>
      </c>
      <c r="B8" s="162" t="s">
        <v>225</v>
      </c>
      <c r="C8" s="519"/>
      <c r="D8" s="475">
        <v>0</v>
      </c>
      <c r="E8" s="475"/>
      <c r="F8" s="475"/>
      <c r="G8" s="475"/>
      <c r="H8" s="475"/>
      <c r="I8" s="475"/>
      <c r="J8" s="475">
        <v>0</v>
      </c>
      <c r="K8" s="475"/>
      <c r="L8" s="509"/>
      <c r="M8" s="519"/>
      <c r="N8" s="475"/>
      <c r="O8" s="475"/>
      <c r="P8" s="475"/>
      <c r="Q8" s="475"/>
      <c r="R8" s="475"/>
      <c r="S8" s="509"/>
      <c r="T8" s="520">
        <v>0</v>
      </c>
      <c r="U8" s="520"/>
      <c r="V8" s="257">
        <f t="shared" ref="V8:V20" si="0">SUM(C8:S8)</f>
        <v>0</v>
      </c>
    </row>
    <row r="9" spans="1:22" s="163" customFormat="1">
      <c r="A9" s="164">
        <v>3</v>
      </c>
      <c r="B9" s="162" t="s">
        <v>226</v>
      </c>
      <c r="C9" s="519"/>
      <c r="D9" s="475">
        <v>0</v>
      </c>
      <c r="E9" s="475"/>
      <c r="F9" s="475"/>
      <c r="G9" s="475"/>
      <c r="H9" s="475"/>
      <c r="I9" s="475"/>
      <c r="J9" s="475">
        <v>0</v>
      </c>
      <c r="K9" s="475"/>
      <c r="L9" s="509"/>
      <c r="M9" s="519"/>
      <c r="N9" s="475"/>
      <c r="O9" s="475"/>
      <c r="P9" s="475"/>
      <c r="Q9" s="475"/>
      <c r="R9" s="475"/>
      <c r="S9" s="509"/>
      <c r="T9" s="520">
        <v>0</v>
      </c>
      <c r="U9" s="520"/>
      <c r="V9" s="257">
        <f>SUM(C9:S9)</f>
        <v>0</v>
      </c>
    </row>
    <row r="10" spans="1:22" s="163" customFormat="1">
      <c r="A10" s="164">
        <v>4</v>
      </c>
      <c r="B10" s="162" t="s">
        <v>227</v>
      </c>
      <c r="C10" s="519"/>
      <c r="D10" s="475">
        <v>0</v>
      </c>
      <c r="E10" s="475"/>
      <c r="F10" s="475"/>
      <c r="G10" s="475"/>
      <c r="H10" s="475"/>
      <c r="I10" s="475"/>
      <c r="J10" s="475">
        <v>0</v>
      </c>
      <c r="K10" s="475"/>
      <c r="L10" s="509"/>
      <c r="M10" s="519"/>
      <c r="N10" s="475"/>
      <c r="O10" s="475"/>
      <c r="P10" s="475"/>
      <c r="Q10" s="475"/>
      <c r="R10" s="475"/>
      <c r="S10" s="509"/>
      <c r="T10" s="520">
        <v>0</v>
      </c>
      <c r="U10" s="520"/>
      <c r="V10" s="257">
        <f t="shared" si="0"/>
        <v>0</v>
      </c>
    </row>
    <row r="11" spans="1:22" s="163" customFormat="1">
      <c r="A11" s="164">
        <v>5</v>
      </c>
      <c r="B11" s="162" t="s">
        <v>228</v>
      </c>
      <c r="C11" s="519"/>
      <c r="D11" s="475">
        <v>0</v>
      </c>
      <c r="E11" s="475"/>
      <c r="F11" s="475"/>
      <c r="G11" s="475"/>
      <c r="H11" s="475"/>
      <c r="I11" s="475"/>
      <c r="J11" s="475">
        <v>0</v>
      </c>
      <c r="K11" s="475"/>
      <c r="L11" s="509"/>
      <c r="M11" s="519"/>
      <c r="N11" s="475"/>
      <c r="O11" s="475"/>
      <c r="P11" s="475"/>
      <c r="Q11" s="475"/>
      <c r="R11" s="475"/>
      <c r="S11" s="509"/>
      <c r="T11" s="520">
        <v>0</v>
      </c>
      <c r="U11" s="520"/>
      <c r="V11" s="257">
        <f t="shared" si="0"/>
        <v>0</v>
      </c>
    </row>
    <row r="12" spans="1:22" s="163" customFormat="1">
      <c r="A12" s="164">
        <v>6</v>
      </c>
      <c r="B12" s="162" t="s">
        <v>229</v>
      </c>
      <c r="C12" s="519"/>
      <c r="D12" s="475">
        <v>0</v>
      </c>
      <c r="E12" s="475"/>
      <c r="F12" s="475"/>
      <c r="G12" s="475"/>
      <c r="H12" s="475"/>
      <c r="I12" s="475"/>
      <c r="J12" s="475">
        <v>0</v>
      </c>
      <c r="K12" s="475"/>
      <c r="L12" s="509"/>
      <c r="M12" s="519"/>
      <c r="N12" s="475"/>
      <c r="O12" s="475"/>
      <c r="P12" s="475"/>
      <c r="Q12" s="475"/>
      <c r="R12" s="475"/>
      <c r="S12" s="509"/>
      <c r="T12" s="520">
        <v>0</v>
      </c>
      <c r="U12" s="520"/>
      <c r="V12" s="257">
        <f t="shared" si="0"/>
        <v>0</v>
      </c>
    </row>
    <row r="13" spans="1:22" s="163" customFormat="1">
      <c r="A13" s="164">
        <v>7</v>
      </c>
      <c r="B13" s="162" t="s">
        <v>79</v>
      </c>
      <c r="C13" s="519"/>
      <c r="D13" s="475">
        <v>24788813.091624998</v>
      </c>
      <c r="E13" s="475"/>
      <c r="F13" s="475"/>
      <c r="G13" s="475"/>
      <c r="H13" s="475"/>
      <c r="I13" s="475"/>
      <c r="J13" s="475">
        <v>0</v>
      </c>
      <c r="K13" s="475"/>
      <c r="L13" s="509"/>
      <c r="M13" s="519"/>
      <c r="N13" s="475"/>
      <c r="O13" s="475"/>
      <c r="P13" s="475"/>
      <c r="Q13" s="475"/>
      <c r="R13" s="475"/>
      <c r="S13" s="509"/>
      <c r="T13" s="520">
        <v>17881669.164104998</v>
      </c>
      <c r="U13" s="520">
        <v>6907143.9275200004</v>
      </c>
      <c r="V13" s="257">
        <f t="shared" si="0"/>
        <v>24788813.091624998</v>
      </c>
    </row>
    <row r="14" spans="1:22" s="163" customFormat="1">
      <c r="A14" s="164">
        <v>8</v>
      </c>
      <c r="B14" s="162" t="s">
        <v>80</v>
      </c>
      <c r="C14" s="519"/>
      <c r="D14" s="475">
        <v>7596231.1762837498</v>
      </c>
      <c r="E14" s="475"/>
      <c r="F14" s="475"/>
      <c r="G14" s="475"/>
      <c r="H14" s="475"/>
      <c r="I14" s="475"/>
      <c r="J14" s="475">
        <v>0</v>
      </c>
      <c r="K14" s="475"/>
      <c r="L14" s="509"/>
      <c r="M14" s="519"/>
      <c r="N14" s="475"/>
      <c r="O14" s="475"/>
      <c r="P14" s="475"/>
      <c r="Q14" s="475"/>
      <c r="R14" s="475"/>
      <c r="S14" s="509"/>
      <c r="T14" s="520">
        <v>6667495.5288074994</v>
      </c>
      <c r="U14" s="520">
        <v>928735.64747624996</v>
      </c>
      <c r="V14" s="257">
        <f t="shared" si="0"/>
        <v>7596231.1762837498</v>
      </c>
    </row>
    <row r="15" spans="1:22" s="163" customFormat="1">
      <c r="A15" s="164">
        <v>9</v>
      </c>
      <c r="B15" s="162" t="s">
        <v>81</v>
      </c>
      <c r="C15" s="519"/>
      <c r="D15" s="475">
        <v>0</v>
      </c>
      <c r="E15" s="475"/>
      <c r="F15" s="475"/>
      <c r="G15" s="475"/>
      <c r="H15" s="475"/>
      <c r="I15" s="475"/>
      <c r="J15" s="475">
        <v>0</v>
      </c>
      <c r="K15" s="475"/>
      <c r="L15" s="509"/>
      <c r="M15" s="519"/>
      <c r="N15" s="475"/>
      <c r="O15" s="475"/>
      <c r="P15" s="475"/>
      <c r="Q15" s="475"/>
      <c r="R15" s="475"/>
      <c r="S15" s="509"/>
      <c r="T15" s="520">
        <v>0</v>
      </c>
      <c r="U15" s="520"/>
      <c r="V15" s="257">
        <f t="shared" si="0"/>
        <v>0</v>
      </c>
    </row>
    <row r="16" spans="1:22" s="163" customFormat="1">
      <c r="A16" s="164">
        <v>10</v>
      </c>
      <c r="B16" s="162" t="s">
        <v>75</v>
      </c>
      <c r="C16" s="519"/>
      <c r="D16" s="475">
        <v>36589.757559999998</v>
      </c>
      <c r="E16" s="475"/>
      <c r="F16" s="475"/>
      <c r="G16" s="475"/>
      <c r="H16" s="475"/>
      <c r="I16" s="475"/>
      <c r="J16" s="475">
        <v>0</v>
      </c>
      <c r="K16" s="475"/>
      <c r="L16" s="509"/>
      <c r="M16" s="519"/>
      <c r="N16" s="475"/>
      <c r="O16" s="475"/>
      <c r="P16" s="475"/>
      <c r="Q16" s="475"/>
      <c r="R16" s="475"/>
      <c r="S16" s="509"/>
      <c r="T16" s="520">
        <v>36589.757559999998</v>
      </c>
      <c r="U16" s="520"/>
      <c r="V16" s="257">
        <f t="shared" si="0"/>
        <v>36589.757559999998</v>
      </c>
    </row>
    <row r="17" spans="1:22" s="163" customFormat="1">
      <c r="A17" s="164">
        <v>11</v>
      </c>
      <c r="B17" s="162" t="s">
        <v>76</v>
      </c>
      <c r="C17" s="519"/>
      <c r="D17" s="475">
        <v>0</v>
      </c>
      <c r="E17" s="475"/>
      <c r="F17" s="475"/>
      <c r="G17" s="475"/>
      <c r="H17" s="475"/>
      <c r="I17" s="475"/>
      <c r="J17" s="475">
        <v>0</v>
      </c>
      <c r="K17" s="475"/>
      <c r="L17" s="509"/>
      <c r="M17" s="519"/>
      <c r="N17" s="475"/>
      <c r="O17" s="475"/>
      <c r="P17" s="475"/>
      <c r="Q17" s="475"/>
      <c r="R17" s="475"/>
      <c r="S17" s="509"/>
      <c r="T17" s="520">
        <v>0</v>
      </c>
      <c r="U17" s="520"/>
      <c r="V17" s="257">
        <f t="shared" si="0"/>
        <v>0</v>
      </c>
    </row>
    <row r="18" spans="1:22" s="163" customFormat="1">
      <c r="A18" s="164">
        <v>12</v>
      </c>
      <c r="B18" s="162" t="s">
        <v>77</v>
      </c>
      <c r="C18" s="519"/>
      <c r="D18" s="475">
        <v>0</v>
      </c>
      <c r="E18" s="475"/>
      <c r="F18" s="475"/>
      <c r="G18" s="475"/>
      <c r="H18" s="475"/>
      <c r="I18" s="475"/>
      <c r="J18" s="475">
        <v>0</v>
      </c>
      <c r="K18" s="475"/>
      <c r="L18" s="509"/>
      <c r="M18" s="519"/>
      <c r="N18" s="475"/>
      <c r="O18" s="475"/>
      <c r="P18" s="475"/>
      <c r="Q18" s="475"/>
      <c r="R18" s="475"/>
      <c r="S18" s="509"/>
      <c r="T18" s="520">
        <v>0</v>
      </c>
      <c r="U18" s="520"/>
      <c r="V18" s="257">
        <f t="shared" si="0"/>
        <v>0</v>
      </c>
    </row>
    <row r="19" spans="1:22" s="163" customFormat="1">
      <c r="A19" s="164">
        <v>13</v>
      </c>
      <c r="B19" s="162" t="s">
        <v>78</v>
      </c>
      <c r="C19" s="519"/>
      <c r="D19" s="475">
        <v>0</v>
      </c>
      <c r="E19" s="475"/>
      <c r="F19" s="475"/>
      <c r="G19" s="475"/>
      <c r="H19" s="475"/>
      <c r="I19" s="475"/>
      <c r="J19" s="475">
        <v>0</v>
      </c>
      <c r="K19" s="475"/>
      <c r="L19" s="509"/>
      <c r="M19" s="519"/>
      <c r="N19" s="475"/>
      <c r="O19" s="475"/>
      <c r="P19" s="475"/>
      <c r="Q19" s="475"/>
      <c r="R19" s="475"/>
      <c r="S19" s="509"/>
      <c r="T19" s="520">
        <v>0</v>
      </c>
      <c r="U19" s="520"/>
      <c r="V19" s="257">
        <f t="shared" si="0"/>
        <v>0</v>
      </c>
    </row>
    <row r="20" spans="1:22" s="163" customFormat="1">
      <c r="A20" s="164">
        <v>14</v>
      </c>
      <c r="B20" s="162" t="s">
        <v>257</v>
      </c>
      <c r="C20" s="519"/>
      <c r="D20" s="475">
        <v>0</v>
      </c>
      <c r="E20" s="475"/>
      <c r="F20" s="475"/>
      <c r="G20" s="475"/>
      <c r="H20" s="475"/>
      <c r="I20" s="475"/>
      <c r="J20" s="475">
        <v>0</v>
      </c>
      <c r="K20" s="475"/>
      <c r="L20" s="509"/>
      <c r="M20" s="519"/>
      <c r="N20" s="475"/>
      <c r="O20" s="475"/>
      <c r="P20" s="475"/>
      <c r="Q20" s="475"/>
      <c r="R20" s="475"/>
      <c r="S20" s="509"/>
      <c r="T20" s="520">
        <v>0</v>
      </c>
      <c r="U20" s="520"/>
      <c r="V20" s="257">
        <f t="shared" si="0"/>
        <v>0</v>
      </c>
    </row>
    <row r="21" spans="1:22" ht="13.5" thickBot="1">
      <c r="A21" s="103"/>
      <c r="B21" s="104" t="s">
        <v>74</v>
      </c>
      <c r="C21" s="258">
        <f>SUM(C7:C20)</f>
        <v>0</v>
      </c>
      <c r="D21" s="256">
        <f t="shared" ref="D21:V21" si="1">SUM(D7:D20)</f>
        <v>32421634.025468748</v>
      </c>
      <c r="E21" s="256">
        <f t="shared" si="1"/>
        <v>0</v>
      </c>
      <c r="F21" s="256">
        <f t="shared" si="1"/>
        <v>0</v>
      </c>
      <c r="G21" s="256">
        <f t="shared" si="1"/>
        <v>0</v>
      </c>
      <c r="H21" s="256">
        <f t="shared" si="1"/>
        <v>0</v>
      </c>
      <c r="I21" s="256">
        <f t="shared" si="1"/>
        <v>0</v>
      </c>
      <c r="J21" s="256">
        <f t="shared" si="1"/>
        <v>0</v>
      </c>
      <c r="K21" s="256">
        <f t="shared" si="1"/>
        <v>0</v>
      </c>
      <c r="L21" s="259">
        <f t="shared" si="1"/>
        <v>0</v>
      </c>
      <c r="M21" s="258">
        <f t="shared" si="1"/>
        <v>0</v>
      </c>
      <c r="N21" s="256">
        <f t="shared" si="1"/>
        <v>0</v>
      </c>
      <c r="O21" s="256">
        <f t="shared" si="1"/>
        <v>0</v>
      </c>
      <c r="P21" s="256">
        <f t="shared" si="1"/>
        <v>0</v>
      </c>
      <c r="Q21" s="256">
        <f t="shared" si="1"/>
        <v>0</v>
      </c>
      <c r="R21" s="256">
        <f t="shared" si="1"/>
        <v>0</v>
      </c>
      <c r="S21" s="259">
        <f t="shared" si="1"/>
        <v>0</v>
      </c>
      <c r="T21" s="259">
        <f>SUM(T7:T20)</f>
        <v>24585754.450472496</v>
      </c>
      <c r="U21" s="259">
        <f t="shared" si="1"/>
        <v>7835879.5749962507</v>
      </c>
      <c r="V21" s="260">
        <f t="shared" si="1"/>
        <v>32421634.025468748</v>
      </c>
    </row>
    <row r="24" spans="1:22">
      <c r="A24" s="18"/>
      <c r="B24" s="18"/>
      <c r="C24" s="73"/>
      <c r="D24" s="73"/>
      <c r="E24" s="73"/>
    </row>
    <row r="25" spans="1:22">
      <c r="A25" s="96"/>
      <c r="B25" s="96"/>
      <c r="C25" s="18"/>
      <c r="D25" s="73"/>
      <c r="E25" s="73"/>
    </row>
    <row r="26" spans="1:22">
      <c r="A26" s="96"/>
      <c r="B26" s="97"/>
      <c r="C26" s="18"/>
      <c r="D26" s="73"/>
      <c r="E26" s="73"/>
    </row>
    <row r="27" spans="1:22">
      <c r="A27" s="96"/>
      <c r="B27" s="96"/>
      <c r="C27" s="18"/>
      <c r="D27" s="73"/>
      <c r="E27" s="73"/>
    </row>
    <row r="28" spans="1:22">
      <c r="A28" s="96"/>
      <c r="B28" s="97"/>
      <c r="C28" s="18"/>
      <c r="D28" s="73"/>
      <c r="E28" s="73"/>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activeCell="B3" sqref="B3"/>
      <selection pane="topRight" activeCell="B3" sqref="B3"/>
      <selection pane="bottomLeft" activeCell="B3" sqref="B3"/>
      <selection pane="bottomRight" activeCell="S22" sqref="S22"/>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196</v>
      </c>
      <c r="B1" s="309" t="str">
        <f>Info!C2</f>
        <v>სს "ვითიბი ბანკი ჯორჯია"</v>
      </c>
    </row>
    <row r="2" spans="1:19">
      <c r="A2" s="2" t="s">
        <v>197</v>
      </c>
      <c r="B2" s="414">
        <v>43921</v>
      </c>
    </row>
    <row r="4" spans="1:19" ht="39" thickBot="1">
      <c r="A4" s="69" t="s">
        <v>424</v>
      </c>
      <c r="B4" s="277" t="s">
        <v>467</v>
      </c>
    </row>
    <row r="5" spans="1:19">
      <c r="A5" s="135"/>
      <c r="B5" s="138"/>
      <c r="C5" s="117" t="s">
        <v>0</v>
      </c>
      <c r="D5" s="117" t="s">
        <v>1</v>
      </c>
      <c r="E5" s="117" t="s">
        <v>2</v>
      </c>
      <c r="F5" s="117" t="s">
        <v>3</v>
      </c>
      <c r="G5" s="117" t="s">
        <v>4</v>
      </c>
      <c r="H5" s="117" t="s">
        <v>10</v>
      </c>
      <c r="I5" s="117" t="s">
        <v>246</v>
      </c>
      <c r="J5" s="117" t="s">
        <v>247</v>
      </c>
      <c r="K5" s="117" t="s">
        <v>248</v>
      </c>
      <c r="L5" s="117" t="s">
        <v>249</v>
      </c>
      <c r="M5" s="117" t="s">
        <v>250</v>
      </c>
      <c r="N5" s="117" t="s">
        <v>251</v>
      </c>
      <c r="O5" s="117" t="s">
        <v>454</v>
      </c>
      <c r="P5" s="117" t="s">
        <v>455</v>
      </c>
      <c r="Q5" s="117" t="s">
        <v>456</v>
      </c>
      <c r="R5" s="271" t="s">
        <v>457</v>
      </c>
      <c r="S5" s="118" t="s">
        <v>458</v>
      </c>
    </row>
    <row r="6" spans="1:19" ht="46.5" customHeight="1">
      <c r="A6" s="159"/>
      <c r="B6" s="561" t="s">
        <v>459</v>
      </c>
      <c r="C6" s="559">
        <v>0</v>
      </c>
      <c r="D6" s="560"/>
      <c r="E6" s="559">
        <v>0.2</v>
      </c>
      <c r="F6" s="560"/>
      <c r="G6" s="559">
        <v>0.35</v>
      </c>
      <c r="H6" s="560"/>
      <c r="I6" s="559">
        <v>0.5</v>
      </c>
      <c r="J6" s="560"/>
      <c r="K6" s="559">
        <v>0.75</v>
      </c>
      <c r="L6" s="560"/>
      <c r="M6" s="559">
        <v>1</v>
      </c>
      <c r="N6" s="560"/>
      <c r="O6" s="559">
        <v>1.5</v>
      </c>
      <c r="P6" s="560"/>
      <c r="Q6" s="559">
        <v>2.5</v>
      </c>
      <c r="R6" s="560"/>
      <c r="S6" s="557" t="s">
        <v>259</v>
      </c>
    </row>
    <row r="7" spans="1:19">
      <c r="A7" s="159"/>
      <c r="B7" s="562"/>
      <c r="C7" s="276" t="s">
        <v>452</v>
      </c>
      <c r="D7" s="276" t="s">
        <v>453</v>
      </c>
      <c r="E7" s="276" t="s">
        <v>452</v>
      </c>
      <c r="F7" s="276" t="s">
        <v>453</v>
      </c>
      <c r="G7" s="276" t="s">
        <v>452</v>
      </c>
      <c r="H7" s="276" t="s">
        <v>453</v>
      </c>
      <c r="I7" s="276" t="s">
        <v>452</v>
      </c>
      <c r="J7" s="276" t="s">
        <v>453</v>
      </c>
      <c r="K7" s="276" t="s">
        <v>452</v>
      </c>
      <c r="L7" s="276" t="s">
        <v>453</v>
      </c>
      <c r="M7" s="276" t="s">
        <v>452</v>
      </c>
      <c r="N7" s="276" t="s">
        <v>453</v>
      </c>
      <c r="O7" s="276" t="s">
        <v>452</v>
      </c>
      <c r="P7" s="276" t="s">
        <v>453</v>
      </c>
      <c r="Q7" s="276" t="s">
        <v>452</v>
      </c>
      <c r="R7" s="276" t="s">
        <v>453</v>
      </c>
      <c r="S7" s="558"/>
    </row>
    <row r="8" spans="1:19" s="163" customFormat="1">
      <c r="A8" s="121">
        <v>1</v>
      </c>
      <c r="B8" s="180" t="s">
        <v>224</v>
      </c>
      <c r="C8" s="475">
        <v>142452689.88</v>
      </c>
      <c r="D8" s="475"/>
      <c r="E8" s="475">
        <v>0</v>
      </c>
      <c r="F8" s="475"/>
      <c r="G8" s="475">
        <v>0</v>
      </c>
      <c r="H8" s="475"/>
      <c r="I8" s="475">
        <v>0</v>
      </c>
      <c r="J8" s="475"/>
      <c r="K8" s="475">
        <v>0</v>
      </c>
      <c r="L8" s="475"/>
      <c r="M8" s="475">
        <v>241297495.64309999</v>
      </c>
      <c r="N8" s="475"/>
      <c r="O8" s="475">
        <v>0</v>
      </c>
      <c r="P8" s="475"/>
      <c r="Q8" s="475">
        <v>0</v>
      </c>
      <c r="R8" s="475"/>
      <c r="S8" s="476">
        <v>241297495.64309999</v>
      </c>
    </row>
    <row r="9" spans="1:19" s="163" customFormat="1">
      <c r="A9" s="121">
        <v>2</v>
      </c>
      <c r="B9" s="180" t="s">
        <v>225</v>
      </c>
      <c r="C9" s="475">
        <v>0</v>
      </c>
      <c r="D9" s="475"/>
      <c r="E9" s="475">
        <v>0</v>
      </c>
      <c r="F9" s="475"/>
      <c r="G9" s="475">
        <v>0</v>
      </c>
      <c r="H9" s="475"/>
      <c r="I9" s="475">
        <v>0</v>
      </c>
      <c r="J9" s="475"/>
      <c r="K9" s="475">
        <v>0</v>
      </c>
      <c r="L9" s="475"/>
      <c r="M9" s="475">
        <v>0</v>
      </c>
      <c r="N9" s="475"/>
      <c r="O9" s="475">
        <v>0</v>
      </c>
      <c r="P9" s="475"/>
      <c r="Q9" s="475">
        <v>0</v>
      </c>
      <c r="R9" s="475"/>
      <c r="S9" s="476">
        <v>0</v>
      </c>
    </row>
    <row r="10" spans="1:19" s="163" customFormat="1">
      <c r="A10" s="121">
        <v>3</v>
      </c>
      <c r="B10" s="180" t="s">
        <v>226</v>
      </c>
      <c r="C10" s="475">
        <v>0</v>
      </c>
      <c r="D10" s="475"/>
      <c r="E10" s="475">
        <v>0</v>
      </c>
      <c r="F10" s="475"/>
      <c r="G10" s="475">
        <v>0</v>
      </c>
      <c r="H10" s="475"/>
      <c r="I10" s="475">
        <v>0</v>
      </c>
      <c r="J10" s="475"/>
      <c r="K10" s="475">
        <v>0</v>
      </c>
      <c r="L10" s="475"/>
      <c r="M10" s="475">
        <v>0</v>
      </c>
      <c r="N10" s="475"/>
      <c r="O10" s="475">
        <v>0</v>
      </c>
      <c r="P10" s="475"/>
      <c r="Q10" s="475">
        <v>0</v>
      </c>
      <c r="R10" s="475"/>
      <c r="S10" s="476">
        <v>0</v>
      </c>
    </row>
    <row r="11" spans="1:19" s="163" customFormat="1">
      <c r="A11" s="121">
        <v>4</v>
      </c>
      <c r="B11" s="180" t="s">
        <v>227</v>
      </c>
      <c r="C11" s="475">
        <v>0</v>
      </c>
      <c r="D11" s="475"/>
      <c r="E11" s="475">
        <v>0</v>
      </c>
      <c r="F11" s="475"/>
      <c r="G11" s="475">
        <v>0</v>
      </c>
      <c r="H11" s="475"/>
      <c r="I11" s="475">
        <v>0</v>
      </c>
      <c r="J11" s="475"/>
      <c r="K11" s="475">
        <v>0</v>
      </c>
      <c r="L11" s="475"/>
      <c r="M11" s="475">
        <v>0</v>
      </c>
      <c r="N11" s="475"/>
      <c r="O11" s="475">
        <v>0</v>
      </c>
      <c r="P11" s="475"/>
      <c r="Q11" s="475">
        <v>0</v>
      </c>
      <c r="R11" s="475"/>
      <c r="S11" s="476">
        <v>0</v>
      </c>
    </row>
    <row r="12" spans="1:19" s="163" customFormat="1">
      <c r="A12" s="121">
        <v>5</v>
      </c>
      <c r="B12" s="180" t="s">
        <v>228</v>
      </c>
      <c r="C12" s="475">
        <v>0</v>
      </c>
      <c r="D12" s="475"/>
      <c r="E12" s="475">
        <v>0</v>
      </c>
      <c r="F12" s="475"/>
      <c r="G12" s="475">
        <v>0</v>
      </c>
      <c r="H12" s="475"/>
      <c r="I12" s="475">
        <v>0</v>
      </c>
      <c r="J12" s="475"/>
      <c r="K12" s="475">
        <v>0</v>
      </c>
      <c r="L12" s="475"/>
      <c r="M12" s="475">
        <v>0</v>
      </c>
      <c r="N12" s="475"/>
      <c r="O12" s="475">
        <v>0</v>
      </c>
      <c r="P12" s="475"/>
      <c r="Q12" s="475">
        <v>0</v>
      </c>
      <c r="R12" s="475"/>
      <c r="S12" s="476">
        <v>0</v>
      </c>
    </row>
    <row r="13" spans="1:19" s="163" customFormat="1">
      <c r="A13" s="121">
        <v>6</v>
      </c>
      <c r="B13" s="180" t="s">
        <v>229</v>
      </c>
      <c r="C13" s="475">
        <v>0</v>
      </c>
      <c r="D13" s="475"/>
      <c r="E13" s="475">
        <v>28324723.517700002</v>
      </c>
      <c r="F13" s="475"/>
      <c r="G13" s="475">
        <v>0</v>
      </c>
      <c r="H13" s="475"/>
      <c r="I13" s="475">
        <v>1168373.7922999985</v>
      </c>
      <c r="J13" s="475"/>
      <c r="K13" s="475">
        <v>0</v>
      </c>
      <c r="L13" s="475"/>
      <c r="M13" s="475">
        <v>294457.16690000001</v>
      </c>
      <c r="N13" s="475">
        <v>4160023.6937000002</v>
      </c>
      <c r="O13" s="475">
        <v>0</v>
      </c>
      <c r="P13" s="475"/>
      <c r="Q13" s="475">
        <v>0</v>
      </c>
      <c r="R13" s="475"/>
      <c r="S13" s="476">
        <v>10703612.46029</v>
      </c>
    </row>
    <row r="14" spans="1:19" s="163" customFormat="1">
      <c r="A14" s="121">
        <v>7</v>
      </c>
      <c r="B14" s="180" t="s">
        <v>79</v>
      </c>
      <c r="C14" s="475">
        <v>0</v>
      </c>
      <c r="D14" s="475">
        <v>0</v>
      </c>
      <c r="E14" s="475">
        <v>0</v>
      </c>
      <c r="F14" s="475">
        <v>0</v>
      </c>
      <c r="G14" s="475">
        <v>0</v>
      </c>
      <c r="H14" s="475"/>
      <c r="I14" s="475">
        <v>0</v>
      </c>
      <c r="J14" s="475">
        <v>0</v>
      </c>
      <c r="K14" s="475">
        <v>0</v>
      </c>
      <c r="L14" s="475"/>
      <c r="M14" s="475">
        <v>603308587.3394202</v>
      </c>
      <c r="N14" s="475">
        <v>81180661.426114991</v>
      </c>
      <c r="O14" s="475">
        <v>4665228.0658200001</v>
      </c>
      <c r="P14" s="475">
        <v>63461.02</v>
      </c>
      <c r="Q14" s="475">
        <v>0</v>
      </c>
      <c r="R14" s="475">
        <v>0</v>
      </c>
      <c r="S14" s="476">
        <v>691582282.39426517</v>
      </c>
    </row>
    <row r="15" spans="1:19" s="163" customFormat="1">
      <c r="A15" s="121">
        <v>8</v>
      </c>
      <c r="B15" s="180" t="s">
        <v>80</v>
      </c>
      <c r="C15" s="475">
        <v>0</v>
      </c>
      <c r="D15" s="475"/>
      <c r="E15" s="475">
        <v>0</v>
      </c>
      <c r="F15" s="475"/>
      <c r="G15" s="475">
        <v>0</v>
      </c>
      <c r="H15" s="475"/>
      <c r="I15" s="475">
        <v>0</v>
      </c>
      <c r="J15" s="475"/>
      <c r="K15" s="475">
        <v>250849078.19705006</v>
      </c>
      <c r="L15" s="475">
        <v>12809689.79108</v>
      </c>
      <c r="M15" s="475">
        <v>30791861.844410002</v>
      </c>
      <c r="N15" s="475">
        <v>205336.21444500002</v>
      </c>
      <c r="O15" s="475">
        <v>79516809.443900004</v>
      </c>
      <c r="P15" s="475">
        <v>2038953.2712200002</v>
      </c>
      <c r="Q15" s="475">
        <v>0</v>
      </c>
      <c r="R15" s="475"/>
      <c r="S15" s="476">
        <v>351074918.1226325</v>
      </c>
    </row>
    <row r="16" spans="1:19" s="163" customFormat="1">
      <c r="A16" s="121">
        <v>9</v>
      </c>
      <c r="B16" s="180" t="s">
        <v>81</v>
      </c>
      <c r="C16" s="475">
        <v>0</v>
      </c>
      <c r="D16" s="475"/>
      <c r="E16" s="475">
        <v>0</v>
      </c>
      <c r="F16" s="475"/>
      <c r="G16" s="475">
        <v>210352854.68180007</v>
      </c>
      <c r="H16" s="475">
        <v>762882.56669499993</v>
      </c>
      <c r="I16" s="475">
        <v>0</v>
      </c>
      <c r="J16" s="475"/>
      <c r="K16" s="475">
        <v>0</v>
      </c>
      <c r="L16" s="475"/>
      <c r="M16" s="475">
        <v>0</v>
      </c>
      <c r="N16" s="475"/>
      <c r="O16" s="475">
        <v>0</v>
      </c>
      <c r="P16" s="475"/>
      <c r="Q16" s="475">
        <v>0</v>
      </c>
      <c r="R16" s="475"/>
      <c r="S16" s="476">
        <v>73890508.036973268</v>
      </c>
    </row>
    <row r="17" spans="1:19" s="163" customFormat="1">
      <c r="A17" s="121">
        <v>10</v>
      </c>
      <c r="B17" s="180" t="s">
        <v>75</v>
      </c>
      <c r="C17" s="475">
        <v>0</v>
      </c>
      <c r="D17" s="475"/>
      <c r="E17" s="475">
        <v>0</v>
      </c>
      <c r="F17" s="475"/>
      <c r="G17" s="475">
        <v>0</v>
      </c>
      <c r="H17" s="475"/>
      <c r="I17" s="475">
        <v>4111287.8834900004</v>
      </c>
      <c r="J17" s="475"/>
      <c r="K17" s="475">
        <v>0</v>
      </c>
      <c r="L17" s="475"/>
      <c r="M17" s="475">
        <v>15689983.519149998</v>
      </c>
      <c r="N17" s="475"/>
      <c r="O17" s="475">
        <v>21871.991979999999</v>
      </c>
      <c r="P17" s="475"/>
      <c r="Q17" s="475">
        <v>0</v>
      </c>
      <c r="R17" s="475"/>
      <c r="S17" s="476">
        <v>17778435.448864996</v>
      </c>
    </row>
    <row r="18" spans="1:19" s="163" customFormat="1">
      <c r="A18" s="121">
        <v>11</v>
      </c>
      <c r="B18" s="180" t="s">
        <v>76</v>
      </c>
      <c r="C18" s="475">
        <v>0</v>
      </c>
      <c r="D18" s="475"/>
      <c r="E18" s="475">
        <v>0</v>
      </c>
      <c r="F18" s="475"/>
      <c r="G18" s="475">
        <v>0</v>
      </c>
      <c r="H18" s="475"/>
      <c r="I18" s="475">
        <v>0</v>
      </c>
      <c r="J18" s="475"/>
      <c r="K18" s="475">
        <v>0</v>
      </c>
      <c r="L18" s="475"/>
      <c r="M18" s="475">
        <v>0</v>
      </c>
      <c r="N18" s="475"/>
      <c r="O18" s="475">
        <v>0</v>
      </c>
      <c r="P18" s="475"/>
      <c r="Q18" s="475">
        <v>0</v>
      </c>
      <c r="R18" s="475"/>
      <c r="S18" s="476">
        <v>0</v>
      </c>
    </row>
    <row r="19" spans="1:19" s="163" customFormat="1">
      <c r="A19" s="121">
        <v>12</v>
      </c>
      <c r="B19" s="180" t="s">
        <v>77</v>
      </c>
      <c r="C19" s="475">
        <v>0</v>
      </c>
      <c r="D19" s="475"/>
      <c r="E19" s="475">
        <v>0</v>
      </c>
      <c r="F19" s="475"/>
      <c r="G19" s="475">
        <v>0</v>
      </c>
      <c r="H19" s="475"/>
      <c r="I19" s="475">
        <v>0</v>
      </c>
      <c r="J19" s="475"/>
      <c r="K19" s="475">
        <v>0</v>
      </c>
      <c r="L19" s="475"/>
      <c r="M19" s="475">
        <v>0</v>
      </c>
      <c r="N19" s="475"/>
      <c r="O19" s="475">
        <v>0</v>
      </c>
      <c r="P19" s="475"/>
      <c r="Q19" s="475">
        <v>0</v>
      </c>
      <c r="R19" s="475"/>
      <c r="S19" s="476">
        <v>0</v>
      </c>
    </row>
    <row r="20" spans="1:19" s="163" customFormat="1">
      <c r="A20" s="121">
        <v>13</v>
      </c>
      <c r="B20" s="180" t="s">
        <v>78</v>
      </c>
      <c r="C20" s="475">
        <v>0</v>
      </c>
      <c r="D20" s="475"/>
      <c r="E20" s="475">
        <v>0</v>
      </c>
      <c r="F20" s="475"/>
      <c r="G20" s="475">
        <v>0</v>
      </c>
      <c r="H20" s="475"/>
      <c r="I20" s="475">
        <v>0</v>
      </c>
      <c r="J20" s="475"/>
      <c r="K20" s="475">
        <v>0</v>
      </c>
      <c r="L20" s="475"/>
      <c r="M20" s="475">
        <v>0</v>
      </c>
      <c r="N20" s="475"/>
      <c r="O20" s="475">
        <v>0</v>
      </c>
      <c r="P20" s="475"/>
      <c r="Q20" s="475">
        <v>0</v>
      </c>
      <c r="R20" s="475"/>
      <c r="S20" s="476">
        <v>0</v>
      </c>
    </row>
    <row r="21" spans="1:19" s="163" customFormat="1">
      <c r="A21" s="121">
        <v>14</v>
      </c>
      <c r="B21" s="180" t="s">
        <v>257</v>
      </c>
      <c r="C21" s="475">
        <v>52814462</v>
      </c>
      <c r="D21" s="475"/>
      <c r="E21" s="475">
        <v>0</v>
      </c>
      <c r="F21" s="475"/>
      <c r="G21" s="475">
        <v>0</v>
      </c>
      <c r="H21" s="475"/>
      <c r="I21" s="475">
        <v>0</v>
      </c>
      <c r="J21" s="475"/>
      <c r="K21" s="475">
        <v>0</v>
      </c>
      <c r="L21" s="475"/>
      <c r="M21" s="475">
        <v>136495849.86299998</v>
      </c>
      <c r="N21" s="475"/>
      <c r="O21" s="475">
        <v>0</v>
      </c>
      <c r="P21" s="475"/>
      <c r="Q21" s="475">
        <v>1405478.47</v>
      </c>
      <c r="R21" s="475"/>
      <c r="S21" s="476">
        <v>140009546.03799999</v>
      </c>
    </row>
    <row r="22" spans="1:19" s="481" customFormat="1" ht="13.5" thickBot="1">
      <c r="A22" s="477"/>
      <c r="B22" s="478" t="s">
        <v>74</v>
      </c>
      <c r="C22" s="479">
        <f>SUM(C8:C21)</f>
        <v>195267151.88</v>
      </c>
      <c r="D22" s="479">
        <f t="shared" ref="D22:S22" si="0">SUM(D8:D21)</f>
        <v>0</v>
      </c>
      <c r="E22" s="479">
        <f t="shared" si="0"/>
        <v>28324723.517700002</v>
      </c>
      <c r="F22" s="479">
        <f t="shared" si="0"/>
        <v>0</v>
      </c>
      <c r="G22" s="479">
        <f t="shared" si="0"/>
        <v>210352854.68180007</v>
      </c>
      <c r="H22" s="479">
        <f t="shared" si="0"/>
        <v>762882.56669499993</v>
      </c>
      <c r="I22" s="479">
        <f t="shared" si="0"/>
        <v>5279661.6757899988</v>
      </c>
      <c r="J22" s="479">
        <f t="shared" si="0"/>
        <v>0</v>
      </c>
      <c r="K22" s="479">
        <f t="shared" si="0"/>
        <v>250849078.19705006</v>
      </c>
      <c r="L22" s="479">
        <f t="shared" si="0"/>
        <v>12809689.79108</v>
      </c>
      <c r="M22" s="479">
        <f t="shared" si="0"/>
        <v>1027878235.3759801</v>
      </c>
      <c r="N22" s="479">
        <f t="shared" si="0"/>
        <v>85546021.334259987</v>
      </c>
      <c r="O22" s="479">
        <f t="shared" si="0"/>
        <v>84203909.501699999</v>
      </c>
      <c r="P22" s="479">
        <f t="shared" si="0"/>
        <v>2102414.29122</v>
      </c>
      <c r="Q22" s="479">
        <f t="shared" si="0"/>
        <v>1405478.47</v>
      </c>
      <c r="R22" s="479">
        <f t="shared" si="0"/>
        <v>0</v>
      </c>
      <c r="S22" s="480">
        <f t="shared" si="0"/>
        <v>1526336798.1441259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09" t="str">
        <f>Info!C2</f>
        <v>სს "ვითიბი ბანკი ჯორჯია"</v>
      </c>
    </row>
    <row r="2" spans="1:9">
      <c r="A2" s="2" t="s">
        <v>197</v>
      </c>
      <c r="B2" s="414">
        <v>43921</v>
      </c>
    </row>
    <row r="4" spans="1:9" ht="13.5" thickBot="1">
      <c r="A4" s="2" t="s">
        <v>426</v>
      </c>
      <c r="B4" s="275" t="s">
        <v>469</v>
      </c>
    </row>
    <row r="5" spans="1:9">
      <c r="A5" s="101"/>
      <c r="B5" s="160"/>
      <c r="C5" s="165" t="s">
        <v>0</v>
      </c>
      <c r="D5" s="165" t="s">
        <v>1</v>
      </c>
      <c r="E5" s="165" t="s">
        <v>2</v>
      </c>
      <c r="F5" s="165" t="s">
        <v>3</v>
      </c>
      <c r="G5" s="272" t="s">
        <v>4</v>
      </c>
      <c r="H5" s="166" t="s">
        <v>10</v>
      </c>
      <c r="I5" s="24"/>
    </row>
    <row r="6" spans="1:9" ht="15" customHeight="1">
      <c r="A6" s="159"/>
      <c r="B6" s="22"/>
      <c r="C6" s="563" t="s">
        <v>461</v>
      </c>
      <c r="D6" s="567" t="s">
        <v>482</v>
      </c>
      <c r="E6" s="568"/>
      <c r="F6" s="563" t="s">
        <v>488</v>
      </c>
      <c r="G6" s="563" t="s">
        <v>489</v>
      </c>
      <c r="H6" s="565" t="s">
        <v>463</v>
      </c>
      <c r="I6" s="24"/>
    </row>
    <row r="7" spans="1:9" ht="76.5">
      <c r="A7" s="159"/>
      <c r="B7" s="22"/>
      <c r="C7" s="564"/>
      <c r="D7" s="274" t="s">
        <v>464</v>
      </c>
      <c r="E7" s="274" t="s">
        <v>462</v>
      </c>
      <c r="F7" s="564"/>
      <c r="G7" s="564"/>
      <c r="H7" s="566"/>
      <c r="I7" s="24"/>
    </row>
    <row r="8" spans="1:9">
      <c r="A8" s="92">
        <v>1</v>
      </c>
      <c r="B8" s="75" t="s">
        <v>224</v>
      </c>
      <c r="C8" s="261">
        <v>383750185.52310002</v>
      </c>
      <c r="D8" s="262">
        <v>0</v>
      </c>
      <c r="E8" s="261">
        <v>0</v>
      </c>
      <c r="F8" s="261">
        <v>241297495.64309999</v>
      </c>
      <c r="G8" s="273">
        <v>241297495.64309999</v>
      </c>
      <c r="H8" s="482">
        <f>IFERROR(G8/(C8+E8),0)</f>
        <v>0.62878795827598366</v>
      </c>
    </row>
    <row r="9" spans="1:9" ht="15" customHeight="1">
      <c r="A9" s="92">
        <v>2</v>
      </c>
      <c r="B9" s="75" t="s">
        <v>225</v>
      </c>
      <c r="C9" s="261">
        <v>0</v>
      </c>
      <c r="D9" s="262">
        <v>0</v>
      </c>
      <c r="E9" s="261">
        <v>0</v>
      </c>
      <c r="F9" s="261">
        <v>0</v>
      </c>
      <c r="G9" s="273">
        <v>0</v>
      </c>
      <c r="H9" s="482">
        <f t="shared" ref="H9:H20" si="0">IFERROR(G9/(C9+E9),0)</f>
        <v>0</v>
      </c>
    </row>
    <row r="10" spans="1:9">
      <c r="A10" s="92">
        <v>3</v>
      </c>
      <c r="B10" s="75" t="s">
        <v>226</v>
      </c>
      <c r="C10" s="261">
        <v>0</v>
      </c>
      <c r="D10" s="262">
        <v>0</v>
      </c>
      <c r="E10" s="261">
        <v>0</v>
      </c>
      <c r="F10" s="261">
        <v>0</v>
      </c>
      <c r="G10" s="273">
        <v>0</v>
      </c>
      <c r="H10" s="482">
        <f t="shared" si="0"/>
        <v>0</v>
      </c>
    </row>
    <row r="11" spans="1:9">
      <c r="A11" s="92">
        <v>4</v>
      </c>
      <c r="B11" s="75" t="s">
        <v>227</v>
      </c>
      <c r="C11" s="261">
        <v>0</v>
      </c>
      <c r="D11" s="262">
        <v>0</v>
      </c>
      <c r="E11" s="261">
        <v>0</v>
      </c>
      <c r="F11" s="261">
        <v>0</v>
      </c>
      <c r="G11" s="273">
        <v>0</v>
      </c>
      <c r="H11" s="482">
        <f t="shared" si="0"/>
        <v>0</v>
      </c>
    </row>
    <row r="12" spans="1:9">
      <c r="A12" s="92">
        <v>5</v>
      </c>
      <c r="B12" s="75" t="s">
        <v>228</v>
      </c>
      <c r="C12" s="261">
        <v>0</v>
      </c>
      <c r="D12" s="262">
        <v>0</v>
      </c>
      <c r="E12" s="261">
        <v>0</v>
      </c>
      <c r="F12" s="261">
        <v>0</v>
      </c>
      <c r="G12" s="273">
        <v>0</v>
      </c>
      <c r="H12" s="482">
        <f t="shared" si="0"/>
        <v>0</v>
      </c>
    </row>
    <row r="13" spans="1:9">
      <c r="A13" s="92">
        <v>6</v>
      </c>
      <c r="B13" s="75" t="s">
        <v>229</v>
      </c>
      <c r="C13" s="261">
        <v>29787554.4769</v>
      </c>
      <c r="D13" s="262">
        <v>8320047.3874000004</v>
      </c>
      <c r="E13" s="261">
        <v>4160023.6937000002</v>
      </c>
      <c r="F13" s="261">
        <v>10703612.46029</v>
      </c>
      <c r="G13" s="273">
        <v>10703612.46029</v>
      </c>
      <c r="H13" s="482">
        <f t="shared" si="0"/>
        <v>0.31529826388498516</v>
      </c>
    </row>
    <row r="14" spans="1:9">
      <c r="A14" s="92">
        <v>7</v>
      </c>
      <c r="B14" s="75" t="s">
        <v>79</v>
      </c>
      <c r="C14" s="261">
        <v>607973815.40524018</v>
      </c>
      <c r="D14" s="262">
        <v>142810474.14723</v>
      </c>
      <c r="E14" s="261">
        <v>81244122.446114987</v>
      </c>
      <c r="F14" s="262">
        <v>691582282.39426517</v>
      </c>
      <c r="G14" s="324">
        <v>666793469.3026402</v>
      </c>
      <c r="H14" s="482">
        <f t="shared" si="0"/>
        <v>0.96746389303414893</v>
      </c>
    </row>
    <row r="15" spans="1:9">
      <c r="A15" s="92">
        <v>8</v>
      </c>
      <c r="B15" s="75" t="s">
        <v>80</v>
      </c>
      <c r="C15" s="261">
        <v>361157749.48536003</v>
      </c>
      <c r="D15" s="262">
        <v>28373572.435490005</v>
      </c>
      <c r="E15" s="261">
        <v>15053979.276745001</v>
      </c>
      <c r="F15" s="262">
        <v>351074918.12263256</v>
      </c>
      <c r="G15" s="324">
        <v>343478686.94634879</v>
      </c>
      <c r="H15" s="482">
        <f t="shared" si="0"/>
        <v>0.91299303207940452</v>
      </c>
    </row>
    <row r="16" spans="1:9">
      <c r="A16" s="92">
        <v>9</v>
      </c>
      <c r="B16" s="75" t="s">
        <v>81</v>
      </c>
      <c r="C16" s="261">
        <v>210352854.68180007</v>
      </c>
      <c r="D16" s="262">
        <v>1502071.62139</v>
      </c>
      <c r="E16" s="261">
        <v>762882.56669499981</v>
      </c>
      <c r="F16" s="262">
        <v>73890508.036973268</v>
      </c>
      <c r="G16" s="324">
        <v>73890508.036973268</v>
      </c>
      <c r="H16" s="482">
        <f t="shared" si="0"/>
        <v>0.35</v>
      </c>
    </row>
    <row r="17" spans="1:8">
      <c r="A17" s="92">
        <v>10</v>
      </c>
      <c r="B17" s="75" t="s">
        <v>75</v>
      </c>
      <c r="C17" s="261">
        <v>19823143.394620001</v>
      </c>
      <c r="D17" s="262">
        <v>0</v>
      </c>
      <c r="E17" s="261">
        <v>0</v>
      </c>
      <c r="F17" s="262">
        <v>17778435.448864996</v>
      </c>
      <c r="G17" s="324">
        <v>17741845.691304997</v>
      </c>
      <c r="H17" s="482">
        <f t="shared" si="0"/>
        <v>0.89500667669690226</v>
      </c>
    </row>
    <row r="18" spans="1:8">
      <c r="A18" s="92">
        <v>11</v>
      </c>
      <c r="B18" s="75" t="s">
        <v>76</v>
      </c>
      <c r="C18" s="261">
        <v>0</v>
      </c>
      <c r="D18" s="262">
        <v>0</v>
      </c>
      <c r="E18" s="261">
        <v>0</v>
      </c>
      <c r="F18" s="262">
        <v>0</v>
      </c>
      <c r="G18" s="324">
        <v>0</v>
      </c>
      <c r="H18" s="482">
        <f t="shared" si="0"/>
        <v>0</v>
      </c>
    </row>
    <row r="19" spans="1:8">
      <c r="A19" s="92">
        <v>12</v>
      </c>
      <c r="B19" s="75" t="s">
        <v>77</v>
      </c>
      <c r="C19" s="261">
        <v>0</v>
      </c>
      <c r="D19" s="262">
        <v>0</v>
      </c>
      <c r="E19" s="261">
        <v>0</v>
      </c>
      <c r="F19" s="262">
        <v>0</v>
      </c>
      <c r="G19" s="324">
        <v>0</v>
      </c>
      <c r="H19" s="482">
        <f t="shared" si="0"/>
        <v>0</v>
      </c>
    </row>
    <row r="20" spans="1:8">
      <c r="A20" s="92">
        <v>13</v>
      </c>
      <c r="B20" s="75" t="s">
        <v>78</v>
      </c>
      <c r="C20" s="261">
        <v>0</v>
      </c>
      <c r="D20" s="262">
        <v>0</v>
      </c>
      <c r="E20" s="261">
        <v>0</v>
      </c>
      <c r="F20" s="262">
        <v>0</v>
      </c>
      <c r="G20" s="324">
        <v>0</v>
      </c>
      <c r="H20" s="482">
        <f t="shared" si="0"/>
        <v>0</v>
      </c>
    </row>
    <row r="21" spans="1:8">
      <c r="A21" s="92">
        <v>14</v>
      </c>
      <c r="B21" s="75" t="s">
        <v>257</v>
      </c>
      <c r="C21" s="261">
        <v>190715790.33299997</v>
      </c>
      <c r="D21" s="262">
        <v>0</v>
      </c>
      <c r="E21" s="261">
        <v>0</v>
      </c>
      <c r="F21" s="262">
        <v>140009546.03799999</v>
      </c>
      <c r="G21" s="324">
        <v>140009546.03799999</v>
      </c>
      <c r="H21" s="482">
        <f>IFERROR(G21/(C21+E21),0)</f>
        <v>0.73412665932661281</v>
      </c>
    </row>
    <row r="22" spans="1:8" ht="13.5" thickBot="1">
      <c r="A22" s="161"/>
      <c r="B22" s="167" t="s">
        <v>74</v>
      </c>
      <c r="C22" s="256">
        <f t="shared" ref="C22:F22" si="1">SUM(C8:C21)</f>
        <v>1803561093.3000202</v>
      </c>
      <c r="D22" s="256">
        <f t="shared" si="1"/>
        <v>181006165.59151</v>
      </c>
      <c r="E22" s="256">
        <f t="shared" si="1"/>
        <v>101221007.983255</v>
      </c>
      <c r="F22" s="256">
        <f t="shared" si="1"/>
        <v>1526336798.1441259</v>
      </c>
      <c r="G22" s="256">
        <f>SUM(G8:G21)</f>
        <v>1493915164.1186571</v>
      </c>
      <c r="H22" s="280">
        <f>G22/(C22+E22)</f>
        <v>0.78429714512341753</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40625" defaultRowHeight="12.75"/>
  <cols>
    <col min="1" max="1" width="10.5703125" style="309" bestFit="1" customWidth="1"/>
    <col min="2" max="2" width="104.140625" style="309" customWidth="1"/>
    <col min="3" max="3" width="13.140625" style="309" customWidth="1"/>
    <col min="4" max="11" width="14.140625" style="309" customWidth="1"/>
    <col min="12" max="16384" width="9.140625" style="309"/>
  </cols>
  <sheetData>
    <row r="1" spans="1:11">
      <c r="A1" s="309" t="s">
        <v>196</v>
      </c>
      <c r="B1" s="309" t="str">
        <f>Info!C2</f>
        <v>სს "ვითიბი ბანკი ჯორჯია"</v>
      </c>
    </row>
    <row r="2" spans="1:11">
      <c r="A2" s="309" t="s">
        <v>197</v>
      </c>
      <c r="B2" s="413">
        <v>43921</v>
      </c>
      <c r="C2" s="310"/>
      <c r="D2" s="310"/>
    </row>
    <row r="3" spans="1:11">
      <c r="B3" s="310"/>
      <c r="C3" s="310"/>
      <c r="D3" s="310"/>
    </row>
    <row r="4" spans="1:11" ht="13.5" thickBot="1">
      <c r="A4" s="309" t="s">
        <v>531</v>
      </c>
      <c r="B4" s="275" t="s">
        <v>530</v>
      </c>
      <c r="C4" s="310"/>
      <c r="D4" s="310"/>
    </row>
    <row r="5" spans="1:11" ht="30" customHeight="1">
      <c r="A5" s="572"/>
      <c r="B5" s="573"/>
      <c r="C5" s="570" t="s">
        <v>565</v>
      </c>
      <c r="D5" s="570"/>
      <c r="E5" s="570"/>
      <c r="F5" s="570" t="s">
        <v>566</v>
      </c>
      <c r="G5" s="570"/>
      <c r="H5" s="570"/>
      <c r="I5" s="570" t="s">
        <v>567</v>
      </c>
      <c r="J5" s="570"/>
      <c r="K5" s="571"/>
    </row>
    <row r="6" spans="1:11">
      <c r="A6" s="307"/>
      <c r="B6" s="308"/>
      <c r="C6" s="311" t="s">
        <v>33</v>
      </c>
      <c r="D6" s="311" t="s">
        <v>103</v>
      </c>
      <c r="E6" s="311" t="s">
        <v>74</v>
      </c>
      <c r="F6" s="311" t="s">
        <v>33</v>
      </c>
      <c r="G6" s="311" t="s">
        <v>103</v>
      </c>
      <c r="H6" s="311" t="s">
        <v>74</v>
      </c>
      <c r="I6" s="311" t="s">
        <v>33</v>
      </c>
      <c r="J6" s="311" t="s">
        <v>103</v>
      </c>
      <c r="K6" s="316" t="s">
        <v>74</v>
      </c>
    </row>
    <row r="7" spans="1:11">
      <c r="A7" s="317" t="s">
        <v>501</v>
      </c>
      <c r="B7" s="306"/>
      <c r="C7" s="306"/>
      <c r="D7" s="306"/>
      <c r="E7" s="306"/>
      <c r="F7" s="306"/>
      <c r="G7" s="306"/>
      <c r="H7" s="306"/>
      <c r="I7" s="306"/>
      <c r="J7" s="306"/>
      <c r="K7" s="318"/>
    </row>
    <row r="8" spans="1:11">
      <c r="A8" s="305">
        <v>1</v>
      </c>
      <c r="B8" s="290" t="s">
        <v>501</v>
      </c>
      <c r="C8" s="486"/>
      <c r="D8" s="486"/>
      <c r="E8" s="486"/>
      <c r="F8" s="487">
        <v>144459752.1874153</v>
      </c>
      <c r="G8" s="487">
        <v>253835361.22941086</v>
      </c>
      <c r="H8" s="487">
        <v>398295113.41682643</v>
      </c>
      <c r="I8" s="487">
        <v>143787843.24422848</v>
      </c>
      <c r="J8" s="487">
        <v>227190498.08256373</v>
      </c>
      <c r="K8" s="488">
        <v>370978341.32679218</v>
      </c>
    </row>
    <row r="9" spans="1:11">
      <c r="A9" s="317" t="s">
        <v>502</v>
      </c>
      <c r="B9" s="306"/>
      <c r="C9" s="489"/>
      <c r="D9" s="489"/>
      <c r="E9" s="489"/>
      <c r="F9" s="489"/>
      <c r="G9" s="489"/>
      <c r="H9" s="489"/>
      <c r="I9" s="489"/>
      <c r="J9" s="489"/>
      <c r="K9" s="496"/>
    </row>
    <row r="10" spans="1:11">
      <c r="A10" s="319">
        <v>2</v>
      </c>
      <c r="B10" s="291" t="s">
        <v>503</v>
      </c>
      <c r="C10" s="490">
        <v>121883859.80112088</v>
      </c>
      <c r="D10" s="491">
        <v>385749147.77490145</v>
      </c>
      <c r="E10" s="491">
        <v>507633007.57602221</v>
      </c>
      <c r="F10" s="491">
        <v>10214033.336739562</v>
      </c>
      <c r="G10" s="491">
        <v>22633003.320317838</v>
      </c>
      <c r="H10" s="491">
        <v>32847036.657057386</v>
      </c>
      <c r="I10" s="491">
        <v>2346161.6136648343</v>
      </c>
      <c r="J10" s="491">
        <v>5735684.7394980537</v>
      </c>
      <c r="K10" s="492">
        <v>8081846.3531628922</v>
      </c>
    </row>
    <row r="11" spans="1:11">
      <c r="A11" s="319">
        <v>3</v>
      </c>
      <c r="B11" s="291" t="s">
        <v>504</v>
      </c>
      <c r="C11" s="490">
        <v>413603164.78736258</v>
      </c>
      <c r="D11" s="491">
        <v>398393729.85691869</v>
      </c>
      <c r="E11" s="491">
        <v>811996894.64428163</v>
      </c>
      <c r="F11" s="491">
        <v>147937569.16277748</v>
      </c>
      <c r="G11" s="491">
        <v>100144858.1604169</v>
      </c>
      <c r="H11" s="491">
        <v>248082427.32319438</v>
      </c>
      <c r="I11" s="491">
        <v>121868141.37289006</v>
      </c>
      <c r="J11" s="491">
        <v>81877243.639684111</v>
      </c>
      <c r="K11" s="492">
        <v>203745385.01257408</v>
      </c>
    </row>
    <row r="12" spans="1:11">
      <c r="A12" s="319">
        <v>4</v>
      </c>
      <c r="B12" s="291" t="s">
        <v>505</v>
      </c>
      <c r="C12" s="490">
        <v>56373626.373626374</v>
      </c>
      <c r="D12" s="491">
        <v>0</v>
      </c>
      <c r="E12" s="491">
        <v>56373626.373626374</v>
      </c>
      <c r="F12" s="491">
        <v>0</v>
      </c>
      <c r="G12" s="491">
        <v>0</v>
      </c>
      <c r="H12" s="491">
        <v>0</v>
      </c>
      <c r="I12" s="491">
        <v>0</v>
      </c>
      <c r="J12" s="491">
        <v>0</v>
      </c>
      <c r="K12" s="492">
        <v>0</v>
      </c>
    </row>
    <row r="13" spans="1:11">
      <c r="A13" s="319">
        <v>5</v>
      </c>
      <c r="B13" s="291" t="s">
        <v>506</v>
      </c>
      <c r="C13" s="490">
        <v>85988360.757252783</v>
      </c>
      <c r="D13" s="491">
        <v>95797553.320383325</v>
      </c>
      <c r="E13" s="491">
        <v>181785914.07763606</v>
      </c>
      <c r="F13" s="491">
        <v>17961910.389312644</v>
      </c>
      <c r="G13" s="491">
        <v>19726104.199269876</v>
      </c>
      <c r="H13" s="491">
        <v>37688014.588582508</v>
      </c>
      <c r="I13" s="491">
        <v>6348920.524543955</v>
      </c>
      <c r="J13" s="491">
        <v>7165041.783650931</v>
      </c>
      <c r="K13" s="492">
        <v>13513962.308194883</v>
      </c>
    </row>
    <row r="14" spans="1:11">
      <c r="A14" s="319">
        <v>6</v>
      </c>
      <c r="B14" s="291" t="s">
        <v>521</v>
      </c>
      <c r="C14" s="490">
        <v>0</v>
      </c>
      <c r="D14" s="491">
        <v>0</v>
      </c>
      <c r="E14" s="491">
        <v>0</v>
      </c>
      <c r="F14" s="491">
        <v>0</v>
      </c>
      <c r="G14" s="491">
        <v>0</v>
      </c>
      <c r="H14" s="491">
        <v>0</v>
      </c>
      <c r="I14" s="491">
        <v>0</v>
      </c>
      <c r="J14" s="491">
        <v>0</v>
      </c>
      <c r="K14" s="492">
        <v>0</v>
      </c>
    </row>
    <row r="15" spans="1:11">
      <c r="A15" s="319">
        <v>7</v>
      </c>
      <c r="B15" s="291" t="s">
        <v>508</v>
      </c>
      <c r="C15" s="490">
        <v>21555402.785979453</v>
      </c>
      <c r="D15" s="491">
        <v>12193763.829018354</v>
      </c>
      <c r="E15" s="491">
        <v>33749166.614997804</v>
      </c>
      <c r="F15" s="491">
        <v>5512358.4352160441</v>
      </c>
      <c r="G15" s="491">
        <v>3868778.4251179113</v>
      </c>
      <c r="H15" s="491">
        <v>9381136.8603339549</v>
      </c>
      <c r="I15" s="491">
        <v>5512358.4352160441</v>
      </c>
      <c r="J15" s="491">
        <v>3868778.4251179113</v>
      </c>
      <c r="K15" s="492">
        <v>9381136.8603339549</v>
      </c>
    </row>
    <row r="16" spans="1:11">
      <c r="A16" s="319">
        <v>8</v>
      </c>
      <c r="B16" s="292" t="s">
        <v>509</v>
      </c>
      <c r="C16" s="490">
        <v>699404414.50534213</v>
      </c>
      <c r="D16" s="491">
        <v>892134194.78122187</v>
      </c>
      <c r="E16" s="491">
        <v>1591538609.2865644</v>
      </c>
      <c r="F16" s="491">
        <v>181625871.32404572</v>
      </c>
      <c r="G16" s="491">
        <v>146372744.10512257</v>
      </c>
      <c r="H16" s="491">
        <v>327998615.42916816</v>
      </c>
      <c r="I16" s="491">
        <v>136075581.94631496</v>
      </c>
      <c r="J16" s="491">
        <v>98646748.587950945</v>
      </c>
      <c r="K16" s="492">
        <v>234722330.53426597</v>
      </c>
    </row>
    <row r="17" spans="1:11">
      <c r="A17" s="317" t="s">
        <v>510</v>
      </c>
      <c r="B17" s="306"/>
      <c r="C17" s="489"/>
      <c r="D17" s="489"/>
      <c r="E17" s="489"/>
      <c r="F17" s="497"/>
      <c r="G17" s="497"/>
      <c r="H17" s="497"/>
      <c r="I17" s="497"/>
      <c r="J17" s="497"/>
      <c r="K17" s="496"/>
    </row>
    <row r="18" spans="1:11">
      <c r="A18" s="319">
        <v>9</v>
      </c>
      <c r="B18" s="291" t="s">
        <v>511</v>
      </c>
      <c r="C18" s="490">
        <v>0</v>
      </c>
      <c r="D18" s="491">
        <v>0</v>
      </c>
      <c r="E18" s="491">
        <v>0</v>
      </c>
      <c r="F18" s="491">
        <v>0</v>
      </c>
      <c r="G18" s="491">
        <v>0</v>
      </c>
      <c r="H18" s="491">
        <v>0</v>
      </c>
      <c r="I18" s="491">
        <v>0</v>
      </c>
      <c r="J18" s="491">
        <v>0</v>
      </c>
      <c r="K18" s="492">
        <v>0</v>
      </c>
    </row>
    <row r="19" spans="1:11">
      <c r="A19" s="319">
        <v>10</v>
      </c>
      <c r="B19" s="291" t="s">
        <v>512</v>
      </c>
      <c r="C19" s="490">
        <v>605309353.09692454</v>
      </c>
      <c r="D19" s="491">
        <v>509555406.86002976</v>
      </c>
      <c r="E19" s="491">
        <v>1114864759.956954</v>
      </c>
      <c r="F19" s="491">
        <v>14232554.989190051</v>
      </c>
      <c r="G19" s="491">
        <v>5937900.0418626871</v>
      </c>
      <c r="H19" s="491">
        <v>20170455.031052735</v>
      </c>
      <c r="I19" s="491">
        <v>14904463.932376869</v>
      </c>
      <c r="J19" s="491">
        <v>37859099.879806653</v>
      </c>
      <c r="K19" s="492">
        <v>52763563.812183507</v>
      </c>
    </row>
    <row r="20" spans="1:11">
      <c r="A20" s="319">
        <v>11</v>
      </c>
      <c r="B20" s="291" t="s">
        <v>513</v>
      </c>
      <c r="C20" s="490">
        <v>31126913.587021638</v>
      </c>
      <c r="D20" s="491">
        <v>140510510.75844836</v>
      </c>
      <c r="E20" s="491">
        <v>171637424.34547004</v>
      </c>
      <c r="F20" s="491">
        <v>2862705.6543956064</v>
      </c>
      <c r="G20" s="491">
        <v>0</v>
      </c>
      <c r="H20" s="491">
        <v>2862705.6543956064</v>
      </c>
      <c r="I20" s="491">
        <v>2862705.6543956064</v>
      </c>
      <c r="J20" s="491">
        <v>0</v>
      </c>
      <c r="K20" s="492">
        <v>2862705.6543956064</v>
      </c>
    </row>
    <row r="21" spans="1:11" ht="13.5" thickBot="1">
      <c r="A21" s="228">
        <v>12</v>
      </c>
      <c r="B21" s="320" t="s">
        <v>514</v>
      </c>
      <c r="C21" s="493">
        <v>636436266.68394601</v>
      </c>
      <c r="D21" s="494">
        <v>650065917.61847794</v>
      </c>
      <c r="E21" s="493">
        <v>1286502184.3024242</v>
      </c>
      <c r="F21" s="494">
        <v>17095260.64358566</v>
      </c>
      <c r="G21" s="494">
        <v>5937900.0418626871</v>
      </c>
      <c r="H21" s="494">
        <v>23033160.685448345</v>
      </c>
      <c r="I21" s="494">
        <v>17767169.586772468</v>
      </c>
      <c r="J21" s="494">
        <v>37859099.879806653</v>
      </c>
      <c r="K21" s="495">
        <v>55626269.466579147</v>
      </c>
    </row>
    <row r="22" spans="1:11" ht="38.25" customHeight="1" thickBot="1">
      <c r="A22" s="303"/>
      <c r="B22" s="304"/>
      <c r="C22" s="304"/>
      <c r="D22" s="304"/>
      <c r="E22" s="304"/>
      <c r="F22" s="569" t="s">
        <v>515</v>
      </c>
      <c r="G22" s="570"/>
      <c r="H22" s="570"/>
      <c r="I22" s="569" t="s">
        <v>516</v>
      </c>
      <c r="J22" s="570"/>
      <c r="K22" s="571"/>
    </row>
    <row r="23" spans="1:11">
      <c r="A23" s="296">
        <v>13</v>
      </c>
      <c r="B23" s="293" t="s">
        <v>501</v>
      </c>
      <c r="C23" s="302"/>
      <c r="D23" s="302"/>
      <c r="E23" s="302"/>
      <c r="F23" s="498">
        <f>F8</f>
        <v>144459752.1874153</v>
      </c>
      <c r="G23" s="498">
        <f t="shared" ref="G23:H23" si="0">G8</f>
        <v>253835361.22941086</v>
      </c>
      <c r="H23" s="498">
        <f t="shared" si="0"/>
        <v>398295113.41682643</v>
      </c>
      <c r="I23" s="498">
        <f>I8</f>
        <v>143787843.24422848</v>
      </c>
      <c r="J23" s="498">
        <f t="shared" ref="J23:K23" si="1">J8</f>
        <v>227190498.08256373</v>
      </c>
      <c r="K23" s="499">
        <f t="shared" si="1"/>
        <v>370978341.32679218</v>
      </c>
    </row>
    <row r="24" spans="1:11" ht="13.5" thickBot="1">
      <c r="A24" s="297">
        <v>14</v>
      </c>
      <c r="B24" s="294" t="s">
        <v>517</v>
      </c>
      <c r="C24" s="321"/>
      <c r="D24" s="300"/>
      <c r="E24" s="301"/>
      <c r="F24" s="498">
        <f>MAX(F16-F21,F16*0.25)</f>
        <v>164530610.68046007</v>
      </c>
      <c r="G24" s="498">
        <f t="shared" ref="G24:K24" si="2">MAX(G16-G21,G16*0.25)</f>
        <v>140434844.06325987</v>
      </c>
      <c r="H24" s="498">
        <f t="shared" si="2"/>
        <v>304965454.74371982</v>
      </c>
      <c r="I24" s="498">
        <f t="shared" si="2"/>
        <v>118308412.35954249</v>
      </c>
      <c r="J24" s="498">
        <f t="shared" si="2"/>
        <v>60787648.708144292</v>
      </c>
      <c r="K24" s="499">
        <f t="shared" si="2"/>
        <v>179096061.06768683</v>
      </c>
    </row>
    <row r="25" spans="1:11" ht="13.5" thickBot="1">
      <c r="A25" s="298">
        <v>15</v>
      </c>
      <c r="B25" s="295" t="s">
        <v>518</v>
      </c>
      <c r="C25" s="299"/>
      <c r="D25" s="299"/>
      <c r="E25" s="299"/>
      <c r="F25" s="500">
        <f>F23/F24</f>
        <v>0.87801140219417895</v>
      </c>
      <c r="G25" s="500">
        <f t="shared" ref="G25:H25" si="3">G23/G24</f>
        <v>1.8074955893073725</v>
      </c>
      <c r="H25" s="500">
        <f t="shared" si="3"/>
        <v>1.3060335432140566</v>
      </c>
      <c r="I25" s="500">
        <f>I23/I24</f>
        <v>1.2153644899506664</v>
      </c>
      <c r="J25" s="500">
        <f t="shared" ref="J25:K25" si="4">J23/J24</f>
        <v>3.7374450716683976</v>
      </c>
      <c r="K25" s="501">
        <f t="shared" si="4"/>
        <v>2.0713930787488741</v>
      </c>
    </row>
    <row r="28" spans="1:11" ht="38.25">
      <c r="B28" s="23" t="s">
        <v>564</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workbookViewId="0">
      <pane xSplit="1" ySplit="5" topLeftCell="B6" activePane="bottomRight" state="frozen"/>
      <selection activeCell="B3" sqref="B3"/>
      <selection pane="topRight" activeCell="B3" sqref="B3"/>
      <selection pane="bottomLeft" activeCell="B3" sqref="B3"/>
      <selection pane="bottomRight" activeCell="K8" sqref="K8:K13"/>
    </sheetView>
  </sheetViews>
  <sheetFormatPr defaultColWidth="9.140625" defaultRowHeight="15"/>
  <cols>
    <col min="1" max="1" width="10.5703125" style="70" bestFit="1" customWidth="1"/>
    <col min="2" max="2" width="95" style="70" customWidth="1"/>
    <col min="3" max="3" width="13.1406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196</v>
      </c>
      <c r="B1" s="70" t="str">
        <f>Info!C2</f>
        <v>სს "ვითიბი ბანკი ჯორჯია"</v>
      </c>
    </row>
    <row r="2" spans="1:14" ht="14.25" customHeight="1">
      <c r="A2" s="70" t="s">
        <v>197</v>
      </c>
      <c r="B2" s="412">
        <v>43921</v>
      </c>
    </row>
    <row r="3" spans="1:14" ht="14.25" customHeight="1"/>
    <row r="4" spans="1:14" ht="15.75" thickBot="1">
      <c r="A4" s="2" t="s">
        <v>427</v>
      </c>
      <c r="B4" s="94" t="s">
        <v>83</v>
      </c>
    </row>
    <row r="5" spans="1:14" s="25" customFormat="1" ht="12.75">
      <c r="A5" s="176"/>
      <c r="B5" s="177"/>
      <c r="C5" s="178" t="s">
        <v>0</v>
      </c>
      <c r="D5" s="178" t="s">
        <v>1</v>
      </c>
      <c r="E5" s="178" t="s">
        <v>2</v>
      </c>
      <c r="F5" s="178" t="s">
        <v>3</v>
      </c>
      <c r="G5" s="178" t="s">
        <v>4</v>
      </c>
      <c r="H5" s="178" t="s">
        <v>10</v>
      </c>
      <c r="I5" s="178" t="s">
        <v>246</v>
      </c>
      <c r="J5" s="178" t="s">
        <v>247</v>
      </c>
      <c r="K5" s="178" t="s">
        <v>248</v>
      </c>
      <c r="L5" s="178" t="s">
        <v>249</v>
      </c>
      <c r="M5" s="178" t="s">
        <v>250</v>
      </c>
      <c r="N5" s="179" t="s">
        <v>251</v>
      </c>
    </row>
    <row r="6" spans="1:14" ht="45">
      <c r="A6" s="168"/>
      <c r="B6" s="106"/>
      <c r="C6" s="107" t="s">
        <v>93</v>
      </c>
      <c r="D6" s="108" t="s">
        <v>82</v>
      </c>
      <c r="E6" s="109" t="s">
        <v>92</v>
      </c>
      <c r="F6" s="110">
        <v>0</v>
      </c>
      <c r="G6" s="110">
        <v>0.2</v>
      </c>
      <c r="H6" s="110">
        <v>0.35</v>
      </c>
      <c r="I6" s="110">
        <v>0.5</v>
      </c>
      <c r="J6" s="110">
        <v>0.75</v>
      </c>
      <c r="K6" s="110">
        <v>1</v>
      </c>
      <c r="L6" s="110">
        <v>1.5</v>
      </c>
      <c r="M6" s="110">
        <v>2.5</v>
      </c>
      <c r="N6" s="169" t="s">
        <v>83</v>
      </c>
    </row>
    <row r="7" spans="1:14">
      <c r="A7" s="170">
        <v>1</v>
      </c>
      <c r="B7" s="111" t="s">
        <v>84</v>
      </c>
      <c r="C7" s="483">
        <f>SUM(C8:C13)</f>
        <v>170187344.77330002</v>
      </c>
      <c r="D7" s="106"/>
      <c r="E7" s="266">
        <f t="shared" ref="E7:M7" si="0">SUM(E8:E13)</f>
        <v>5583643.3528159996</v>
      </c>
      <c r="F7" s="263">
        <f>SUM(F8:F13)</f>
        <v>0</v>
      </c>
      <c r="G7" s="263">
        <f t="shared" si="0"/>
        <v>0</v>
      </c>
      <c r="H7" s="263">
        <f t="shared" si="0"/>
        <v>0</v>
      </c>
      <c r="I7" s="263">
        <f t="shared" si="0"/>
        <v>0</v>
      </c>
      <c r="J7" s="263">
        <f t="shared" si="0"/>
        <v>0</v>
      </c>
      <c r="K7" s="483">
        <f t="shared" si="0"/>
        <v>5583643.3528159996</v>
      </c>
      <c r="L7" s="263">
        <f t="shared" si="0"/>
        <v>0</v>
      </c>
      <c r="M7" s="263">
        <f t="shared" si="0"/>
        <v>0</v>
      </c>
      <c r="N7" s="171">
        <f>SUM(N8:N13)</f>
        <v>5583643.3528159996</v>
      </c>
    </row>
    <row r="8" spans="1:14">
      <c r="A8" s="170">
        <v>1.1000000000000001</v>
      </c>
      <c r="B8" s="112" t="s">
        <v>85</v>
      </c>
      <c r="C8" s="484">
        <v>133781682.9508</v>
      </c>
      <c r="D8" s="113">
        <v>0.02</v>
      </c>
      <c r="E8" s="266">
        <f>C8*D8</f>
        <v>2675633.6590160001</v>
      </c>
      <c r="F8" s="264"/>
      <c r="G8" s="264"/>
      <c r="H8" s="264"/>
      <c r="I8" s="264"/>
      <c r="J8" s="264"/>
      <c r="K8" s="484">
        <v>2675633.6590160001</v>
      </c>
      <c r="L8" s="264"/>
      <c r="M8" s="264"/>
      <c r="N8" s="171">
        <f>SUMPRODUCT($F$6:$M$6,F8:M8)</f>
        <v>2675633.6590160001</v>
      </c>
    </row>
    <row r="9" spans="1:14">
      <c r="A9" s="170">
        <v>1.2</v>
      </c>
      <c r="B9" s="112" t="s">
        <v>86</v>
      </c>
      <c r="C9" s="484">
        <v>80640</v>
      </c>
      <c r="D9" s="113">
        <v>0.05</v>
      </c>
      <c r="E9" s="266">
        <f>C9*D9</f>
        <v>4032</v>
      </c>
      <c r="F9" s="264"/>
      <c r="G9" s="264"/>
      <c r="H9" s="264"/>
      <c r="I9" s="264"/>
      <c r="J9" s="264"/>
      <c r="K9" s="484">
        <v>4032</v>
      </c>
      <c r="L9" s="264"/>
      <c r="M9" s="264"/>
      <c r="N9" s="171">
        <f t="shared" ref="N9:N12" si="1">SUMPRODUCT($F$6:$M$6,F9:M9)</f>
        <v>4032</v>
      </c>
    </row>
    <row r="10" spans="1:14">
      <c r="A10" s="170">
        <v>1.3</v>
      </c>
      <c r="B10" s="112" t="s">
        <v>87</v>
      </c>
      <c r="C10" s="484">
        <v>35521801.172499999</v>
      </c>
      <c r="D10" s="113">
        <v>0.08</v>
      </c>
      <c r="E10" s="266">
        <f>C10*D10</f>
        <v>2841744.0937999999</v>
      </c>
      <c r="F10" s="264"/>
      <c r="G10" s="264"/>
      <c r="H10" s="264"/>
      <c r="I10" s="264"/>
      <c r="J10" s="264"/>
      <c r="K10" s="484">
        <v>2841744.0937999999</v>
      </c>
      <c r="L10" s="264"/>
      <c r="M10" s="264"/>
      <c r="N10" s="171">
        <f>SUMPRODUCT($F$6:$M$6,F10:M10)</f>
        <v>2841744.0937999999</v>
      </c>
    </row>
    <row r="11" spans="1:14">
      <c r="A11" s="170">
        <v>1.4</v>
      </c>
      <c r="B11" s="112" t="s">
        <v>88</v>
      </c>
      <c r="C11" s="484">
        <v>565760</v>
      </c>
      <c r="D11" s="113">
        <v>0.11</v>
      </c>
      <c r="E11" s="266">
        <f>C11*D11</f>
        <v>62233.599999999999</v>
      </c>
      <c r="F11" s="264"/>
      <c r="G11" s="264"/>
      <c r="H11" s="264"/>
      <c r="I11" s="264"/>
      <c r="J11" s="264"/>
      <c r="K11" s="484">
        <v>62233.599999999999</v>
      </c>
      <c r="L11" s="264"/>
      <c r="M11" s="264"/>
      <c r="N11" s="171">
        <f t="shared" si="1"/>
        <v>62233.599999999999</v>
      </c>
    </row>
    <row r="12" spans="1:14">
      <c r="A12" s="170">
        <v>1.5</v>
      </c>
      <c r="B12" s="112" t="s">
        <v>89</v>
      </c>
      <c r="C12" s="484">
        <v>0</v>
      </c>
      <c r="D12" s="113">
        <v>0.14000000000000001</v>
      </c>
      <c r="E12" s="266">
        <f>C12*D12</f>
        <v>0</v>
      </c>
      <c r="F12" s="264"/>
      <c r="G12" s="264"/>
      <c r="H12" s="264"/>
      <c r="I12" s="264"/>
      <c r="J12" s="264"/>
      <c r="K12" s="484">
        <v>0</v>
      </c>
      <c r="L12" s="264"/>
      <c r="M12" s="264"/>
      <c r="N12" s="171">
        <f t="shared" si="1"/>
        <v>0</v>
      </c>
    </row>
    <row r="13" spans="1:14">
      <c r="A13" s="170">
        <v>1.6</v>
      </c>
      <c r="B13" s="114" t="s">
        <v>90</v>
      </c>
      <c r="C13" s="484">
        <v>237460.65</v>
      </c>
      <c r="D13" s="115"/>
      <c r="E13" s="264"/>
      <c r="F13" s="264"/>
      <c r="G13" s="264"/>
      <c r="H13" s="264"/>
      <c r="I13" s="264"/>
      <c r="J13" s="264"/>
      <c r="K13" s="484">
        <v>0</v>
      </c>
      <c r="L13" s="264"/>
      <c r="M13" s="264"/>
      <c r="N13" s="171">
        <f>SUMPRODUCT($F$6:$M$6,F13:M13)</f>
        <v>0</v>
      </c>
    </row>
    <row r="14" spans="1:14">
      <c r="A14" s="170">
        <v>2</v>
      </c>
      <c r="B14" s="116" t="s">
        <v>91</v>
      </c>
      <c r="C14" s="263">
        <f>SUM(C15:C20)</f>
        <v>0</v>
      </c>
      <c r="D14" s="106"/>
      <c r="E14" s="266">
        <f t="shared" ref="E14:M14" si="2">SUM(E15:E20)</f>
        <v>0</v>
      </c>
      <c r="F14" s="264">
        <f t="shared" si="2"/>
        <v>0</v>
      </c>
      <c r="G14" s="264">
        <f t="shared" si="2"/>
        <v>0</v>
      </c>
      <c r="H14" s="264">
        <f t="shared" si="2"/>
        <v>0</v>
      </c>
      <c r="I14" s="264">
        <f t="shared" si="2"/>
        <v>0</v>
      </c>
      <c r="J14" s="264">
        <f t="shared" si="2"/>
        <v>0</v>
      </c>
      <c r="K14" s="264">
        <f t="shared" si="2"/>
        <v>0</v>
      </c>
      <c r="L14" s="264">
        <f t="shared" si="2"/>
        <v>0</v>
      </c>
      <c r="M14" s="264">
        <f t="shared" si="2"/>
        <v>0</v>
      </c>
      <c r="N14" s="171">
        <f>SUM(N15:N20)</f>
        <v>0</v>
      </c>
    </row>
    <row r="15" spans="1:14">
      <c r="A15" s="170">
        <v>2.1</v>
      </c>
      <c r="B15" s="114" t="s">
        <v>85</v>
      </c>
      <c r="C15" s="264"/>
      <c r="D15" s="113">
        <v>5.0000000000000001E-3</v>
      </c>
      <c r="E15" s="266">
        <f>C15*D15</f>
        <v>0</v>
      </c>
      <c r="F15" s="264"/>
      <c r="G15" s="264"/>
      <c r="H15" s="264"/>
      <c r="I15" s="264"/>
      <c r="J15" s="264"/>
      <c r="K15" s="264"/>
      <c r="L15" s="264"/>
      <c r="M15" s="264"/>
      <c r="N15" s="171">
        <f>SUMPRODUCT($F$6:$M$6,F15:M15)</f>
        <v>0</v>
      </c>
    </row>
    <row r="16" spans="1:14">
      <c r="A16" s="170">
        <v>2.2000000000000002</v>
      </c>
      <c r="B16" s="114" t="s">
        <v>86</v>
      </c>
      <c r="C16" s="264"/>
      <c r="D16" s="113">
        <v>0.01</v>
      </c>
      <c r="E16" s="266">
        <f>C16*D16</f>
        <v>0</v>
      </c>
      <c r="F16" s="264"/>
      <c r="G16" s="264"/>
      <c r="H16" s="264"/>
      <c r="I16" s="264"/>
      <c r="J16" s="264"/>
      <c r="K16" s="264"/>
      <c r="L16" s="264"/>
      <c r="M16" s="264"/>
      <c r="N16" s="171">
        <f t="shared" ref="N16:N20" si="3">SUMPRODUCT($F$6:$M$6,F16:M16)</f>
        <v>0</v>
      </c>
    </row>
    <row r="17" spans="1:14">
      <c r="A17" s="170">
        <v>2.2999999999999998</v>
      </c>
      <c r="B17" s="114" t="s">
        <v>87</v>
      </c>
      <c r="C17" s="264"/>
      <c r="D17" s="113">
        <v>0.02</v>
      </c>
      <c r="E17" s="266">
        <f>C17*D17</f>
        <v>0</v>
      </c>
      <c r="F17" s="264"/>
      <c r="G17" s="264"/>
      <c r="H17" s="264"/>
      <c r="I17" s="264"/>
      <c r="J17" s="264"/>
      <c r="K17" s="264"/>
      <c r="L17" s="264"/>
      <c r="M17" s="264"/>
      <c r="N17" s="171">
        <f t="shared" si="3"/>
        <v>0</v>
      </c>
    </row>
    <row r="18" spans="1:14">
      <c r="A18" s="170">
        <v>2.4</v>
      </c>
      <c r="B18" s="114" t="s">
        <v>88</v>
      </c>
      <c r="C18" s="264"/>
      <c r="D18" s="113">
        <v>0.03</v>
      </c>
      <c r="E18" s="266">
        <f>C18*D18</f>
        <v>0</v>
      </c>
      <c r="F18" s="264"/>
      <c r="G18" s="264"/>
      <c r="H18" s="264"/>
      <c r="I18" s="264"/>
      <c r="J18" s="264"/>
      <c r="K18" s="264"/>
      <c r="L18" s="264"/>
      <c r="M18" s="264"/>
      <c r="N18" s="171">
        <f t="shared" si="3"/>
        <v>0</v>
      </c>
    </row>
    <row r="19" spans="1:14">
      <c r="A19" s="170">
        <v>2.5</v>
      </c>
      <c r="B19" s="114" t="s">
        <v>89</v>
      </c>
      <c r="C19" s="264"/>
      <c r="D19" s="113">
        <v>0.04</v>
      </c>
      <c r="E19" s="266">
        <f>C19*D19</f>
        <v>0</v>
      </c>
      <c r="F19" s="264"/>
      <c r="G19" s="264"/>
      <c r="H19" s="264"/>
      <c r="I19" s="264"/>
      <c r="J19" s="264"/>
      <c r="K19" s="264"/>
      <c r="L19" s="264"/>
      <c r="M19" s="264"/>
      <c r="N19" s="171">
        <f t="shared" si="3"/>
        <v>0</v>
      </c>
    </row>
    <row r="20" spans="1:14">
      <c r="A20" s="170">
        <v>2.6</v>
      </c>
      <c r="B20" s="114" t="s">
        <v>90</v>
      </c>
      <c r="C20" s="264"/>
      <c r="D20" s="115"/>
      <c r="E20" s="267"/>
      <c r="F20" s="264"/>
      <c r="G20" s="264"/>
      <c r="H20" s="264"/>
      <c r="I20" s="264"/>
      <c r="J20" s="264"/>
      <c r="K20" s="264"/>
      <c r="L20" s="264"/>
      <c r="M20" s="264"/>
      <c r="N20" s="171">
        <f t="shared" si="3"/>
        <v>0</v>
      </c>
    </row>
    <row r="21" spans="1:14" ht="15.75" thickBot="1">
      <c r="A21" s="172">
        <v>3</v>
      </c>
      <c r="B21" s="173" t="s">
        <v>74</v>
      </c>
      <c r="C21" s="265">
        <f>C14+C7</f>
        <v>170187344.77330002</v>
      </c>
      <c r="D21" s="174"/>
      <c r="E21" s="268">
        <f>E14+E7</f>
        <v>5583643.3528159996</v>
      </c>
      <c r="F21" s="269">
        <f>F7+F14</f>
        <v>0</v>
      </c>
      <c r="G21" s="269">
        <f t="shared" ref="G21:L21" si="4">G7+G14</f>
        <v>0</v>
      </c>
      <c r="H21" s="269">
        <f t="shared" si="4"/>
        <v>0</v>
      </c>
      <c r="I21" s="269">
        <f t="shared" si="4"/>
        <v>0</v>
      </c>
      <c r="J21" s="269">
        <f t="shared" si="4"/>
        <v>0</v>
      </c>
      <c r="K21" s="269">
        <f t="shared" si="4"/>
        <v>5583643.3528159996</v>
      </c>
      <c r="L21" s="269">
        <f t="shared" si="4"/>
        <v>0</v>
      </c>
      <c r="M21" s="269">
        <f>M7+M14</f>
        <v>0</v>
      </c>
      <c r="N21" s="175">
        <f>N14+N7</f>
        <v>5583643.3528159996</v>
      </c>
    </row>
    <row r="22" spans="1:14">
      <c r="E22" s="270"/>
      <c r="F22" s="270"/>
      <c r="G22" s="270"/>
      <c r="H22" s="270"/>
      <c r="I22" s="270"/>
      <c r="J22" s="270"/>
      <c r="K22" s="270"/>
      <c r="L22" s="270"/>
      <c r="M22" s="27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topLeftCell="A25" zoomScale="80" zoomScaleNormal="80" workbookViewId="0">
      <selection activeCell="B43" sqref="B43"/>
    </sheetView>
  </sheetViews>
  <sheetFormatPr defaultRowHeight="15"/>
  <cols>
    <col min="1" max="1" width="11.42578125" customWidth="1"/>
    <col min="2" max="2" width="76.85546875" style="4" customWidth="1"/>
    <col min="3" max="3" width="22.85546875" customWidth="1"/>
  </cols>
  <sheetData>
    <row r="1" spans="1:3">
      <c r="A1" s="309" t="s">
        <v>196</v>
      </c>
      <c r="B1" t="str">
        <f>Info!C2</f>
        <v>სს "ვითიბი ბანკი ჯორჯია"</v>
      </c>
    </row>
    <row r="2" spans="1:3">
      <c r="A2" s="309" t="s">
        <v>197</v>
      </c>
      <c r="B2" s="411">
        <v>43921</v>
      </c>
    </row>
    <row r="3" spans="1:3">
      <c r="A3" s="309"/>
      <c r="B3"/>
    </row>
    <row r="4" spans="1:3">
      <c r="A4" s="309" t="s">
        <v>609</v>
      </c>
      <c r="B4" t="s">
        <v>568</v>
      </c>
    </row>
    <row r="5" spans="1:3">
      <c r="A5" s="378"/>
      <c r="B5" s="378" t="s">
        <v>569</v>
      </c>
      <c r="C5" s="390"/>
    </row>
    <row r="6" spans="1:3">
      <c r="A6" s="379">
        <v>1</v>
      </c>
      <c r="B6" s="391" t="s">
        <v>569</v>
      </c>
      <c r="C6" s="392">
        <v>1814301612.5400202</v>
      </c>
    </row>
    <row r="7" spans="1:3">
      <c r="A7" s="379">
        <v>2</v>
      </c>
      <c r="B7" s="391" t="s">
        <v>570</v>
      </c>
      <c r="C7" s="392">
        <v>-20070461.77</v>
      </c>
    </row>
    <row r="8" spans="1:3">
      <c r="A8" s="380">
        <v>3</v>
      </c>
      <c r="B8" s="393" t="s">
        <v>571</v>
      </c>
      <c r="C8" s="394">
        <v>1758080467.7700202</v>
      </c>
    </row>
    <row r="9" spans="1:3">
      <c r="A9" s="381"/>
      <c r="B9" s="381" t="s">
        <v>572</v>
      </c>
      <c r="C9" s="395"/>
    </row>
    <row r="10" spans="1:3">
      <c r="A10" s="382">
        <v>4</v>
      </c>
      <c r="B10" s="396" t="s">
        <v>573</v>
      </c>
      <c r="C10" s="392"/>
    </row>
    <row r="11" spans="1:3">
      <c r="A11" s="382">
        <v>5</v>
      </c>
      <c r="B11" s="397" t="s">
        <v>574</v>
      </c>
      <c r="C11" s="392"/>
    </row>
    <row r="12" spans="1:3">
      <c r="A12" s="382" t="s">
        <v>575</v>
      </c>
      <c r="B12" s="391" t="s">
        <v>576</v>
      </c>
      <c r="C12" s="394">
        <v>5583643.3528159996</v>
      </c>
    </row>
    <row r="13" spans="1:3">
      <c r="A13" s="383">
        <v>6</v>
      </c>
      <c r="B13" s="398" t="s">
        <v>577</v>
      </c>
      <c r="C13" s="392"/>
    </row>
    <row r="14" spans="1:3">
      <c r="A14" s="383">
        <v>7</v>
      </c>
      <c r="B14" s="399" t="s">
        <v>578</v>
      </c>
      <c r="C14" s="392"/>
    </row>
    <row r="15" spans="1:3">
      <c r="A15" s="384">
        <v>8</v>
      </c>
      <c r="B15" s="391" t="s">
        <v>579</v>
      </c>
      <c r="C15" s="392"/>
    </row>
    <row r="16" spans="1:3" ht="24">
      <c r="A16" s="383">
        <v>9</v>
      </c>
      <c r="B16" s="399" t="s">
        <v>580</v>
      </c>
      <c r="C16" s="392"/>
    </row>
    <row r="17" spans="1:3">
      <c r="A17" s="383">
        <v>10</v>
      </c>
      <c r="B17" s="399" t="s">
        <v>581</v>
      </c>
      <c r="C17" s="392"/>
    </row>
    <row r="18" spans="1:3">
      <c r="A18" s="385">
        <v>11</v>
      </c>
      <c r="B18" s="400" t="s">
        <v>582</v>
      </c>
      <c r="C18" s="394">
        <v>5583643.3528159996</v>
      </c>
    </row>
    <row r="19" spans="1:3">
      <c r="A19" s="381"/>
      <c r="B19" s="381" t="s">
        <v>583</v>
      </c>
      <c r="C19" s="401"/>
    </row>
    <row r="20" spans="1:3">
      <c r="A20" s="383">
        <v>12</v>
      </c>
      <c r="B20" s="396" t="s">
        <v>584</v>
      </c>
      <c r="C20" s="392"/>
    </row>
    <row r="21" spans="1:3">
      <c r="A21" s="383">
        <v>13</v>
      </c>
      <c r="B21" s="396" t="s">
        <v>585</v>
      </c>
      <c r="C21" s="392"/>
    </row>
    <row r="22" spans="1:3">
      <c r="A22" s="383">
        <v>14</v>
      </c>
      <c r="B22" s="396" t="s">
        <v>586</v>
      </c>
      <c r="C22" s="392"/>
    </row>
    <row r="23" spans="1:3" ht="24">
      <c r="A23" s="383" t="s">
        <v>587</v>
      </c>
      <c r="B23" s="396" t="s">
        <v>588</v>
      </c>
      <c r="C23" s="392"/>
    </row>
    <row r="24" spans="1:3">
      <c r="A24" s="383">
        <v>15</v>
      </c>
      <c r="B24" s="396" t="s">
        <v>589</v>
      </c>
      <c r="C24" s="392"/>
    </row>
    <row r="25" spans="1:3">
      <c r="A25" s="383" t="s">
        <v>590</v>
      </c>
      <c r="B25" s="391" t="s">
        <v>591</v>
      </c>
      <c r="C25" s="392"/>
    </row>
    <row r="26" spans="1:3">
      <c r="A26" s="385">
        <v>16</v>
      </c>
      <c r="B26" s="400" t="s">
        <v>592</v>
      </c>
      <c r="C26" s="394">
        <v>0</v>
      </c>
    </row>
    <row r="27" spans="1:3">
      <c r="A27" s="381"/>
      <c r="B27" s="381" t="s">
        <v>593</v>
      </c>
      <c r="C27" s="395"/>
    </row>
    <row r="28" spans="1:3">
      <c r="A28" s="382">
        <v>17</v>
      </c>
      <c r="B28" s="391" t="s">
        <v>594</v>
      </c>
      <c r="C28" s="392">
        <v>181006165.59151006</v>
      </c>
    </row>
    <row r="29" spans="1:3">
      <c r="A29" s="382">
        <v>18</v>
      </c>
      <c r="B29" s="391" t="s">
        <v>595</v>
      </c>
      <c r="C29" s="392">
        <v>-79785157.608255044</v>
      </c>
    </row>
    <row r="30" spans="1:3">
      <c r="A30" s="385">
        <v>19</v>
      </c>
      <c r="B30" s="400" t="s">
        <v>596</v>
      </c>
      <c r="C30" s="394">
        <v>101221007.98325501</v>
      </c>
    </row>
    <row r="31" spans="1:3">
      <c r="A31" s="386"/>
      <c r="B31" s="381" t="s">
        <v>597</v>
      </c>
      <c r="C31" s="395"/>
    </row>
    <row r="32" spans="1:3">
      <c r="A32" s="382" t="s">
        <v>598</v>
      </c>
      <c r="B32" s="396" t="s">
        <v>599</v>
      </c>
      <c r="C32" s="402"/>
    </row>
    <row r="33" spans="1:3">
      <c r="A33" s="382" t="s">
        <v>600</v>
      </c>
      <c r="B33" s="397" t="s">
        <v>601</v>
      </c>
      <c r="C33" s="402"/>
    </row>
    <row r="34" spans="1:3">
      <c r="A34" s="381"/>
      <c r="B34" s="381" t="s">
        <v>602</v>
      </c>
      <c r="C34" s="395"/>
    </row>
    <row r="35" spans="1:3">
      <c r="A35" s="385">
        <v>20</v>
      </c>
      <c r="B35" s="400" t="s">
        <v>95</v>
      </c>
      <c r="C35" s="394">
        <v>182658352.22999999</v>
      </c>
    </row>
    <row r="36" spans="1:3">
      <c r="A36" s="385">
        <v>21</v>
      </c>
      <c r="B36" s="400" t="s">
        <v>603</v>
      </c>
      <c r="C36" s="394">
        <v>1864885119.1060913</v>
      </c>
    </row>
    <row r="37" spans="1:3">
      <c r="A37" s="387"/>
      <c r="B37" s="387" t="s">
        <v>568</v>
      </c>
      <c r="C37" s="395"/>
    </row>
    <row r="38" spans="1:3">
      <c r="A38" s="385">
        <v>22</v>
      </c>
      <c r="B38" s="400" t="s">
        <v>568</v>
      </c>
      <c r="C38" s="521">
        <v>9.7946168564825548E-2</v>
      </c>
    </row>
    <row r="39" spans="1:3">
      <c r="A39" s="387"/>
      <c r="B39" s="387" t="s">
        <v>604</v>
      </c>
      <c r="C39" s="522"/>
    </row>
    <row r="40" spans="1:3">
      <c r="A40" s="388" t="s">
        <v>605</v>
      </c>
      <c r="B40" s="396" t="s">
        <v>606</v>
      </c>
      <c r="C40" s="402"/>
    </row>
    <row r="41" spans="1:3">
      <c r="A41" s="389" t="s">
        <v>607</v>
      </c>
      <c r="B41" s="397" t="s">
        <v>608</v>
      </c>
      <c r="C41" s="402"/>
    </row>
    <row r="43" spans="1:3">
      <c r="B43" s="601" t="s">
        <v>656</v>
      </c>
    </row>
  </sheetData>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showGridLines="0" topLeftCell="A29" zoomScale="85" zoomScaleNormal="85" workbookViewId="0">
      <selection activeCell="A95" sqref="A1:XFD1048576"/>
    </sheetView>
  </sheetViews>
  <sheetFormatPr defaultColWidth="43.5703125" defaultRowHeight="11.25"/>
  <cols>
    <col min="1" max="1" width="5.28515625" style="237" customWidth="1"/>
    <col min="2" max="2" width="66.140625" style="238" customWidth="1"/>
    <col min="3" max="3" width="132.7109375" style="239" customWidth="1"/>
    <col min="4" max="5" width="10.28515625" style="230" customWidth="1"/>
    <col min="6" max="16384" width="43.5703125" style="230"/>
  </cols>
  <sheetData>
    <row r="1" spans="1:3" ht="12.75" thickTop="1" thickBot="1">
      <c r="A1" s="575" t="s">
        <v>335</v>
      </c>
      <c r="B1" s="576"/>
      <c r="C1" s="577"/>
    </row>
    <row r="2" spans="1:3" ht="26.25" customHeight="1">
      <c r="A2" s="602"/>
      <c r="B2" s="603" t="s">
        <v>336</v>
      </c>
      <c r="C2" s="603"/>
    </row>
    <row r="3" spans="1:3" s="235" customFormat="1" ht="11.25" customHeight="1">
      <c r="A3" s="234"/>
      <c r="B3" s="603" t="s">
        <v>429</v>
      </c>
      <c r="C3" s="603"/>
    </row>
    <row r="4" spans="1:3" ht="12" customHeight="1" thickBot="1">
      <c r="A4" s="578" t="s">
        <v>433</v>
      </c>
      <c r="B4" s="579"/>
      <c r="C4" s="580"/>
    </row>
    <row r="5" spans="1:3" ht="12" thickTop="1">
      <c r="A5" s="231"/>
      <c r="B5" s="581" t="s">
        <v>337</v>
      </c>
      <c r="C5" s="582"/>
    </row>
    <row r="6" spans="1:3">
      <c r="A6" s="602"/>
      <c r="B6" s="599" t="s">
        <v>430</v>
      </c>
      <c r="C6" s="600"/>
    </row>
    <row r="7" spans="1:3">
      <c r="A7" s="602"/>
      <c r="B7" s="599" t="s">
        <v>338</v>
      </c>
      <c r="C7" s="600"/>
    </row>
    <row r="8" spans="1:3">
      <c r="A8" s="602"/>
      <c r="B8" s="599" t="s">
        <v>431</v>
      </c>
      <c r="C8" s="600"/>
    </row>
    <row r="9" spans="1:3">
      <c r="A9" s="602"/>
      <c r="B9" s="604" t="s">
        <v>432</v>
      </c>
      <c r="C9" s="605"/>
    </row>
    <row r="10" spans="1:3">
      <c r="A10" s="602"/>
      <c r="B10" s="606" t="s">
        <v>339</v>
      </c>
      <c r="C10" s="607" t="s">
        <v>339</v>
      </c>
    </row>
    <row r="11" spans="1:3">
      <c r="A11" s="602"/>
      <c r="B11" s="606" t="s">
        <v>340</v>
      </c>
      <c r="C11" s="607" t="s">
        <v>340</v>
      </c>
    </row>
    <row r="12" spans="1:3">
      <c r="A12" s="602"/>
      <c r="B12" s="606" t="s">
        <v>341</v>
      </c>
      <c r="C12" s="607" t="s">
        <v>341</v>
      </c>
    </row>
    <row r="13" spans="1:3">
      <c r="A13" s="602"/>
      <c r="B13" s="606" t="s">
        <v>342</v>
      </c>
      <c r="C13" s="607" t="s">
        <v>342</v>
      </c>
    </row>
    <row r="14" spans="1:3">
      <c r="A14" s="602"/>
      <c r="B14" s="606" t="s">
        <v>343</v>
      </c>
      <c r="C14" s="607" t="s">
        <v>343</v>
      </c>
    </row>
    <row r="15" spans="1:3" ht="21.75" customHeight="1">
      <c r="A15" s="602"/>
      <c r="B15" s="606" t="s">
        <v>344</v>
      </c>
      <c r="C15" s="607" t="s">
        <v>344</v>
      </c>
    </row>
    <row r="16" spans="1:3">
      <c r="A16" s="602"/>
      <c r="B16" s="606" t="s">
        <v>345</v>
      </c>
      <c r="C16" s="607" t="s">
        <v>346</v>
      </c>
    </row>
    <row r="17" spans="1:3">
      <c r="A17" s="602"/>
      <c r="B17" s="606" t="s">
        <v>347</v>
      </c>
      <c r="C17" s="607" t="s">
        <v>348</v>
      </c>
    </row>
    <row r="18" spans="1:3">
      <c r="A18" s="602"/>
      <c r="B18" s="606" t="s">
        <v>349</v>
      </c>
      <c r="C18" s="607" t="s">
        <v>350</v>
      </c>
    </row>
    <row r="19" spans="1:3">
      <c r="A19" s="602"/>
      <c r="B19" s="606" t="s">
        <v>351</v>
      </c>
      <c r="C19" s="607" t="s">
        <v>351</v>
      </c>
    </row>
    <row r="20" spans="1:3">
      <c r="A20" s="602"/>
      <c r="B20" s="606" t="s">
        <v>352</v>
      </c>
      <c r="C20" s="607" t="s">
        <v>352</v>
      </c>
    </row>
    <row r="21" spans="1:3">
      <c r="A21" s="602"/>
      <c r="B21" s="606" t="s">
        <v>353</v>
      </c>
      <c r="C21" s="607" t="s">
        <v>353</v>
      </c>
    </row>
    <row r="22" spans="1:3" ht="23.25" customHeight="1">
      <c r="A22" s="602"/>
      <c r="B22" s="606" t="s">
        <v>354</v>
      </c>
      <c r="C22" s="607" t="s">
        <v>355</v>
      </c>
    </row>
    <row r="23" spans="1:3">
      <c r="A23" s="602"/>
      <c r="B23" s="606" t="s">
        <v>356</v>
      </c>
      <c r="C23" s="607" t="s">
        <v>356</v>
      </c>
    </row>
    <row r="24" spans="1:3">
      <c r="A24" s="602"/>
      <c r="B24" s="606" t="s">
        <v>357</v>
      </c>
      <c r="C24" s="607" t="s">
        <v>358</v>
      </c>
    </row>
    <row r="25" spans="1:3" ht="12" thickBot="1">
      <c r="A25" s="232"/>
      <c r="B25" s="587" t="s">
        <v>359</v>
      </c>
      <c r="C25" s="588"/>
    </row>
    <row r="26" spans="1:3" ht="12.75" thickTop="1" thickBot="1">
      <c r="A26" s="578" t="s">
        <v>443</v>
      </c>
      <c r="B26" s="579"/>
      <c r="C26" s="580"/>
    </row>
    <row r="27" spans="1:3" ht="12.75" thickTop="1" thickBot="1">
      <c r="A27" s="233"/>
      <c r="B27" s="583" t="s">
        <v>360</v>
      </c>
      <c r="C27" s="584"/>
    </row>
    <row r="28" spans="1:3" ht="12.75" thickTop="1" thickBot="1">
      <c r="A28" s="578" t="s">
        <v>434</v>
      </c>
      <c r="B28" s="579"/>
      <c r="C28" s="580"/>
    </row>
    <row r="29" spans="1:3" ht="12" thickTop="1">
      <c r="A29" s="231"/>
      <c r="B29" s="585" t="s">
        <v>361</v>
      </c>
      <c r="C29" s="586" t="s">
        <v>362</v>
      </c>
    </row>
    <row r="30" spans="1:3">
      <c r="A30" s="602"/>
      <c r="B30" s="608" t="s">
        <v>363</v>
      </c>
      <c r="C30" s="609" t="s">
        <v>364</v>
      </c>
    </row>
    <row r="31" spans="1:3">
      <c r="A31" s="602"/>
      <c r="B31" s="608" t="s">
        <v>365</v>
      </c>
      <c r="C31" s="609" t="s">
        <v>366</v>
      </c>
    </row>
    <row r="32" spans="1:3">
      <c r="A32" s="602"/>
      <c r="B32" s="608" t="s">
        <v>367</v>
      </c>
      <c r="C32" s="609" t="s">
        <v>368</v>
      </c>
    </row>
    <row r="33" spans="1:3">
      <c r="A33" s="602"/>
      <c r="B33" s="608" t="s">
        <v>369</v>
      </c>
      <c r="C33" s="609" t="s">
        <v>370</v>
      </c>
    </row>
    <row r="34" spans="1:3">
      <c r="A34" s="602"/>
      <c r="B34" s="608" t="s">
        <v>371</v>
      </c>
      <c r="C34" s="609" t="s">
        <v>372</v>
      </c>
    </row>
    <row r="35" spans="1:3" ht="23.25" customHeight="1">
      <c r="A35" s="602"/>
      <c r="B35" s="608" t="s">
        <v>373</v>
      </c>
      <c r="C35" s="609" t="s">
        <v>374</v>
      </c>
    </row>
    <row r="36" spans="1:3" ht="24" customHeight="1">
      <c r="A36" s="602"/>
      <c r="B36" s="608" t="s">
        <v>375</v>
      </c>
      <c r="C36" s="609" t="s">
        <v>376</v>
      </c>
    </row>
    <row r="37" spans="1:3" ht="24.75" customHeight="1">
      <c r="A37" s="602"/>
      <c r="B37" s="608" t="s">
        <v>377</v>
      </c>
      <c r="C37" s="609" t="s">
        <v>378</v>
      </c>
    </row>
    <row r="38" spans="1:3" ht="23.25" customHeight="1">
      <c r="A38" s="602"/>
      <c r="B38" s="608" t="s">
        <v>435</v>
      </c>
      <c r="C38" s="609" t="s">
        <v>379</v>
      </c>
    </row>
    <row r="39" spans="1:3" ht="39.75" customHeight="1">
      <c r="A39" s="602"/>
      <c r="B39" s="606" t="s">
        <v>450</v>
      </c>
      <c r="C39" s="607" t="s">
        <v>380</v>
      </c>
    </row>
    <row r="40" spans="1:3" ht="12" customHeight="1">
      <c r="A40" s="602"/>
      <c r="B40" s="608" t="s">
        <v>381</v>
      </c>
      <c r="C40" s="609" t="s">
        <v>382</v>
      </c>
    </row>
    <row r="41" spans="1:3" ht="27" customHeight="1" thickBot="1">
      <c r="A41" s="232"/>
      <c r="B41" s="589" t="s">
        <v>383</v>
      </c>
      <c r="C41" s="590" t="s">
        <v>384</v>
      </c>
    </row>
    <row r="42" spans="1:3" ht="12.75" thickTop="1" thickBot="1">
      <c r="A42" s="578" t="s">
        <v>436</v>
      </c>
      <c r="B42" s="579"/>
      <c r="C42" s="580"/>
    </row>
    <row r="43" spans="1:3" ht="12" thickTop="1">
      <c r="A43" s="231"/>
      <c r="B43" s="581" t="s">
        <v>472</v>
      </c>
      <c r="C43" s="582" t="s">
        <v>385</v>
      </c>
    </row>
    <row r="44" spans="1:3">
      <c r="A44" s="602"/>
      <c r="B44" s="599" t="s">
        <v>471</v>
      </c>
      <c r="C44" s="600"/>
    </row>
    <row r="45" spans="1:3" ht="23.25" customHeight="1" thickBot="1">
      <c r="A45" s="232"/>
      <c r="B45" s="591" t="s">
        <v>386</v>
      </c>
      <c r="C45" s="592" t="s">
        <v>387</v>
      </c>
    </row>
    <row r="46" spans="1:3" ht="11.25" customHeight="1" thickTop="1" thickBot="1">
      <c r="A46" s="578" t="s">
        <v>437</v>
      </c>
      <c r="B46" s="579"/>
      <c r="C46" s="580"/>
    </row>
    <row r="47" spans="1:3" ht="26.25" customHeight="1" thickTop="1">
      <c r="A47" s="602"/>
      <c r="B47" s="599" t="s">
        <v>438</v>
      </c>
      <c r="C47" s="600"/>
    </row>
    <row r="48" spans="1:3" ht="12" thickBot="1">
      <c r="A48" s="578" t="s">
        <v>439</v>
      </c>
      <c r="B48" s="579"/>
      <c r="C48" s="580"/>
    </row>
    <row r="49" spans="1:3" ht="12" thickTop="1">
      <c r="A49" s="231"/>
      <c r="B49" s="581" t="s">
        <v>388</v>
      </c>
      <c r="C49" s="582" t="s">
        <v>388</v>
      </c>
    </row>
    <row r="50" spans="1:3" ht="11.25" customHeight="1">
      <c r="A50" s="602"/>
      <c r="B50" s="599" t="s">
        <v>389</v>
      </c>
      <c r="C50" s="600" t="s">
        <v>389</v>
      </c>
    </row>
    <row r="51" spans="1:3">
      <c r="A51" s="602"/>
      <c r="B51" s="599" t="s">
        <v>390</v>
      </c>
      <c r="C51" s="600" t="s">
        <v>390</v>
      </c>
    </row>
    <row r="52" spans="1:3" ht="11.25" customHeight="1">
      <c r="A52" s="602"/>
      <c r="B52" s="599" t="s">
        <v>499</v>
      </c>
      <c r="C52" s="600" t="s">
        <v>391</v>
      </c>
    </row>
    <row r="53" spans="1:3" ht="33.6" customHeight="1">
      <c r="A53" s="602"/>
      <c r="B53" s="599" t="s">
        <v>392</v>
      </c>
      <c r="C53" s="600" t="s">
        <v>392</v>
      </c>
    </row>
    <row r="54" spans="1:3" ht="11.25" customHeight="1">
      <c r="A54" s="602"/>
      <c r="B54" s="599" t="s">
        <v>492</v>
      </c>
      <c r="C54" s="600" t="s">
        <v>393</v>
      </c>
    </row>
    <row r="55" spans="1:3" ht="11.25" customHeight="1" thickBot="1">
      <c r="A55" s="578" t="s">
        <v>440</v>
      </c>
      <c r="B55" s="579"/>
      <c r="C55" s="580"/>
    </row>
    <row r="56" spans="1:3" ht="12" thickTop="1">
      <c r="A56" s="231"/>
      <c r="B56" s="581" t="s">
        <v>388</v>
      </c>
      <c r="C56" s="582" t="s">
        <v>388</v>
      </c>
    </row>
    <row r="57" spans="1:3">
      <c r="A57" s="602"/>
      <c r="B57" s="599" t="s">
        <v>394</v>
      </c>
      <c r="C57" s="600" t="s">
        <v>394</v>
      </c>
    </row>
    <row r="58" spans="1:3">
      <c r="A58" s="602"/>
      <c r="B58" s="599" t="s">
        <v>446</v>
      </c>
      <c r="C58" s="600" t="s">
        <v>395</v>
      </c>
    </row>
    <row r="59" spans="1:3">
      <c r="A59" s="602"/>
      <c r="B59" s="599" t="s">
        <v>396</v>
      </c>
      <c r="C59" s="600" t="s">
        <v>396</v>
      </c>
    </row>
    <row r="60" spans="1:3">
      <c r="A60" s="602"/>
      <c r="B60" s="599" t="s">
        <v>397</v>
      </c>
      <c r="C60" s="600" t="s">
        <v>397</v>
      </c>
    </row>
    <row r="61" spans="1:3">
      <c r="A61" s="602"/>
      <c r="B61" s="599" t="s">
        <v>398</v>
      </c>
      <c r="C61" s="600" t="s">
        <v>398</v>
      </c>
    </row>
    <row r="62" spans="1:3">
      <c r="A62" s="602"/>
      <c r="B62" s="599" t="s">
        <v>447</v>
      </c>
      <c r="C62" s="600" t="s">
        <v>399</v>
      </c>
    </row>
    <row r="63" spans="1:3">
      <c r="A63" s="602"/>
      <c r="B63" s="599" t="s">
        <v>400</v>
      </c>
      <c r="C63" s="600" t="s">
        <v>400</v>
      </c>
    </row>
    <row r="64" spans="1:3" ht="12" thickBot="1">
      <c r="A64" s="232"/>
      <c r="B64" s="591" t="s">
        <v>401</v>
      </c>
      <c r="C64" s="592" t="s">
        <v>401</v>
      </c>
    </row>
    <row r="65" spans="1:3" ht="11.25" customHeight="1" thickTop="1">
      <c r="A65" s="593" t="s">
        <v>441</v>
      </c>
      <c r="B65" s="594"/>
      <c r="C65" s="595"/>
    </row>
    <row r="66" spans="1:3" ht="12" thickBot="1">
      <c r="A66" s="232"/>
      <c r="B66" s="591" t="s">
        <v>402</v>
      </c>
      <c r="C66" s="592" t="s">
        <v>402</v>
      </c>
    </row>
    <row r="67" spans="1:3" ht="11.25" customHeight="1" thickTop="1" thickBot="1">
      <c r="A67" s="578" t="s">
        <v>442</v>
      </c>
      <c r="B67" s="579"/>
      <c r="C67" s="580"/>
    </row>
    <row r="68" spans="1:3" ht="12" thickTop="1">
      <c r="A68" s="231"/>
      <c r="B68" s="581" t="s">
        <v>403</v>
      </c>
      <c r="C68" s="582" t="s">
        <v>403</v>
      </c>
    </row>
    <row r="69" spans="1:3">
      <c r="A69" s="602"/>
      <c r="B69" s="599" t="s">
        <v>404</v>
      </c>
      <c r="C69" s="600" t="s">
        <v>404</v>
      </c>
    </row>
    <row r="70" spans="1:3">
      <c r="A70" s="602"/>
      <c r="B70" s="599" t="s">
        <v>405</v>
      </c>
      <c r="C70" s="600" t="s">
        <v>405</v>
      </c>
    </row>
    <row r="71" spans="1:3" ht="38.25" customHeight="1">
      <c r="A71" s="602"/>
      <c r="B71" s="610" t="s">
        <v>449</v>
      </c>
      <c r="C71" s="611" t="s">
        <v>406</v>
      </c>
    </row>
    <row r="72" spans="1:3" ht="33.75" customHeight="1">
      <c r="A72" s="602"/>
      <c r="B72" s="610" t="s">
        <v>451</v>
      </c>
      <c r="C72" s="611" t="s">
        <v>407</v>
      </c>
    </row>
    <row r="73" spans="1:3" ht="15.75" customHeight="1">
      <c r="A73" s="602"/>
      <c r="B73" s="610" t="s">
        <v>448</v>
      </c>
      <c r="C73" s="611" t="s">
        <v>408</v>
      </c>
    </row>
    <row r="74" spans="1:3">
      <c r="A74" s="602"/>
      <c r="B74" s="599" t="s">
        <v>409</v>
      </c>
      <c r="C74" s="600" t="s">
        <v>409</v>
      </c>
    </row>
    <row r="75" spans="1:3" ht="12" thickBot="1">
      <c r="A75" s="232"/>
      <c r="B75" s="591" t="s">
        <v>410</v>
      </c>
      <c r="C75" s="592" t="s">
        <v>410</v>
      </c>
    </row>
    <row r="76" spans="1:3" ht="12" thickTop="1">
      <c r="A76" s="593" t="s">
        <v>475</v>
      </c>
      <c r="B76" s="594"/>
      <c r="C76" s="595"/>
    </row>
    <row r="77" spans="1:3">
      <c r="A77" s="602"/>
      <c r="B77" s="599" t="s">
        <v>402</v>
      </c>
      <c r="C77" s="600"/>
    </row>
    <row r="78" spans="1:3">
      <c r="A78" s="602"/>
      <c r="B78" s="599" t="s">
        <v>473</v>
      </c>
      <c r="C78" s="600"/>
    </row>
    <row r="79" spans="1:3">
      <c r="A79" s="602"/>
      <c r="B79" s="599" t="s">
        <v>474</v>
      </c>
      <c r="C79" s="600"/>
    </row>
    <row r="80" spans="1:3">
      <c r="A80" s="593" t="s">
        <v>476</v>
      </c>
      <c r="B80" s="594"/>
      <c r="C80" s="595"/>
    </row>
    <row r="81" spans="1:3">
      <c r="A81" s="602"/>
      <c r="B81" s="599" t="s">
        <v>402</v>
      </c>
      <c r="C81" s="600"/>
    </row>
    <row r="82" spans="1:3">
      <c r="A82" s="602"/>
      <c r="B82" s="599" t="s">
        <v>477</v>
      </c>
      <c r="C82" s="600"/>
    </row>
    <row r="83" spans="1:3" ht="76.5" customHeight="1">
      <c r="A83" s="602"/>
      <c r="B83" s="599" t="s">
        <v>491</v>
      </c>
      <c r="C83" s="600"/>
    </row>
    <row r="84" spans="1:3" ht="53.25" customHeight="1">
      <c r="A84" s="602"/>
      <c r="B84" s="599" t="s">
        <v>490</v>
      </c>
      <c r="C84" s="600"/>
    </row>
    <row r="85" spans="1:3">
      <c r="A85" s="602"/>
      <c r="B85" s="599" t="s">
        <v>478</v>
      </c>
      <c r="C85" s="600"/>
    </row>
    <row r="86" spans="1:3">
      <c r="A86" s="602"/>
      <c r="B86" s="599" t="s">
        <v>479</v>
      </c>
      <c r="C86" s="600"/>
    </row>
    <row r="87" spans="1:3">
      <c r="A87" s="602"/>
      <c r="B87" s="599" t="s">
        <v>480</v>
      </c>
      <c r="C87" s="600"/>
    </row>
    <row r="88" spans="1:3">
      <c r="A88" s="593" t="s">
        <v>481</v>
      </c>
      <c r="B88" s="594"/>
      <c r="C88" s="595"/>
    </row>
    <row r="89" spans="1:3">
      <c r="A89" s="602"/>
      <c r="B89" s="599" t="s">
        <v>402</v>
      </c>
      <c r="C89" s="600"/>
    </row>
    <row r="90" spans="1:3">
      <c r="A90" s="602"/>
      <c r="B90" s="599" t="s">
        <v>483</v>
      </c>
      <c r="C90" s="600"/>
    </row>
    <row r="91" spans="1:3" ht="12" customHeight="1">
      <c r="A91" s="602"/>
      <c r="B91" s="599" t="s">
        <v>484</v>
      </c>
      <c r="C91" s="600"/>
    </row>
    <row r="92" spans="1:3">
      <c r="A92" s="602"/>
      <c r="B92" s="599" t="s">
        <v>485</v>
      </c>
      <c r="C92" s="600"/>
    </row>
    <row r="93" spans="1:3" ht="24.75" customHeight="1">
      <c r="A93" s="602"/>
      <c r="B93" s="612" t="s">
        <v>527</v>
      </c>
      <c r="C93" s="613"/>
    </row>
    <row r="94" spans="1:3" ht="24" customHeight="1">
      <c r="A94" s="602"/>
      <c r="B94" s="612" t="s">
        <v>528</v>
      </c>
      <c r="C94" s="613"/>
    </row>
    <row r="95" spans="1:3" ht="13.5" customHeight="1">
      <c r="A95" s="602"/>
      <c r="B95" s="608" t="s">
        <v>486</v>
      </c>
      <c r="C95" s="609"/>
    </row>
    <row r="96" spans="1:3" ht="11.25" customHeight="1" thickBot="1">
      <c r="A96" s="596" t="s">
        <v>523</v>
      </c>
      <c r="B96" s="597"/>
      <c r="C96" s="598"/>
    </row>
    <row r="97" spans="1:3" ht="12.75" thickTop="1" thickBot="1">
      <c r="A97" s="574" t="s">
        <v>411</v>
      </c>
      <c r="B97" s="574"/>
      <c r="C97" s="574"/>
    </row>
    <row r="98" spans="1:3">
      <c r="A98" s="315">
        <v>2</v>
      </c>
      <c r="B98" s="312" t="s">
        <v>503</v>
      </c>
      <c r="C98" s="312" t="s">
        <v>524</v>
      </c>
    </row>
    <row r="99" spans="1:3">
      <c r="A99" s="236">
        <v>3</v>
      </c>
      <c r="B99" s="313" t="s">
        <v>504</v>
      </c>
      <c r="C99" s="314" t="s">
        <v>525</v>
      </c>
    </row>
    <row r="100" spans="1:3">
      <c r="A100" s="236">
        <v>4</v>
      </c>
      <c r="B100" s="313" t="s">
        <v>505</v>
      </c>
      <c r="C100" s="314" t="s">
        <v>529</v>
      </c>
    </row>
    <row r="101" spans="1:3" ht="11.25" customHeight="1">
      <c r="A101" s="236">
        <v>5</v>
      </c>
      <c r="B101" s="313" t="s">
        <v>506</v>
      </c>
      <c r="C101" s="314" t="s">
        <v>526</v>
      </c>
    </row>
    <row r="102" spans="1:3" ht="12" customHeight="1">
      <c r="A102" s="236">
        <v>6</v>
      </c>
      <c r="B102" s="313" t="s">
        <v>521</v>
      </c>
      <c r="C102" s="314" t="s">
        <v>507</v>
      </c>
    </row>
    <row r="103" spans="1:3" ht="12" customHeight="1">
      <c r="A103" s="236">
        <v>7</v>
      </c>
      <c r="B103" s="313" t="s">
        <v>508</v>
      </c>
      <c r="C103" s="314" t="s">
        <v>522</v>
      </c>
    </row>
    <row r="104" spans="1:3">
      <c r="A104" s="236">
        <v>8</v>
      </c>
      <c r="B104" s="313" t="s">
        <v>513</v>
      </c>
      <c r="C104" s="314" t="s">
        <v>533</v>
      </c>
    </row>
    <row r="105" spans="1:3" ht="11.25" customHeight="1">
      <c r="A105" s="593" t="s">
        <v>487</v>
      </c>
      <c r="B105" s="594"/>
      <c r="C105" s="595"/>
    </row>
    <row r="106" spans="1:3" ht="27.6" customHeight="1">
      <c r="A106" s="602"/>
      <c r="B106" s="599" t="s">
        <v>402</v>
      </c>
      <c r="C106" s="600"/>
    </row>
    <row r="107" spans="1:3">
      <c r="A107" s="230"/>
      <c r="B107" s="230"/>
      <c r="C107" s="230"/>
    </row>
    <row r="108" spans="1:3">
      <c r="A108" s="230"/>
      <c r="B108" s="230"/>
      <c r="C108" s="230"/>
    </row>
    <row r="109" spans="1:3">
      <c r="A109" s="230"/>
      <c r="B109" s="230"/>
      <c r="C109" s="230"/>
    </row>
    <row r="110" spans="1:3">
      <c r="A110" s="230"/>
      <c r="B110" s="230"/>
      <c r="C110" s="230"/>
    </row>
    <row r="111" spans="1:3">
      <c r="A111" s="230"/>
      <c r="B111" s="230"/>
      <c r="C111" s="230"/>
    </row>
  </sheetData>
  <mergeCells count="99">
    <mergeCell ref="B94:C94"/>
    <mergeCell ref="B95:C95"/>
    <mergeCell ref="B83:C83"/>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80" zoomScaleNormal="80" workbookViewId="0">
      <pane xSplit="1" ySplit="5" topLeftCell="B36" activePane="bottomRight" state="frozen"/>
      <selection pane="topRight" activeCell="B1" sqref="B1"/>
      <selection pane="bottomLeft" activeCell="A6" sqref="A6"/>
      <selection pane="bottomRight" activeCell="B40" sqref="B40"/>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196</v>
      </c>
      <c r="B1" s="409" t="str">
        <f>Info!C2</f>
        <v>სს "ვითიბი ბანკი ჯორჯია"</v>
      </c>
    </row>
    <row r="2" spans="1:8">
      <c r="A2" s="17" t="s">
        <v>197</v>
      </c>
      <c r="B2" s="410">
        <v>43921</v>
      </c>
      <c r="C2" s="28"/>
      <c r="D2" s="18"/>
      <c r="E2" s="18"/>
      <c r="F2" s="18"/>
      <c r="G2" s="18"/>
      <c r="H2" s="1"/>
    </row>
    <row r="3" spans="1:8">
      <c r="A3" s="17"/>
      <c r="C3" s="28"/>
      <c r="D3" s="18"/>
      <c r="E3" s="18"/>
      <c r="F3" s="18"/>
      <c r="G3" s="18"/>
      <c r="H3" s="1"/>
    </row>
    <row r="4" spans="1:8" ht="16.5" thickBot="1">
      <c r="A4" s="71" t="s">
        <v>414</v>
      </c>
      <c r="B4" s="210" t="s">
        <v>231</v>
      </c>
      <c r="C4" s="211"/>
      <c r="D4" s="212"/>
      <c r="E4" s="212"/>
      <c r="F4" s="212"/>
      <c r="G4" s="212"/>
      <c r="H4" s="1"/>
    </row>
    <row r="5" spans="1:8" ht="15">
      <c r="A5" s="282" t="s">
        <v>32</v>
      </c>
      <c r="B5" s="283"/>
      <c r="C5" s="284" t="s">
        <v>5</v>
      </c>
      <c r="D5" s="285" t="s">
        <v>6</v>
      </c>
      <c r="E5" s="285" t="s">
        <v>7</v>
      </c>
      <c r="F5" s="285" t="s">
        <v>8</v>
      </c>
      <c r="G5" s="286" t="s">
        <v>9</v>
      </c>
    </row>
    <row r="6" spans="1:8" ht="15">
      <c r="A6" s="123"/>
      <c r="B6" s="30" t="s">
        <v>193</v>
      </c>
      <c r="C6" s="287"/>
      <c r="D6" s="287"/>
      <c r="E6" s="287"/>
      <c r="F6" s="287"/>
      <c r="G6" s="288"/>
    </row>
    <row r="7" spans="1:8" ht="15">
      <c r="A7" s="123"/>
      <c r="B7" s="503" t="s">
        <v>198</v>
      </c>
      <c r="C7" s="287"/>
      <c r="D7" s="287"/>
      <c r="E7" s="287"/>
      <c r="F7" s="287"/>
      <c r="G7" s="288"/>
    </row>
    <row r="8" spans="1:8" ht="15">
      <c r="A8" s="124">
        <v>1</v>
      </c>
      <c r="B8" s="504" t="s">
        <v>29</v>
      </c>
      <c r="C8" s="416">
        <v>170290552.22999999</v>
      </c>
      <c r="D8" s="417">
        <v>200911180.92000002</v>
      </c>
      <c r="E8" s="417">
        <v>198098025</v>
      </c>
      <c r="F8" s="417">
        <v>190672877</v>
      </c>
      <c r="G8" s="418">
        <v>191195007</v>
      </c>
    </row>
    <row r="9" spans="1:8" ht="15">
      <c r="A9" s="124">
        <v>2</v>
      </c>
      <c r="B9" s="504" t="s">
        <v>95</v>
      </c>
      <c r="C9" s="416">
        <v>182658352.22999999</v>
      </c>
      <c r="D9" s="417">
        <v>214838080.92000002</v>
      </c>
      <c r="E9" s="417">
        <v>211865325</v>
      </c>
      <c r="F9" s="417">
        <v>204317477</v>
      </c>
      <c r="G9" s="418">
        <v>203686407</v>
      </c>
    </row>
    <row r="10" spans="1:8" ht="15">
      <c r="A10" s="124">
        <v>3</v>
      </c>
      <c r="B10" s="504" t="s">
        <v>94</v>
      </c>
      <c r="C10" s="416">
        <v>256909766.04426128</v>
      </c>
      <c r="D10" s="417">
        <v>295123566.28228015</v>
      </c>
      <c r="E10" s="417">
        <v>291536873.20411837</v>
      </c>
      <c r="F10" s="417">
        <v>283227204.07920831</v>
      </c>
      <c r="G10" s="418">
        <v>276552071.08819979</v>
      </c>
    </row>
    <row r="11" spans="1:8" ht="15">
      <c r="A11" s="123"/>
      <c r="B11" s="505" t="s">
        <v>194</v>
      </c>
      <c r="C11" s="287"/>
      <c r="D11" s="287"/>
      <c r="E11" s="287"/>
      <c r="F11" s="287"/>
      <c r="G11" s="288"/>
    </row>
    <row r="12" spans="1:8" ht="25.5">
      <c r="A12" s="124">
        <v>4</v>
      </c>
      <c r="B12" s="504" t="s">
        <v>428</v>
      </c>
      <c r="C12" s="419">
        <v>1652093979.4879169</v>
      </c>
      <c r="D12" s="417">
        <v>1568503497.6756473</v>
      </c>
      <c r="E12" s="417">
        <v>1578196755.5900638</v>
      </c>
      <c r="F12" s="417">
        <v>1561893291.8764589</v>
      </c>
      <c r="G12" s="418">
        <v>1494786839.5580237</v>
      </c>
    </row>
    <row r="13" spans="1:8" ht="15">
      <c r="A13" s="123"/>
      <c r="B13" s="505" t="s">
        <v>96</v>
      </c>
      <c r="C13" s="287"/>
      <c r="D13" s="287"/>
      <c r="E13" s="287"/>
      <c r="F13" s="287"/>
      <c r="G13" s="288"/>
    </row>
    <row r="14" spans="1:8" s="3" customFormat="1" ht="15">
      <c r="A14" s="124"/>
      <c r="B14" s="503" t="s">
        <v>536</v>
      </c>
      <c r="C14" s="287"/>
      <c r="D14" s="287"/>
      <c r="E14" s="287"/>
      <c r="F14" s="287"/>
      <c r="G14" s="288"/>
    </row>
    <row r="15" spans="1:8" ht="15">
      <c r="A15" s="122">
        <v>5</v>
      </c>
      <c r="B15" s="506" t="s">
        <v>649</v>
      </c>
      <c r="C15" s="420">
        <v>0.10307558428533421</v>
      </c>
      <c r="D15" s="421">
        <v>0.12809099961697801</v>
      </c>
      <c r="E15" s="421">
        <v>0.12552175405146754</v>
      </c>
      <c r="F15" s="421">
        <v>0.12207804335398968</v>
      </c>
      <c r="G15" s="422">
        <v>0.12790787417992805</v>
      </c>
    </row>
    <row r="16" spans="1:8" ht="15">
      <c r="A16" s="122">
        <v>6</v>
      </c>
      <c r="B16" s="506" t="s">
        <v>650</v>
      </c>
      <c r="C16" s="420">
        <v>0.11056172015505847</v>
      </c>
      <c r="D16" s="421">
        <v>0.13697009999554788</v>
      </c>
      <c r="E16" s="421">
        <v>0.13424519106984653</v>
      </c>
      <c r="F16" s="421">
        <v>0.13081397945856657</v>
      </c>
      <c r="G16" s="422">
        <v>0.13626451719378643</v>
      </c>
    </row>
    <row r="17" spans="1:7" ht="15">
      <c r="A17" s="122">
        <v>7</v>
      </c>
      <c r="B17" s="506" t="s">
        <v>651</v>
      </c>
      <c r="C17" s="420">
        <v>0.15550553977800527</v>
      </c>
      <c r="D17" s="421">
        <v>0.18815614164687638</v>
      </c>
      <c r="E17" s="421">
        <v>0.1847278371163025</v>
      </c>
      <c r="F17" s="421">
        <v>0.18133582207715299</v>
      </c>
      <c r="G17" s="422">
        <v>0.18501104222323117</v>
      </c>
    </row>
    <row r="18" spans="1:7" ht="15">
      <c r="A18" s="123"/>
      <c r="B18" s="505" t="s">
        <v>11</v>
      </c>
      <c r="C18" s="287"/>
      <c r="D18" s="287"/>
      <c r="E18" s="287"/>
      <c r="F18" s="287"/>
      <c r="G18" s="288"/>
    </row>
    <row r="19" spans="1:7" ht="15" customHeight="1">
      <c r="A19" s="125">
        <v>8</v>
      </c>
      <c r="B19" s="507" t="s">
        <v>12</v>
      </c>
      <c r="C19" s="420">
        <v>8.011840773810941E-2</v>
      </c>
      <c r="D19" s="421">
        <v>7.7065445601816829E-2</v>
      </c>
      <c r="E19" s="421">
        <v>7.5237724876858841E-2</v>
      </c>
      <c r="F19" s="421">
        <v>7.5116220911442433E-2</v>
      </c>
      <c r="G19" s="422">
        <v>7.7577351205399214E-2</v>
      </c>
    </row>
    <row r="20" spans="1:7" ht="15">
      <c r="A20" s="125">
        <v>9</v>
      </c>
      <c r="B20" s="507" t="s">
        <v>13</v>
      </c>
      <c r="C20" s="420">
        <v>4.4008494182466572E-2</v>
      </c>
      <c r="D20" s="421">
        <v>4.1836618312470583E-2</v>
      </c>
      <c r="E20" s="421">
        <v>4.1781949766552758E-2</v>
      </c>
      <c r="F20" s="421">
        <v>4.1265536344615432E-2</v>
      </c>
      <c r="G20" s="422">
        <v>4.124963225299938E-2</v>
      </c>
    </row>
    <row r="21" spans="1:7" ht="15">
      <c r="A21" s="125">
        <v>10</v>
      </c>
      <c r="B21" s="507" t="s">
        <v>14</v>
      </c>
      <c r="C21" s="420">
        <v>-3.7960754880013728E-2</v>
      </c>
      <c r="D21" s="421">
        <v>2.3165696886641204E-2</v>
      </c>
      <c r="E21" s="421">
        <v>2.3281571662856351E-2</v>
      </c>
      <c r="F21" s="421">
        <v>2.6592364518573091E-2</v>
      </c>
      <c r="G21" s="422">
        <v>3.4231938558806782E-2</v>
      </c>
    </row>
    <row r="22" spans="1:7" ht="15">
      <c r="A22" s="125">
        <v>11</v>
      </c>
      <c r="B22" s="507" t="s">
        <v>232</v>
      </c>
      <c r="C22" s="420">
        <v>3.6109913555642838E-2</v>
      </c>
      <c r="D22" s="421">
        <v>3.4880471818683048E-2</v>
      </c>
      <c r="E22" s="421">
        <v>3.3455775110306091E-2</v>
      </c>
      <c r="F22" s="421">
        <v>3.3850684566827001E-2</v>
      </c>
      <c r="G22" s="422">
        <v>3.6182704435050179E-2</v>
      </c>
    </row>
    <row r="23" spans="1:7" ht="15">
      <c r="A23" s="125">
        <v>12</v>
      </c>
      <c r="B23" s="507" t="s">
        <v>15</v>
      </c>
      <c r="C23" s="420">
        <v>-7.3457638004210984E-2</v>
      </c>
      <c r="D23" s="421">
        <v>8.4059626200530119E-3</v>
      </c>
      <c r="E23" s="421">
        <v>7.1606871050679619E-3</v>
      </c>
      <c r="F23" s="421">
        <v>1.8882251395953798E-3</v>
      </c>
      <c r="G23" s="422">
        <v>6.0779743205702612E-3</v>
      </c>
    </row>
    <row r="24" spans="1:7" ht="15">
      <c r="A24" s="125">
        <v>13</v>
      </c>
      <c r="B24" s="507" t="s">
        <v>16</v>
      </c>
      <c r="C24" s="420">
        <v>-0.5671014579265381</v>
      </c>
      <c r="D24" s="421">
        <v>6.420357921621174E-2</v>
      </c>
      <c r="E24" s="421">
        <v>5.4902846967734363E-2</v>
      </c>
      <c r="F24" s="421">
        <v>1.4388229017479288E-2</v>
      </c>
      <c r="G24" s="422">
        <v>4.7808066125161107E-2</v>
      </c>
    </row>
    <row r="25" spans="1:7" ht="15">
      <c r="A25" s="123"/>
      <c r="B25" s="505" t="s">
        <v>17</v>
      </c>
      <c r="C25" s="287"/>
      <c r="D25" s="287"/>
      <c r="E25" s="287"/>
      <c r="F25" s="287"/>
      <c r="G25" s="288"/>
    </row>
    <row r="26" spans="1:7" ht="15">
      <c r="A26" s="125">
        <v>14</v>
      </c>
      <c r="B26" s="507" t="s">
        <v>18</v>
      </c>
      <c r="C26" s="420">
        <v>6.4674271634469691E-2</v>
      </c>
      <c r="D26" s="421">
        <v>6.2527876085079842E-2</v>
      </c>
      <c r="E26" s="421">
        <v>6.9998653288272136E-2</v>
      </c>
      <c r="F26" s="421">
        <v>6.9636876331316419E-2</v>
      </c>
      <c r="G26" s="422">
        <v>6.6454751177656479E-2</v>
      </c>
    </row>
    <row r="27" spans="1:7" ht="15" customHeight="1">
      <c r="A27" s="125">
        <v>15</v>
      </c>
      <c r="B27" s="507" t="s">
        <v>19</v>
      </c>
      <c r="C27" s="420">
        <v>9.3118190455385871E-2</v>
      </c>
      <c r="D27" s="421">
        <v>6.3329428252012293E-2</v>
      </c>
      <c r="E27" s="421">
        <v>6.3844854838370171E-2</v>
      </c>
      <c r="F27" s="421">
        <v>6.3042046025703846E-2</v>
      </c>
      <c r="G27" s="422">
        <v>5.9365367303941631E-2</v>
      </c>
    </row>
    <row r="28" spans="1:7" ht="15">
      <c r="A28" s="125">
        <v>16</v>
      </c>
      <c r="B28" s="507" t="s">
        <v>20</v>
      </c>
      <c r="C28" s="420">
        <v>0.49947416503852099</v>
      </c>
      <c r="D28" s="421">
        <v>0.46368370139358628</v>
      </c>
      <c r="E28" s="421">
        <v>0.46792653011791446</v>
      </c>
      <c r="F28" s="421">
        <v>0.50337959100570639</v>
      </c>
      <c r="G28" s="422">
        <v>0.50685454136862462</v>
      </c>
    </row>
    <row r="29" spans="1:7" ht="15" customHeight="1">
      <c r="A29" s="125">
        <v>17</v>
      </c>
      <c r="B29" s="507" t="s">
        <v>21</v>
      </c>
      <c r="C29" s="420">
        <v>0.49376868365977794</v>
      </c>
      <c r="D29" s="421">
        <v>0.45964819599393492</v>
      </c>
      <c r="E29" s="421">
        <v>0.48054731903714659</v>
      </c>
      <c r="F29" s="421">
        <v>0.49823852775864585</v>
      </c>
      <c r="G29" s="422">
        <v>0.49759235627240828</v>
      </c>
    </row>
    <row r="30" spans="1:7" ht="15">
      <c r="A30" s="125">
        <v>18</v>
      </c>
      <c r="B30" s="507" t="s">
        <v>22</v>
      </c>
      <c r="C30" s="420">
        <v>6.7538893332229386E-2</v>
      </c>
      <c r="D30" s="421">
        <v>4.3736751452615331E-2</v>
      </c>
      <c r="E30" s="421">
        <v>1.4092400107412518E-2</v>
      </c>
      <c r="F30" s="421">
        <v>3.1468573053284191E-3</v>
      </c>
      <c r="G30" s="422">
        <v>-7.7734629392752315E-3</v>
      </c>
    </row>
    <row r="31" spans="1:7" ht="15" customHeight="1">
      <c r="A31" s="123"/>
      <c r="B31" s="505" t="s">
        <v>23</v>
      </c>
      <c r="C31" s="287"/>
      <c r="D31" s="287"/>
      <c r="E31" s="287"/>
      <c r="F31" s="287"/>
      <c r="G31" s="288"/>
    </row>
    <row r="32" spans="1:7" ht="15" customHeight="1">
      <c r="A32" s="125">
        <v>19</v>
      </c>
      <c r="B32" s="507" t="s">
        <v>24</v>
      </c>
      <c r="C32" s="420">
        <v>0.24373457260997886</v>
      </c>
      <c r="D32" s="421">
        <v>0.22378165235495659</v>
      </c>
      <c r="E32" s="421">
        <v>0.25703412108308538</v>
      </c>
      <c r="F32" s="421">
        <v>0.29727353529229567</v>
      </c>
      <c r="G32" s="422">
        <v>0.2629962175855069</v>
      </c>
    </row>
    <row r="33" spans="1:7" ht="15" customHeight="1">
      <c r="A33" s="125">
        <v>20</v>
      </c>
      <c r="B33" s="507" t="s">
        <v>25</v>
      </c>
      <c r="C33" s="420">
        <v>0.58518395760657671</v>
      </c>
      <c r="D33" s="421">
        <v>0.5737203857092098</v>
      </c>
      <c r="E33" s="421">
        <v>0.57732629431229221</v>
      </c>
      <c r="F33" s="421">
        <v>0.60453369346857477</v>
      </c>
      <c r="G33" s="422">
        <v>0.60982898535297714</v>
      </c>
    </row>
    <row r="34" spans="1:7" ht="15" customHeight="1">
      <c r="A34" s="125">
        <v>21</v>
      </c>
      <c r="B34" s="423" t="s">
        <v>26</v>
      </c>
      <c r="C34" s="420">
        <v>0.31691791042887785</v>
      </c>
      <c r="D34" s="421">
        <v>0.34434855999121727</v>
      </c>
      <c r="E34" s="421">
        <v>0.38794500459615322</v>
      </c>
      <c r="F34" s="421">
        <v>0.39780240358510788</v>
      </c>
      <c r="G34" s="422">
        <v>0.33347252895384666</v>
      </c>
    </row>
    <row r="35" spans="1:7" ht="15" customHeight="1">
      <c r="A35" s="289"/>
      <c r="B35" s="505" t="s">
        <v>535</v>
      </c>
      <c r="C35" s="287"/>
      <c r="D35" s="287"/>
      <c r="E35" s="287"/>
      <c r="F35" s="287"/>
      <c r="G35" s="288"/>
    </row>
    <row r="36" spans="1:7" ht="15" customHeight="1">
      <c r="A36" s="125">
        <v>22</v>
      </c>
      <c r="B36" s="508" t="s">
        <v>519</v>
      </c>
      <c r="C36" s="423">
        <v>432548139.37511992</v>
      </c>
      <c r="D36" s="423">
        <v>366390647.60940003</v>
      </c>
      <c r="E36" s="423">
        <v>406025950.17135006</v>
      </c>
      <c r="F36" s="423">
        <v>440793593.17995</v>
      </c>
      <c r="G36" s="424">
        <v>366119622.28017497</v>
      </c>
    </row>
    <row r="37" spans="1:7" ht="15">
      <c r="A37" s="125">
        <v>23</v>
      </c>
      <c r="B37" s="507" t="s">
        <v>520</v>
      </c>
      <c r="C37" s="423">
        <v>302385068.92375851</v>
      </c>
      <c r="D37" s="425">
        <v>326471551.26200199</v>
      </c>
      <c r="E37" s="425">
        <v>343178092.280132</v>
      </c>
      <c r="F37" s="425">
        <v>359825699.75804245</v>
      </c>
      <c r="G37" s="426">
        <v>272760623.19399709</v>
      </c>
    </row>
    <row r="38" spans="1:7" thickBot="1">
      <c r="A38" s="126">
        <v>24</v>
      </c>
      <c r="B38" s="246" t="s">
        <v>518</v>
      </c>
      <c r="C38" s="427">
        <v>1.4304546878410187</v>
      </c>
      <c r="D38" s="427">
        <v>1.1222743488462856</v>
      </c>
      <c r="E38" s="427">
        <v>1.1831348192235889</v>
      </c>
      <c r="F38" s="427">
        <v>1.2250197622803285</v>
      </c>
      <c r="G38" s="428">
        <v>1.3422744749332005</v>
      </c>
    </row>
    <row r="39" spans="1:7">
      <c r="A39" s="20"/>
    </row>
    <row r="40" spans="1:7" ht="48" customHeight="1">
      <c r="B40" s="23" t="s">
        <v>652</v>
      </c>
    </row>
    <row r="41" spans="1:7" ht="68.25" customHeight="1">
      <c r="B41" s="338" t="s">
        <v>534</v>
      </c>
      <c r="D41" s="309"/>
      <c r="E41" s="309"/>
      <c r="F41" s="309"/>
      <c r="G41" s="309"/>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B3" sqref="B3"/>
      <selection pane="topRight" activeCell="B3" sqref="B3"/>
      <selection pane="bottomLeft" activeCell="B3" sqref="B3"/>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09" t="str">
        <f>Info!C2</f>
        <v>სს "ვითიბი ბანკი ჯორჯია"</v>
      </c>
    </row>
    <row r="2" spans="1:8" ht="15.75">
      <c r="A2" s="17" t="s">
        <v>197</v>
      </c>
      <c r="B2" s="414">
        <v>43921</v>
      </c>
    </row>
    <row r="3" spans="1:8" ht="15.75">
      <c r="A3" s="17"/>
    </row>
    <row r="4" spans="1:8" ht="16.5" thickBot="1">
      <c r="A4" s="31" t="s">
        <v>415</v>
      </c>
      <c r="B4" s="72" t="s">
        <v>252</v>
      </c>
      <c r="C4" s="31"/>
      <c r="D4" s="32"/>
      <c r="E4" s="32"/>
      <c r="F4" s="33"/>
      <c r="G4" s="33"/>
      <c r="H4" s="34" t="s">
        <v>100</v>
      </c>
    </row>
    <row r="5" spans="1:8" ht="15.75">
      <c r="A5" s="35"/>
      <c r="B5" s="36"/>
      <c r="C5" s="525" t="s">
        <v>202</v>
      </c>
      <c r="D5" s="526"/>
      <c r="E5" s="527"/>
      <c r="F5" s="525" t="s">
        <v>203</v>
      </c>
      <c r="G5" s="526"/>
      <c r="H5" s="528"/>
    </row>
    <row r="6" spans="1:8" ht="15.75">
      <c r="A6" s="37" t="s">
        <v>32</v>
      </c>
      <c r="B6" s="38" t="s">
        <v>160</v>
      </c>
      <c r="C6" s="39" t="s">
        <v>33</v>
      </c>
      <c r="D6" s="39" t="s">
        <v>101</v>
      </c>
      <c r="E6" s="39" t="s">
        <v>74</v>
      </c>
      <c r="F6" s="39" t="s">
        <v>33</v>
      </c>
      <c r="G6" s="39" t="s">
        <v>101</v>
      </c>
      <c r="H6" s="40" t="s">
        <v>74</v>
      </c>
    </row>
    <row r="7" spans="1:8" ht="15.75">
      <c r="A7" s="37">
        <v>1</v>
      </c>
      <c r="B7" s="41" t="s">
        <v>161</v>
      </c>
      <c r="C7" s="429">
        <v>24242625</v>
      </c>
      <c r="D7" s="429">
        <v>28571837</v>
      </c>
      <c r="E7" s="430">
        <v>52814462</v>
      </c>
      <c r="F7" s="431">
        <v>30077273</v>
      </c>
      <c r="G7" s="432">
        <v>18661819</v>
      </c>
      <c r="H7" s="433">
        <v>48739092</v>
      </c>
    </row>
    <row r="8" spans="1:8" ht="15.75">
      <c r="A8" s="37">
        <v>2</v>
      </c>
      <c r="B8" s="41" t="s">
        <v>162</v>
      </c>
      <c r="C8" s="429">
        <v>19699334</v>
      </c>
      <c r="D8" s="429">
        <v>241306077</v>
      </c>
      <c r="E8" s="430">
        <v>261005411</v>
      </c>
      <c r="F8" s="431">
        <v>25952444</v>
      </c>
      <c r="G8" s="432">
        <v>167483244</v>
      </c>
      <c r="H8" s="433">
        <v>193435688</v>
      </c>
    </row>
    <row r="9" spans="1:8" ht="15.75">
      <c r="A9" s="37">
        <v>3</v>
      </c>
      <c r="B9" s="41" t="s">
        <v>163</v>
      </c>
      <c r="C9" s="429">
        <v>188194</v>
      </c>
      <c r="D9" s="429">
        <v>29599360</v>
      </c>
      <c r="E9" s="430">
        <v>29787554</v>
      </c>
      <c r="F9" s="431">
        <v>1942912</v>
      </c>
      <c r="G9" s="432">
        <v>51759190</v>
      </c>
      <c r="H9" s="433">
        <v>53702102</v>
      </c>
    </row>
    <row r="10" spans="1:8" ht="15.75">
      <c r="A10" s="37">
        <v>4</v>
      </c>
      <c r="B10" s="41" t="s">
        <v>192</v>
      </c>
      <c r="C10" s="429">
        <v>0</v>
      </c>
      <c r="D10" s="429">
        <v>0</v>
      </c>
      <c r="E10" s="430">
        <v>0</v>
      </c>
      <c r="F10" s="431">
        <v>0</v>
      </c>
      <c r="G10" s="432">
        <v>0</v>
      </c>
      <c r="H10" s="433">
        <v>0</v>
      </c>
    </row>
    <row r="11" spans="1:8" ht="15.75">
      <c r="A11" s="37">
        <v>5</v>
      </c>
      <c r="B11" s="41" t="s">
        <v>164</v>
      </c>
      <c r="C11" s="429">
        <v>156366448.59</v>
      </c>
      <c r="D11" s="429">
        <v>0</v>
      </c>
      <c r="E11" s="430">
        <v>156366448.59</v>
      </c>
      <c r="F11" s="431">
        <v>110246221</v>
      </c>
      <c r="G11" s="432">
        <v>0</v>
      </c>
      <c r="H11" s="433">
        <v>110246221</v>
      </c>
    </row>
    <row r="12" spans="1:8" ht="15.75">
      <c r="A12" s="37">
        <v>6.1</v>
      </c>
      <c r="B12" s="42" t="s">
        <v>165</v>
      </c>
      <c r="C12" s="429">
        <v>623943327.66000378</v>
      </c>
      <c r="D12" s="429">
        <v>622632341.52203393</v>
      </c>
      <c r="E12" s="430">
        <v>1246575669.1820378</v>
      </c>
      <c r="F12" s="431">
        <v>547431570.64001358</v>
      </c>
      <c r="G12" s="432">
        <v>562649767.55034149</v>
      </c>
      <c r="H12" s="433">
        <v>1110081338.1903551</v>
      </c>
    </row>
    <row r="13" spans="1:8" ht="15.75">
      <c r="A13" s="37">
        <v>6.2</v>
      </c>
      <c r="B13" s="42" t="s">
        <v>166</v>
      </c>
      <c r="C13" s="429">
        <v>-55748426.815805137</v>
      </c>
      <c r="D13" s="429">
        <v>-60330443.764137954</v>
      </c>
      <c r="E13" s="430">
        <v>-116078870.57994309</v>
      </c>
      <c r="F13" s="431">
        <v>-32294425.119198464</v>
      </c>
      <c r="G13" s="432">
        <v>-33605961.259723015</v>
      </c>
      <c r="H13" s="433">
        <v>-65900386.378921479</v>
      </c>
    </row>
    <row r="14" spans="1:8" ht="15.75">
      <c r="A14" s="37">
        <v>6</v>
      </c>
      <c r="B14" s="41" t="s">
        <v>167</v>
      </c>
      <c r="C14" s="430">
        <v>568194900.8441987</v>
      </c>
      <c r="D14" s="430">
        <v>562301897.75789595</v>
      </c>
      <c r="E14" s="430">
        <v>1130496798.6020947</v>
      </c>
      <c r="F14" s="430">
        <v>515137145.52081513</v>
      </c>
      <c r="G14" s="430">
        <v>529043806.29061848</v>
      </c>
      <c r="H14" s="433">
        <v>1044180951.8114336</v>
      </c>
    </row>
    <row r="15" spans="1:8" ht="15.75">
      <c r="A15" s="37">
        <v>7</v>
      </c>
      <c r="B15" s="41" t="s">
        <v>168</v>
      </c>
      <c r="C15" s="429">
        <v>9179581</v>
      </c>
      <c r="D15" s="429">
        <v>3277298</v>
      </c>
      <c r="E15" s="430">
        <v>12456879</v>
      </c>
      <c r="F15" s="431">
        <v>6085468.4800000004</v>
      </c>
      <c r="G15" s="432">
        <v>2383587</v>
      </c>
      <c r="H15" s="433">
        <v>8469055.4800000004</v>
      </c>
    </row>
    <row r="16" spans="1:8" ht="15.75">
      <c r="A16" s="37">
        <v>8</v>
      </c>
      <c r="B16" s="41" t="s">
        <v>169</v>
      </c>
      <c r="C16" s="429">
        <v>10445214.829999998</v>
      </c>
      <c r="D16" s="429" t="s">
        <v>646</v>
      </c>
      <c r="E16" s="430">
        <v>10445214.829999998</v>
      </c>
      <c r="F16" s="431">
        <v>8483208.370000001</v>
      </c>
      <c r="G16" s="429" t="s">
        <v>646</v>
      </c>
      <c r="H16" s="433">
        <v>8483208.370000001</v>
      </c>
    </row>
    <row r="17" spans="1:8" ht="15.75">
      <c r="A17" s="37">
        <v>9</v>
      </c>
      <c r="B17" s="41" t="s">
        <v>170</v>
      </c>
      <c r="C17" s="429">
        <v>54000</v>
      </c>
      <c r="D17" s="429">
        <v>0</v>
      </c>
      <c r="E17" s="430">
        <v>54000</v>
      </c>
      <c r="F17" s="431">
        <v>54000</v>
      </c>
      <c r="G17" s="429">
        <v>0</v>
      </c>
      <c r="H17" s="433">
        <v>54000</v>
      </c>
    </row>
    <row r="18" spans="1:8" ht="15.75">
      <c r="A18" s="37">
        <v>10</v>
      </c>
      <c r="B18" s="41" t="s">
        <v>171</v>
      </c>
      <c r="C18" s="429">
        <v>62240389</v>
      </c>
      <c r="D18" s="429" t="s">
        <v>646</v>
      </c>
      <c r="E18" s="430">
        <v>62240389</v>
      </c>
      <c r="F18" s="431">
        <v>61766002.5</v>
      </c>
      <c r="G18" s="429" t="s">
        <v>646</v>
      </c>
      <c r="H18" s="433">
        <v>61766002.5</v>
      </c>
    </row>
    <row r="19" spans="1:8" ht="15.75">
      <c r="A19" s="37">
        <v>11</v>
      </c>
      <c r="B19" s="41" t="s">
        <v>172</v>
      </c>
      <c r="C19" s="429">
        <v>38031396.286800005</v>
      </c>
      <c r="D19" s="429">
        <v>1708619</v>
      </c>
      <c r="E19" s="430">
        <v>39740015.286800005</v>
      </c>
      <c r="F19" s="431">
        <v>34292202.980000004</v>
      </c>
      <c r="G19" s="432">
        <v>17094846.120000001</v>
      </c>
      <c r="H19" s="433">
        <v>51387049.100000009</v>
      </c>
    </row>
    <row r="20" spans="1:8" ht="15.75">
      <c r="A20" s="37">
        <v>12</v>
      </c>
      <c r="B20" s="43" t="s">
        <v>173</v>
      </c>
      <c r="C20" s="430">
        <v>888642083.55099881</v>
      </c>
      <c r="D20" s="430">
        <v>866765088.75789595</v>
      </c>
      <c r="E20" s="430">
        <v>1755407172.3088946</v>
      </c>
      <c r="F20" s="430">
        <v>794036877.85081518</v>
      </c>
      <c r="G20" s="430">
        <v>786426492.41061842</v>
      </c>
      <c r="H20" s="433">
        <v>1580463370.2614336</v>
      </c>
    </row>
    <row r="21" spans="1:8" ht="15.75">
      <c r="A21" s="37"/>
      <c r="B21" s="38" t="s">
        <v>190</v>
      </c>
      <c r="C21" s="434"/>
      <c r="D21" s="434"/>
      <c r="E21" s="434"/>
      <c r="F21" s="435"/>
      <c r="G21" s="436"/>
      <c r="H21" s="437"/>
    </row>
    <row r="22" spans="1:8" ht="15.75">
      <c r="A22" s="37">
        <v>13</v>
      </c>
      <c r="B22" s="41" t="s">
        <v>174</v>
      </c>
      <c r="C22" s="429">
        <v>1341236</v>
      </c>
      <c r="D22" s="429">
        <v>12897399</v>
      </c>
      <c r="E22" s="430">
        <v>14238635</v>
      </c>
      <c r="F22" s="431">
        <v>553741</v>
      </c>
      <c r="G22" s="432">
        <v>401632</v>
      </c>
      <c r="H22" s="433">
        <v>955373</v>
      </c>
    </row>
    <row r="23" spans="1:8" ht="15.75">
      <c r="A23" s="37">
        <v>14</v>
      </c>
      <c r="B23" s="41" t="s">
        <v>175</v>
      </c>
      <c r="C23" s="429">
        <v>129352311</v>
      </c>
      <c r="D23" s="429">
        <v>187818378</v>
      </c>
      <c r="E23" s="430">
        <v>317170689</v>
      </c>
      <c r="F23" s="431">
        <v>164783840</v>
      </c>
      <c r="G23" s="432">
        <v>135604949</v>
      </c>
      <c r="H23" s="433">
        <v>300388789</v>
      </c>
    </row>
    <row r="24" spans="1:8" ht="15.75">
      <c r="A24" s="37">
        <v>15</v>
      </c>
      <c r="B24" s="41" t="s">
        <v>176</v>
      </c>
      <c r="C24" s="429">
        <v>159580952</v>
      </c>
      <c r="D24" s="429">
        <v>79568332</v>
      </c>
      <c r="E24" s="430">
        <v>239149284</v>
      </c>
      <c r="F24" s="431">
        <v>145586796</v>
      </c>
      <c r="G24" s="432">
        <v>81065532</v>
      </c>
      <c r="H24" s="433">
        <v>226652328</v>
      </c>
    </row>
    <row r="25" spans="1:8" ht="15.75">
      <c r="A25" s="37">
        <v>16</v>
      </c>
      <c r="B25" s="41" t="s">
        <v>177</v>
      </c>
      <c r="C25" s="429">
        <v>245577828</v>
      </c>
      <c r="D25" s="429">
        <v>428068391</v>
      </c>
      <c r="E25" s="430">
        <v>673646219</v>
      </c>
      <c r="F25" s="431">
        <v>199503562</v>
      </c>
      <c r="G25" s="432">
        <v>358446781</v>
      </c>
      <c r="H25" s="433">
        <v>557950343</v>
      </c>
    </row>
    <row r="26" spans="1:8" ht="15.75">
      <c r="A26" s="37">
        <v>17</v>
      </c>
      <c r="B26" s="41" t="s">
        <v>178</v>
      </c>
      <c r="C26" s="434"/>
      <c r="D26" s="434"/>
      <c r="E26" s="430">
        <v>0</v>
      </c>
      <c r="F26" s="435"/>
      <c r="G26" s="436"/>
      <c r="H26" s="433">
        <v>0</v>
      </c>
    </row>
    <row r="27" spans="1:8" ht="15.75">
      <c r="A27" s="37">
        <v>18</v>
      </c>
      <c r="B27" s="41" t="s">
        <v>179</v>
      </c>
      <c r="C27" s="429">
        <v>75000000</v>
      </c>
      <c r="D27" s="429">
        <v>119418009.34000002</v>
      </c>
      <c r="E27" s="430">
        <v>194418009.34000003</v>
      </c>
      <c r="F27" s="431">
        <v>0</v>
      </c>
      <c r="G27" s="432">
        <v>170115210.52999997</v>
      </c>
      <c r="H27" s="433">
        <v>170115210.52999997</v>
      </c>
    </row>
    <row r="28" spans="1:8" ht="15.75">
      <c r="A28" s="37">
        <v>19</v>
      </c>
      <c r="B28" s="41" t="s">
        <v>180</v>
      </c>
      <c r="C28" s="429">
        <v>5698754</v>
      </c>
      <c r="D28" s="429">
        <v>5577762</v>
      </c>
      <c r="E28" s="430">
        <v>11276516</v>
      </c>
      <c r="F28" s="431">
        <v>4766548</v>
      </c>
      <c r="G28" s="432">
        <v>6350100</v>
      </c>
      <c r="H28" s="433">
        <v>11116648</v>
      </c>
    </row>
    <row r="29" spans="1:8" ht="15.75">
      <c r="A29" s="37">
        <v>20</v>
      </c>
      <c r="B29" s="41" t="s">
        <v>102</v>
      </c>
      <c r="C29" s="429">
        <v>32655172.52</v>
      </c>
      <c r="D29" s="429">
        <v>14164271.109999999</v>
      </c>
      <c r="E29" s="430">
        <v>46819443.629999995</v>
      </c>
      <c r="F29" s="431">
        <v>19683540.25</v>
      </c>
      <c r="G29" s="432">
        <v>15008554.34</v>
      </c>
      <c r="H29" s="433">
        <v>34692094.590000004</v>
      </c>
    </row>
    <row r="30" spans="1:8" ht="15.75">
      <c r="A30" s="37">
        <v>21</v>
      </c>
      <c r="B30" s="41" t="s">
        <v>181</v>
      </c>
      <c r="C30" s="429">
        <v>0</v>
      </c>
      <c r="D30" s="429">
        <v>68327362.25999999</v>
      </c>
      <c r="E30" s="430">
        <v>68327362.25999999</v>
      </c>
      <c r="F30" s="431">
        <v>0</v>
      </c>
      <c r="G30" s="432">
        <v>69010204.959999993</v>
      </c>
      <c r="H30" s="433">
        <v>69010204.959999993</v>
      </c>
    </row>
    <row r="31" spans="1:8" ht="15.75">
      <c r="A31" s="37">
        <v>22</v>
      </c>
      <c r="B31" s="43" t="s">
        <v>182</v>
      </c>
      <c r="C31" s="430">
        <v>649206253.51999998</v>
      </c>
      <c r="D31" s="430">
        <v>915839904.71000004</v>
      </c>
      <c r="E31" s="430">
        <v>1565046158.23</v>
      </c>
      <c r="F31" s="430">
        <v>534878027.25</v>
      </c>
      <c r="G31" s="430">
        <v>836002963.83000004</v>
      </c>
      <c r="H31" s="433">
        <v>1370880991.0799999</v>
      </c>
    </row>
    <row r="32" spans="1:8" ht="15.75">
      <c r="A32" s="37"/>
      <c r="B32" s="38" t="s">
        <v>191</v>
      </c>
      <c r="C32" s="434"/>
      <c r="D32" s="434"/>
      <c r="E32" s="429"/>
      <c r="F32" s="435"/>
      <c r="G32" s="436"/>
      <c r="H32" s="437"/>
    </row>
    <row r="33" spans="1:8" ht="15.75">
      <c r="A33" s="37">
        <v>23</v>
      </c>
      <c r="B33" s="41" t="s">
        <v>183</v>
      </c>
      <c r="C33" s="429">
        <v>209008277</v>
      </c>
      <c r="D33" s="434" t="s">
        <v>646</v>
      </c>
      <c r="E33" s="430">
        <v>209008277</v>
      </c>
      <c r="F33" s="431">
        <v>209008277</v>
      </c>
      <c r="G33" s="434" t="s">
        <v>646</v>
      </c>
      <c r="H33" s="433">
        <v>209008277</v>
      </c>
    </row>
    <row r="34" spans="1:8" ht="15.75">
      <c r="A34" s="37">
        <v>24</v>
      </c>
      <c r="B34" s="41" t="s">
        <v>184</v>
      </c>
      <c r="C34" s="429">
        <v>0</v>
      </c>
      <c r="D34" s="434" t="s">
        <v>646</v>
      </c>
      <c r="E34" s="430">
        <v>0</v>
      </c>
      <c r="F34" s="431">
        <v>0</v>
      </c>
      <c r="G34" s="434" t="s">
        <v>646</v>
      </c>
      <c r="H34" s="433">
        <v>0</v>
      </c>
    </row>
    <row r="35" spans="1:8" ht="15.75">
      <c r="A35" s="37">
        <v>25</v>
      </c>
      <c r="B35" s="42" t="s">
        <v>185</v>
      </c>
      <c r="C35" s="429">
        <v>0</v>
      </c>
      <c r="D35" s="434" t="s">
        <v>646</v>
      </c>
      <c r="E35" s="430">
        <v>0</v>
      </c>
      <c r="F35" s="431">
        <v>0</v>
      </c>
      <c r="G35" s="434" t="s">
        <v>646</v>
      </c>
      <c r="H35" s="433">
        <v>0</v>
      </c>
    </row>
    <row r="36" spans="1:8" ht="15.75">
      <c r="A36" s="37">
        <v>26</v>
      </c>
      <c r="B36" s="41" t="s">
        <v>186</v>
      </c>
      <c r="C36" s="429">
        <v>0</v>
      </c>
      <c r="D36" s="434" t="s">
        <v>646</v>
      </c>
      <c r="E36" s="430">
        <v>0</v>
      </c>
      <c r="F36" s="431">
        <v>0</v>
      </c>
      <c r="G36" s="434" t="s">
        <v>646</v>
      </c>
      <c r="H36" s="433">
        <v>0</v>
      </c>
    </row>
    <row r="37" spans="1:8" ht="15.75">
      <c r="A37" s="37">
        <v>27</v>
      </c>
      <c r="B37" s="41" t="s">
        <v>187</v>
      </c>
      <c r="C37" s="429">
        <v>0</v>
      </c>
      <c r="D37" s="434" t="s">
        <v>646</v>
      </c>
      <c r="E37" s="430">
        <v>0</v>
      </c>
      <c r="F37" s="431">
        <v>0</v>
      </c>
      <c r="G37" s="434" t="s">
        <v>646</v>
      </c>
      <c r="H37" s="433">
        <v>0</v>
      </c>
    </row>
    <row r="38" spans="1:8" ht="15.75">
      <c r="A38" s="37">
        <v>28</v>
      </c>
      <c r="B38" s="41" t="s">
        <v>188</v>
      </c>
      <c r="C38" s="429">
        <v>-28271620</v>
      </c>
      <c r="D38" s="434" t="s">
        <v>646</v>
      </c>
      <c r="E38" s="430">
        <v>-28271620</v>
      </c>
      <c r="F38" s="431">
        <v>-9179668</v>
      </c>
      <c r="G38" s="434" t="s">
        <v>646</v>
      </c>
      <c r="H38" s="433">
        <v>-9179668</v>
      </c>
    </row>
    <row r="39" spans="1:8" ht="15.75">
      <c r="A39" s="37">
        <v>29</v>
      </c>
      <c r="B39" s="41" t="s">
        <v>204</v>
      </c>
      <c r="C39" s="429">
        <v>9624357</v>
      </c>
      <c r="D39" s="434" t="s">
        <v>646</v>
      </c>
      <c r="E39" s="430">
        <v>9624357</v>
      </c>
      <c r="F39" s="431">
        <v>9753770</v>
      </c>
      <c r="G39" s="434" t="s">
        <v>646</v>
      </c>
      <c r="H39" s="433">
        <v>9753770</v>
      </c>
    </row>
    <row r="40" spans="1:8" ht="15.75">
      <c r="A40" s="37">
        <v>30</v>
      </c>
      <c r="B40" s="43" t="s">
        <v>189</v>
      </c>
      <c r="C40" s="429">
        <v>190361014</v>
      </c>
      <c r="D40" s="434" t="s">
        <v>646</v>
      </c>
      <c r="E40" s="430">
        <v>190361014</v>
      </c>
      <c r="F40" s="431">
        <v>209582379</v>
      </c>
      <c r="G40" s="434" t="s">
        <v>646</v>
      </c>
      <c r="H40" s="433">
        <v>209582379</v>
      </c>
    </row>
    <row r="41" spans="1:8" ht="16.5" thickBot="1">
      <c r="A41" s="44">
        <v>31</v>
      </c>
      <c r="B41" s="45" t="s">
        <v>205</v>
      </c>
      <c r="C41" s="247">
        <v>839567267.51999998</v>
      </c>
      <c r="D41" s="247">
        <v>915839904.71000004</v>
      </c>
      <c r="E41" s="247">
        <v>1755407172.23</v>
      </c>
      <c r="F41" s="247">
        <v>744460406.25</v>
      </c>
      <c r="G41" s="247">
        <v>836002963.83000004</v>
      </c>
      <c r="H41" s="248">
        <v>1580463370.0799999</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7"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"ვითიბი ბანკი ჯორჯია"</v>
      </c>
      <c r="C1" s="16"/>
    </row>
    <row r="2" spans="1:8" ht="15.75">
      <c r="A2" s="17" t="s">
        <v>197</v>
      </c>
      <c r="B2" s="410">
        <v>43921</v>
      </c>
      <c r="C2" s="28"/>
      <c r="D2" s="18"/>
      <c r="E2" s="18"/>
      <c r="F2" s="18"/>
      <c r="G2" s="18"/>
      <c r="H2" s="18"/>
    </row>
    <row r="3" spans="1:8" ht="15.75">
      <c r="A3" s="17"/>
      <c r="B3" s="16"/>
      <c r="C3" s="28"/>
      <c r="D3" s="18"/>
      <c r="E3" s="18"/>
      <c r="F3" s="18"/>
      <c r="G3" s="18"/>
      <c r="H3" s="18"/>
    </row>
    <row r="4" spans="1:8" ht="16.5" thickBot="1">
      <c r="A4" s="47" t="s">
        <v>416</v>
      </c>
      <c r="B4" s="29" t="s">
        <v>230</v>
      </c>
      <c r="C4" s="33"/>
      <c r="D4" s="33"/>
      <c r="E4" s="33"/>
      <c r="F4" s="47"/>
      <c r="G4" s="47"/>
      <c r="H4" s="48" t="s">
        <v>100</v>
      </c>
    </row>
    <row r="5" spans="1:8" ht="15.75">
      <c r="A5" s="127"/>
      <c r="B5" s="128"/>
      <c r="C5" s="525" t="s">
        <v>202</v>
      </c>
      <c r="D5" s="526"/>
      <c r="E5" s="527"/>
      <c r="F5" s="525" t="s">
        <v>203</v>
      </c>
      <c r="G5" s="526"/>
      <c r="H5" s="528"/>
    </row>
    <row r="6" spans="1:8">
      <c r="A6" s="129" t="s">
        <v>32</v>
      </c>
      <c r="B6" s="49"/>
      <c r="C6" s="50" t="s">
        <v>33</v>
      </c>
      <c r="D6" s="50" t="s">
        <v>103</v>
      </c>
      <c r="E6" s="50" t="s">
        <v>74</v>
      </c>
      <c r="F6" s="50" t="s">
        <v>33</v>
      </c>
      <c r="G6" s="50" t="s">
        <v>103</v>
      </c>
      <c r="H6" s="130" t="s">
        <v>74</v>
      </c>
    </row>
    <row r="7" spans="1:8">
      <c r="A7" s="131"/>
      <c r="B7" s="52" t="s">
        <v>99</v>
      </c>
      <c r="C7" s="53"/>
      <c r="D7" s="53"/>
      <c r="E7" s="53"/>
      <c r="F7" s="53"/>
      <c r="G7" s="53"/>
      <c r="H7" s="132"/>
    </row>
    <row r="8" spans="1:8" ht="15.75">
      <c r="A8" s="131">
        <v>1</v>
      </c>
      <c r="B8" s="54" t="s">
        <v>104</v>
      </c>
      <c r="C8" s="438">
        <v>610804</v>
      </c>
      <c r="D8" s="438">
        <v>339680</v>
      </c>
      <c r="E8" s="430">
        <v>950484</v>
      </c>
      <c r="F8" s="438">
        <v>539671</v>
      </c>
      <c r="G8" s="438">
        <v>276421</v>
      </c>
      <c r="H8" s="439">
        <v>816092</v>
      </c>
    </row>
    <row r="9" spans="1:8" ht="15.75">
      <c r="A9" s="131">
        <v>2</v>
      </c>
      <c r="B9" s="54" t="s">
        <v>105</v>
      </c>
      <c r="C9" s="440">
        <v>19887325</v>
      </c>
      <c r="D9" s="440">
        <v>9341624</v>
      </c>
      <c r="E9" s="430">
        <v>29228949</v>
      </c>
      <c r="F9" s="440">
        <v>17178946</v>
      </c>
      <c r="G9" s="440">
        <v>10189146</v>
      </c>
      <c r="H9" s="439">
        <v>27368092</v>
      </c>
    </row>
    <row r="10" spans="1:8" ht="15.75">
      <c r="A10" s="131">
        <v>2.1</v>
      </c>
      <c r="B10" s="55" t="s">
        <v>106</v>
      </c>
      <c r="C10" s="438"/>
      <c r="D10" s="438"/>
      <c r="E10" s="430">
        <v>0</v>
      </c>
      <c r="F10" s="438">
        <v>0</v>
      </c>
      <c r="G10" s="438">
        <v>0</v>
      </c>
      <c r="H10" s="439">
        <v>0</v>
      </c>
    </row>
    <row r="11" spans="1:8" ht="15.75">
      <c r="A11" s="131">
        <v>2.2000000000000002</v>
      </c>
      <c r="B11" s="55" t="s">
        <v>107</v>
      </c>
      <c r="C11" s="438">
        <v>459430.82000000007</v>
      </c>
      <c r="D11" s="438">
        <v>619056.68000000005</v>
      </c>
      <c r="E11" s="430">
        <v>1078487.5</v>
      </c>
      <c r="F11" s="438">
        <v>2217634.73</v>
      </c>
      <c r="G11" s="438">
        <v>3234467.59</v>
      </c>
      <c r="H11" s="439">
        <v>5452102.3200000003</v>
      </c>
    </row>
    <row r="12" spans="1:8" ht="15.75">
      <c r="A12" s="131">
        <v>2.2999999999999998</v>
      </c>
      <c r="B12" s="55" t="s">
        <v>108</v>
      </c>
      <c r="C12" s="438">
        <v>30480.31</v>
      </c>
      <c r="D12" s="438">
        <v>63963.069999999992</v>
      </c>
      <c r="E12" s="430">
        <v>94443.37999999999</v>
      </c>
      <c r="F12" s="438">
        <v>552226.5</v>
      </c>
      <c r="G12" s="438">
        <v>264136.23</v>
      </c>
      <c r="H12" s="439">
        <v>816362.73</v>
      </c>
    </row>
    <row r="13" spans="1:8" ht="15.75">
      <c r="A13" s="131">
        <v>2.4</v>
      </c>
      <c r="B13" s="55" t="s">
        <v>109</v>
      </c>
      <c r="C13" s="438">
        <v>277607.32</v>
      </c>
      <c r="D13" s="438">
        <v>50109.180000000008</v>
      </c>
      <c r="E13" s="430">
        <v>327716.5</v>
      </c>
      <c r="F13" s="438">
        <v>869709.45000000019</v>
      </c>
      <c r="G13" s="438">
        <v>466700.10000000003</v>
      </c>
      <c r="H13" s="439">
        <v>1336409.5500000003</v>
      </c>
    </row>
    <row r="14" spans="1:8" ht="15.75">
      <c r="A14" s="131">
        <v>2.5</v>
      </c>
      <c r="B14" s="55" t="s">
        <v>110</v>
      </c>
      <c r="C14" s="438">
        <v>9014.69</v>
      </c>
      <c r="D14" s="438">
        <v>139948.68</v>
      </c>
      <c r="E14" s="430">
        <v>148963.37</v>
      </c>
      <c r="F14" s="438">
        <v>67859.040000000008</v>
      </c>
      <c r="G14" s="438">
        <v>590748.81999999995</v>
      </c>
      <c r="H14" s="439">
        <v>658607.86</v>
      </c>
    </row>
    <row r="15" spans="1:8" ht="15.75">
      <c r="A15" s="131">
        <v>2.6</v>
      </c>
      <c r="B15" s="55" t="s">
        <v>111</v>
      </c>
      <c r="C15" s="438">
        <v>76598.53</v>
      </c>
      <c r="D15" s="438">
        <v>152966.07999999996</v>
      </c>
      <c r="E15" s="430">
        <v>229564.60999999996</v>
      </c>
      <c r="F15" s="438">
        <v>663221.82000000007</v>
      </c>
      <c r="G15" s="438">
        <v>769341</v>
      </c>
      <c r="H15" s="439">
        <v>1432562.82</v>
      </c>
    </row>
    <row r="16" spans="1:8" ht="15.75">
      <c r="A16" s="131">
        <v>2.7</v>
      </c>
      <c r="B16" s="55" t="s">
        <v>112</v>
      </c>
      <c r="C16" s="438">
        <v>12959.77</v>
      </c>
      <c r="D16" s="438">
        <v>52045.37999999999</v>
      </c>
      <c r="E16" s="430">
        <v>65005.149999999994</v>
      </c>
      <c r="F16" s="438">
        <v>58111.200000000004</v>
      </c>
      <c r="G16" s="438">
        <v>715298.75</v>
      </c>
      <c r="H16" s="439">
        <v>773409.95</v>
      </c>
    </row>
    <row r="17" spans="1:8" ht="15.75">
      <c r="A17" s="131">
        <v>2.8</v>
      </c>
      <c r="B17" s="55" t="s">
        <v>113</v>
      </c>
      <c r="C17" s="438">
        <v>12369026</v>
      </c>
      <c r="D17" s="438">
        <v>2290368</v>
      </c>
      <c r="E17" s="430">
        <v>14659394</v>
      </c>
      <c r="F17" s="438">
        <v>11876314</v>
      </c>
      <c r="G17" s="438">
        <v>2921345</v>
      </c>
      <c r="H17" s="439">
        <v>14797659</v>
      </c>
    </row>
    <row r="18" spans="1:8" ht="15.75">
      <c r="A18" s="131">
        <v>2.9</v>
      </c>
      <c r="B18" s="55" t="s">
        <v>114</v>
      </c>
      <c r="C18" s="438">
        <v>6652207.5599999987</v>
      </c>
      <c r="D18" s="438">
        <v>5973166.9300000006</v>
      </c>
      <c r="E18" s="430">
        <v>12625374.489999998</v>
      </c>
      <c r="F18" s="438">
        <v>873869.26000000164</v>
      </c>
      <c r="G18" s="438">
        <v>1227108.5099999998</v>
      </c>
      <c r="H18" s="439">
        <v>2100977.7700000014</v>
      </c>
    </row>
    <row r="19" spans="1:8" ht="15.75">
      <c r="A19" s="131">
        <v>3</v>
      </c>
      <c r="B19" s="54" t="s">
        <v>115</v>
      </c>
      <c r="C19" s="438"/>
      <c r="D19" s="438"/>
      <c r="E19" s="430">
        <v>0</v>
      </c>
      <c r="F19" s="438"/>
      <c r="G19" s="438"/>
      <c r="H19" s="439">
        <v>0</v>
      </c>
    </row>
    <row r="20" spans="1:8" ht="15.75">
      <c r="A20" s="131">
        <v>4</v>
      </c>
      <c r="B20" s="54" t="s">
        <v>116</v>
      </c>
      <c r="C20" s="438">
        <v>2632376</v>
      </c>
      <c r="D20" s="438">
        <v>0</v>
      </c>
      <c r="E20" s="430">
        <v>2632376</v>
      </c>
      <c r="F20" s="438">
        <v>1869080</v>
      </c>
      <c r="G20" s="438">
        <v>0</v>
      </c>
      <c r="H20" s="439">
        <v>1869080</v>
      </c>
    </row>
    <row r="21" spans="1:8" ht="15.75">
      <c r="A21" s="131">
        <v>5</v>
      </c>
      <c r="B21" s="54" t="s">
        <v>117</v>
      </c>
      <c r="C21" s="438">
        <v>450074.14999999997</v>
      </c>
      <c r="D21" s="438">
        <v>1831</v>
      </c>
      <c r="E21" s="430">
        <v>451905.14999999997</v>
      </c>
      <c r="F21" s="438">
        <v>204021.26</v>
      </c>
      <c r="G21" s="438">
        <v>61501.020000000004</v>
      </c>
      <c r="H21" s="439">
        <v>265522.28000000003</v>
      </c>
    </row>
    <row r="22" spans="1:8" ht="15.75">
      <c r="A22" s="131">
        <v>6</v>
      </c>
      <c r="B22" s="56" t="s">
        <v>118</v>
      </c>
      <c r="C22" s="440">
        <v>23580579.149999999</v>
      </c>
      <c r="D22" s="440">
        <v>9683135</v>
      </c>
      <c r="E22" s="430">
        <v>33263714.149999999</v>
      </c>
      <c r="F22" s="440">
        <v>19791718.260000002</v>
      </c>
      <c r="G22" s="440">
        <v>10527068.02</v>
      </c>
      <c r="H22" s="439">
        <v>30318786.280000001</v>
      </c>
    </row>
    <row r="23" spans="1:8" ht="15.75">
      <c r="A23" s="131"/>
      <c r="B23" s="52" t="s">
        <v>97</v>
      </c>
      <c r="C23" s="438"/>
      <c r="D23" s="438"/>
      <c r="E23" s="429"/>
      <c r="F23" s="438"/>
      <c r="G23" s="438"/>
      <c r="H23" s="441"/>
    </row>
    <row r="24" spans="1:8" ht="15.75">
      <c r="A24" s="131">
        <v>7</v>
      </c>
      <c r="B24" s="54" t="s">
        <v>119</v>
      </c>
      <c r="C24" s="438">
        <v>4819277.54</v>
      </c>
      <c r="D24" s="438">
        <v>521725.53</v>
      </c>
      <c r="E24" s="430">
        <v>5341003.07</v>
      </c>
      <c r="F24" s="438">
        <v>3755204.2199999997</v>
      </c>
      <c r="G24" s="438">
        <v>328089.28000000003</v>
      </c>
      <c r="H24" s="439">
        <v>4083293.5</v>
      </c>
    </row>
    <row r="25" spans="1:8" ht="15.75">
      <c r="A25" s="131">
        <v>8</v>
      </c>
      <c r="B25" s="54" t="s">
        <v>120</v>
      </c>
      <c r="C25" s="438">
        <v>5527471.46</v>
      </c>
      <c r="D25" s="438">
        <v>2774852.47</v>
      </c>
      <c r="E25" s="430">
        <v>8302323.9299999997</v>
      </c>
      <c r="F25" s="438">
        <v>4883343.78</v>
      </c>
      <c r="G25" s="438">
        <v>2732270.72</v>
      </c>
      <c r="H25" s="439">
        <v>7615614.5</v>
      </c>
    </row>
    <row r="26" spans="1:8" ht="15.75">
      <c r="A26" s="131">
        <v>9</v>
      </c>
      <c r="B26" s="54" t="s">
        <v>121</v>
      </c>
      <c r="C26" s="438">
        <v>192473</v>
      </c>
      <c r="D26" s="438">
        <v>2538</v>
      </c>
      <c r="E26" s="430">
        <v>195011</v>
      </c>
      <c r="F26" s="438">
        <v>116742</v>
      </c>
      <c r="G26" s="438">
        <v>1735</v>
      </c>
      <c r="H26" s="439">
        <v>118477</v>
      </c>
    </row>
    <row r="27" spans="1:8" ht="15.75">
      <c r="A27" s="131">
        <v>10</v>
      </c>
      <c r="B27" s="54" t="s">
        <v>122</v>
      </c>
      <c r="C27" s="438">
        <v>0</v>
      </c>
      <c r="D27" s="438">
        <v>0</v>
      </c>
      <c r="E27" s="430">
        <v>0</v>
      </c>
      <c r="F27" s="438">
        <v>0</v>
      </c>
      <c r="G27" s="438">
        <v>0</v>
      </c>
      <c r="H27" s="439">
        <v>0</v>
      </c>
    </row>
    <row r="28" spans="1:8" ht="15.75">
      <c r="A28" s="131">
        <v>11</v>
      </c>
      <c r="B28" s="54" t="s">
        <v>123</v>
      </c>
      <c r="C28" s="438">
        <v>1233627</v>
      </c>
      <c r="D28" s="438">
        <v>2983949</v>
      </c>
      <c r="E28" s="430">
        <v>4217576</v>
      </c>
      <c r="F28" s="438">
        <v>154029</v>
      </c>
      <c r="G28" s="438">
        <v>3855764</v>
      </c>
      <c r="H28" s="439">
        <v>4009793</v>
      </c>
    </row>
    <row r="29" spans="1:8" ht="15.75">
      <c r="A29" s="131">
        <v>12</v>
      </c>
      <c r="B29" s="54" t="s">
        <v>124</v>
      </c>
      <c r="C29" s="438">
        <v>97176</v>
      </c>
      <c r="D29" s="438">
        <v>118441</v>
      </c>
      <c r="E29" s="430">
        <v>215617</v>
      </c>
      <c r="F29" s="438">
        <v>199035</v>
      </c>
      <c r="G29" s="438">
        <v>125163</v>
      </c>
      <c r="H29" s="439">
        <v>324198</v>
      </c>
    </row>
    <row r="30" spans="1:8" ht="15.75">
      <c r="A30" s="131">
        <v>13</v>
      </c>
      <c r="B30" s="57" t="s">
        <v>125</v>
      </c>
      <c r="C30" s="440">
        <v>11870025</v>
      </c>
      <c r="D30" s="440">
        <v>6401506</v>
      </c>
      <c r="E30" s="430">
        <v>18271531</v>
      </c>
      <c r="F30" s="440">
        <v>9108354</v>
      </c>
      <c r="G30" s="440">
        <v>7043022</v>
      </c>
      <c r="H30" s="439">
        <v>16151376</v>
      </c>
    </row>
    <row r="31" spans="1:8" ht="15.75">
      <c r="A31" s="131">
        <v>14</v>
      </c>
      <c r="B31" s="57" t="s">
        <v>126</v>
      </c>
      <c r="C31" s="440">
        <v>11710554.149999999</v>
      </c>
      <c r="D31" s="440">
        <v>3281629</v>
      </c>
      <c r="E31" s="430">
        <v>14992183.149999999</v>
      </c>
      <c r="F31" s="440">
        <v>10683364.260000002</v>
      </c>
      <c r="G31" s="440">
        <v>3484046.0199999996</v>
      </c>
      <c r="H31" s="439">
        <v>14167410.280000001</v>
      </c>
    </row>
    <row r="32" spans="1:8">
      <c r="A32" s="131"/>
      <c r="B32" s="52"/>
      <c r="C32" s="442"/>
      <c r="D32" s="442"/>
      <c r="E32" s="442"/>
      <c r="F32" s="442"/>
      <c r="G32" s="442"/>
      <c r="H32" s="443"/>
    </row>
    <row r="33" spans="1:8" ht="15.75">
      <c r="A33" s="131"/>
      <c r="B33" s="52" t="s">
        <v>127</v>
      </c>
      <c r="C33" s="438"/>
      <c r="D33" s="438"/>
      <c r="E33" s="429"/>
      <c r="F33" s="438"/>
      <c r="G33" s="438"/>
      <c r="H33" s="441"/>
    </row>
    <row r="34" spans="1:8" ht="15.75">
      <c r="A34" s="131">
        <v>15</v>
      </c>
      <c r="B34" s="51" t="s">
        <v>98</v>
      </c>
      <c r="C34" s="444">
        <v>2974274.62</v>
      </c>
      <c r="D34" s="444">
        <v>259289</v>
      </c>
      <c r="E34" s="430">
        <v>3233563.62</v>
      </c>
      <c r="F34" s="444">
        <v>2748228.03</v>
      </c>
      <c r="G34" s="444">
        <v>122743.89999999991</v>
      </c>
      <c r="H34" s="439">
        <v>2870971.9299999997</v>
      </c>
    </row>
    <row r="35" spans="1:8" ht="15.75">
      <c r="A35" s="131">
        <v>15.1</v>
      </c>
      <c r="B35" s="55" t="s">
        <v>128</v>
      </c>
      <c r="C35" s="438">
        <v>3381822.62</v>
      </c>
      <c r="D35" s="438">
        <v>1539795</v>
      </c>
      <c r="E35" s="430">
        <v>4921617.62</v>
      </c>
      <c r="F35" s="438">
        <v>3319448.03</v>
      </c>
      <c r="G35" s="438">
        <v>1426923.0699999998</v>
      </c>
      <c r="H35" s="439">
        <v>4746371.0999999996</v>
      </c>
    </row>
    <row r="36" spans="1:8" ht="15.75">
      <c r="A36" s="131">
        <v>15.2</v>
      </c>
      <c r="B36" s="55" t="s">
        <v>129</v>
      </c>
      <c r="C36" s="438">
        <v>407548</v>
      </c>
      <c r="D36" s="438">
        <v>1280506</v>
      </c>
      <c r="E36" s="430">
        <v>1688054</v>
      </c>
      <c r="F36" s="438">
        <v>571220</v>
      </c>
      <c r="G36" s="438">
        <v>1304179.17</v>
      </c>
      <c r="H36" s="439">
        <v>1875399.17</v>
      </c>
    </row>
    <row r="37" spans="1:8" ht="15.75">
      <c r="A37" s="131">
        <v>16</v>
      </c>
      <c r="B37" s="54" t="s">
        <v>130</v>
      </c>
      <c r="C37" s="438">
        <v>0</v>
      </c>
      <c r="D37" s="438">
        <v>0</v>
      </c>
      <c r="E37" s="430">
        <v>0</v>
      </c>
      <c r="F37" s="438">
        <v>0</v>
      </c>
      <c r="G37" s="438">
        <v>0</v>
      </c>
      <c r="H37" s="439">
        <v>0</v>
      </c>
    </row>
    <row r="38" spans="1:8" ht="15.75">
      <c r="A38" s="131">
        <v>17</v>
      </c>
      <c r="B38" s="54" t="s">
        <v>131</v>
      </c>
      <c r="C38" s="438">
        <v>0</v>
      </c>
      <c r="D38" s="438">
        <v>0</v>
      </c>
      <c r="E38" s="430">
        <v>0</v>
      </c>
      <c r="F38" s="438">
        <v>0</v>
      </c>
      <c r="G38" s="438">
        <v>0</v>
      </c>
      <c r="H38" s="439">
        <v>0</v>
      </c>
    </row>
    <row r="39" spans="1:8" ht="15.75">
      <c r="A39" s="131">
        <v>18</v>
      </c>
      <c r="B39" s="54" t="s">
        <v>132</v>
      </c>
      <c r="C39" s="438">
        <v>0</v>
      </c>
      <c r="D39" s="438">
        <v>0</v>
      </c>
      <c r="E39" s="430">
        <v>0</v>
      </c>
      <c r="F39" s="438">
        <v>0</v>
      </c>
      <c r="G39" s="438">
        <v>0</v>
      </c>
      <c r="H39" s="439">
        <v>0</v>
      </c>
    </row>
    <row r="40" spans="1:8" ht="15.75">
      <c r="A40" s="131">
        <v>19</v>
      </c>
      <c r="B40" s="54" t="s">
        <v>133</v>
      </c>
      <c r="C40" s="438">
        <v>-19170444</v>
      </c>
      <c r="D40" s="438">
        <v>0</v>
      </c>
      <c r="E40" s="430">
        <v>-19170444</v>
      </c>
      <c r="F40" s="438">
        <v>10703106</v>
      </c>
      <c r="G40" s="438">
        <v>0</v>
      </c>
      <c r="H40" s="439">
        <v>10703106</v>
      </c>
    </row>
    <row r="41" spans="1:8" ht="15.75">
      <c r="A41" s="131">
        <v>20</v>
      </c>
      <c r="B41" s="54" t="s">
        <v>134</v>
      </c>
      <c r="C41" s="438">
        <v>27600500</v>
      </c>
      <c r="D41" s="438">
        <v>0</v>
      </c>
      <c r="E41" s="430">
        <v>27600500</v>
      </c>
      <c r="F41" s="438">
        <v>-8036053.7000000002</v>
      </c>
      <c r="G41" s="438">
        <v>0</v>
      </c>
      <c r="H41" s="439">
        <v>-8036053.7000000002</v>
      </c>
    </row>
    <row r="42" spans="1:8" ht="15.75">
      <c r="A42" s="131">
        <v>21</v>
      </c>
      <c r="B42" s="54" t="s">
        <v>135</v>
      </c>
      <c r="C42" s="438">
        <v>-148349</v>
      </c>
      <c r="D42" s="438">
        <v>0</v>
      </c>
      <c r="E42" s="430">
        <v>-148349</v>
      </c>
      <c r="F42" s="438">
        <v>101723</v>
      </c>
      <c r="G42" s="438">
        <v>0</v>
      </c>
      <c r="H42" s="439">
        <v>101723</v>
      </c>
    </row>
    <row r="43" spans="1:8" ht="15.75">
      <c r="A43" s="131">
        <v>22</v>
      </c>
      <c r="B43" s="54" t="s">
        <v>136</v>
      </c>
      <c r="C43" s="438">
        <v>49294.409999999996</v>
      </c>
      <c r="D43" s="438">
        <v>0</v>
      </c>
      <c r="E43" s="430">
        <v>49294.409999999996</v>
      </c>
      <c r="F43" s="438">
        <v>35685.75</v>
      </c>
      <c r="G43" s="438">
        <v>0</v>
      </c>
      <c r="H43" s="439">
        <v>35685.75</v>
      </c>
    </row>
    <row r="44" spans="1:8" ht="15.75">
      <c r="A44" s="131">
        <v>23</v>
      </c>
      <c r="B44" s="54" t="s">
        <v>137</v>
      </c>
      <c r="C44" s="438">
        <v>674445.82</v>
      </c>
      <c r="D44" s="438">
        <v>312507</v>
      </c>
      <c r="E44" s="430">
        <v>986952.82</v>
      </c>
      <c r="F44" s="438">
        <v>845942.96</v>
      </c>
      <c r="G44" s="438">
        <v>501060.91</v>
      </c>
      <c r="H44" s="439">
        <v>1347003.8699999999</v>
      </c>
    </row>
    <row r="45" spans="1:8" ht="15.75">
      <c r="A45" s="131">
        <v>24</v>
      </c>
      <c r="B45" s="57" t="s">
        <v>138</v>
      </c>
      <c r="C45" s="440">
        <v>11979721.850000001</v>
      </c>
      <c r="D45" s="440">
        <v>571796</v>
      </c>
      <c r="E45" s="430">
        <v>12551517.850000001</v>
      </c>
      <c r="F45" s="440">
        <v>6398632.0399999991</v>
      </c>
      <c r="G45" s="440">
        <v>623804.80999999982</v>
      </c>
      <c r="H45" s="439">
        <v>7022436.8499999987</v>
      </c>
    </row>
    <row r="46" spans="1:8">
      <c r="A46" s="131"/>
      <c r="B46" s="52" t="s">
        <v>139</v>
      </c>
      <c r="C46" s="438"/>
      <c r="D46" s="438"/>
      <c r="E46" s="438"/>
      <c r="F46" s="438"/>
      <c r="G46" s="438"/>
      <c r="H46" s="445"/>
    </row>
    <row r="47" spans="1:8" ht="15.75">
      <c r="A47" s="131">
        <v>25</v>
      </c>
      <c r="B47" s="54" t="s">
        <v>140</v>
      </c>
      <c r="C47" s="438">
        <v>371465</v>
      </c>
      <c r="D47" s="438">
        <v>395748</v>
      </c>
      <c r="E47" s="430">
        <v>767213</v>
      </c>
      <c r="F47" s="438">
        <v>520141</v>
      </c>
      <c r="G47" s="438">
        <v>625929.82999999996</v>
      </c>
      <c r="H47" s="439">
        <v>1146070.83</v>
      </c>
    </row>
    <row r="48" spans="1:8" ht="15.75">
      <c r="A48" s="131">
        <v>26</v>
      </c>
      <c r="B48" s="54" t="s">
        <v>141</v>
      </c>
      <c r="C48" s="438">
        <v>1106522</v>
      </c>
      <c r="D48" s="438">
        <v>148460</v>
      </c>
      <c r="E48" s="430">
        <v>1254982</v>
      </c>
      <c r="F48" s="438">
        <v>973361</v>
      </c>
      <c r="G48" s="438">
        <v>161101</v>
      </c>
      <c r="H48" s="439">
        <v>1134462</v>
      </c>
    </row>
    <row r="49" spans="1:9" ht="15.75">
      <c r="A49" s="131">
        <v>27</v>
      </c>
      <c r="B49" s="54" t="s">
        <v>142</v>
      </c>
      <c r="C49" s="438">
        <v>9740402</v>
      </c>
      <c r="D49" s="438">
        <v>0</v>
      </c>
      <c r="E49" s="430">
        <v>9740402</v>
      </c>
      <c r="F49" s="438">
        <v>9782431</v>
      </c>
      <c r="G49" s="438">
        <v>0</v>
      </c>
      <c r="H49" s="439">
        <v>9782431</v>
      </c>
    </row>
    <row r="50" spans="1:9" ht="15.75">
      <c r="A50" s="131">
        <v>28</v>
      </c>
      <c r="B50" s="54" t="s">
        <v>280</v>
      </c>
      <c r="C50" s="438">
        <v>203496</v>
      </c>
      <c r="D50" s="438">
        <v>0</v>
      </c>
      <c r="E50" s="430">
        <v>203496</v>
      </c>
      <c r="F50" s="438">
        <v>143984</v>
      </c>
      <c r="G50" s="438">
        <v>0</v>
      </c>
      <c r="H50" s="439">
        <v>143984</v>
      </c>
    </row>
    <row r="51" spans="1:9" ht="15.75">
      <c r="A51" s="131">
        <v>29</v>
      </c>
      <c r="B51" s="54" t="s">
        <v>143</v>
      </c>
      <c r="C51" s="438">
        <v>2095018</v>
      </c>
      <c r="D51" s="438">
        <v>0</v>
      </c>
      <c r="E51" s="430">
        <v>2095018</v>
      </c>
      <c r="F51" s="438">
        <v>1968168</v>
      </c>
      <c r="G51" s="438">
        <v>0</v>
      </c>
      <c r="H51" s="439">
        <v>1968168</v>
      </c>
    </row>
    <row r="52" spans="1:9" ht="15.75">
      <c r="A52" s="131">
        <v>30</v>
      </c>
      <c r="B52" s="54" t="s">
        <v>144</v>
      </c>
      <c r="C52" s="438">
        <v>1758289</v>
      </c>
      <c r="D52" s="438">
        <v>32769</v>
      </c>
      <c r="E52" s="430">
        <v>1791058</v>
      </c>
      <c r="F52" s="438">
        <v>1514685</v>
      </c>
      <c r="G52" s="438">
        <v>30793</v>
      </c>
      <c r="H52" s="439">
        <v>1545478</v>
      </c>
    </row>
    <row r="53" spans="1:9" ht="15.75">
      <c r="A53" s="131">
        <v>31</v>
      </c>
      <c r="B53" s="57" t="s">
        <v>145</v>
      </c>
      <c r="C53" s="440">
        <v>15275192</v>
      </c>
      <c r="D53" s="440">
        <v>576977</v>
      </c>
      <c r="E53" s="430">
        <v>15852169</v>
      </c>
      <c r="F53" s="440">
        <v>14902770</v>
      </c>
      <c r="G53" s="440">
        <v>817823.83</v>
      </c>
      <c r="H53" s="439">
        <v>15720593.83</v>
      </c>
    </row>
    <row r="54" spans="1:9" ht="15.75">
      <c r="A54" s="131">
        <v>32</v>
      </c>
      <c r="B54" s="57" t="s">
        <v>146</v>
      </c>
      <c r="C54" s="440">
        <v>-3295470.1499999985</v>
      </c>
      <c r="D54" s="440">
        <v>-5181</v>
      </c>
      <c r="E54" s="430">
        <v>-3300651.1499999985</v>
      </c>
      <c r="F54" s="440">
        <v>-8504137.9600000009</v>
      </c>
      <c r="G54" s="440">
        <v>-194019.02000000014</v>
      </c>
      <c r="H54" s="439">
        <v>-8698156.9800000004</v>
      </c>
    </row>
    <row r="55" spans="1:9">
      <c r="A55" s="131"/>
      <c r="B55" s="52"/>
      <c r="C55" s="442"/>
      <c r="D55" s="442"/>
      <c r="E55" s="442"/>
      <c r="F55" s="442"/>
      <c r="G55" s="442"/>
      <c r="H55" s="443"/>
    </row>
    <row r="56" spans="1:9" ht="15.75">
      <c r="A56" s="131">
        <v>33</v>
      </c>
      <c r="B56" s="57" t="s">
        <v>147</v>
      </c>
      <c r="C56" s="440">
        <v>8415084</v>
      </c>
      <c r="D56" s="440">
        <v>3276448</v>
      </c>
      <c r="E56" s="430">
        <v>11691532</v>
      </c>
      <c r="F56" s="440">
        <v>2179226.3000000007</v>
      </c>
      <c r="G56" s="440">
        <v>3290026.9999999995</v>
      </c>
      <c r="H56" s="439">
        <v>5469253.3000000007</v>
      </c>
    </row>
    <row r="57" spans="1:9">
      <c r="A57" s="131"/>
      <c r="B57" s="52"/>
      <c r="C57" s="442"/>
      <c r="D57" s="442"/>
      <c r="E57" s="442"/>
      <c r="F57" s="442"/>
      <c r="G57" s="442"/>
      <c r="H57" s="443"/>
    </row>
    <row r="58" spans="1:9" ht="15.75">
      <c r="A58" s="131">
        <v>34</v>
      </c>
      <c r="B58" s="54" t="s">
        <v>148</v>
      </c>
      <c r="C58" s="438">
        <v>41004321</v>
      </c>
      <c r="D58" s="446" t="s">
        <v>646</v>
      </c>
      <c r="E58" s="430">
        <v>41004321</v>
      </c>
      <c r="F58" s="438">
        <v>2815671</v>
      </c>
      <c r="G58" s="446"/>
      <c r="H58" s="439">
        <v>2815671</v>
      </c>
    </row>
    <row r="59" spans="1:9" s="209" customFormat="1" ht="15.75">
      <c r="A59" s="131">
        <v>35</v>
      </c>
      <c r="B59" s="51" t="s">
        <v>149</v>
      </c>
      <c r="C59" s="446">
        <v>328000</v>
      </c>
      <c r="D59" s="446" t="s">
        <v>646</v>
      </c>
      <c r="E59" s="447">
        <v>328000</v>
      </c>
      <c r="F59" s="448">
        <v>0</v>
      </c>
      <c r="G59" s="446" t="s">
        <v>646</v>
      </c>
      <c r="H59" s="449">
        <v>0</v>
      </c>
      <c r="I59" s="208"/>
    </row>
    <row r="60" spans="1:9" ht="15.75">
      <c r="A60" s="131">
        <v>36</v>
      </c>
      <c r="B60" s="54" t="s">
        <v>150</v>
      </c>
      <c r="C60" s="438">
        <v>1067529</v>
      </c>
      <c r="D60" s="446" t="s">
        <v>646</v>
      </c>
      <c r="E60" s="430">
        <v>1067529</v>
      </c>
      <c r="F60" s="438">
        <v>20553.3</v>
      </c>
      <c r="G60" s="446"/>
      <c r="H60" s="439">
        <v>20553.3</v>
      </c>
    </row>
    <row r="61" spans="1:9" ht="15.75">
      <c r="A61" s="131">
        <v>37</v>
      </c>
      <c r="B61" s="57" t="s">
        <v>151</v>
      </c>
      <c r="C61" s="440">
        <v>42399850</v>
      </c>
      <c r="D61" s="440">
        <v>0</v>
      </c>
      <c r="E61" s="430">
        <v>42399850</v>
      </c>
      <c r="F61" s="440">
        <v>2836224.3</v>
      </c>
      <c r="G61" s="440">
        <v>0</v>
      </c>
      <c r="H61" s="439">
        <v>2836224.3</v>
      </c>
    </row>
    <row r="62" spans="1:9">
      <c r="A62" s="131"/>
      <c r="B62" s="58"/>
      <c r="C62" s="438"/>
      <c r="D62" s="438"/>
      <c r="E62" s="438"/>
      <c r="F62" s="438"/>
      <c r="G62" s="438"/>
      <c r="H62" s="445"/>
    </row>
    <row r="63" spans="1:9" ht="15.75">
      <c r="A63" s="131">
        <v>38</v>
      </c>
      <c r="B63" s="59" t="s">
        <v>281</v>
      </c>
      <c r="C63" s="440">
        <v>-33984766</v>
      </c>
      <c r="D63" s="440">
        <v>3276448</v>
      </c>
      <c r="E63" s="430">
        <v>-30708318</v>
      </c>
      <c r="F63" s="440">
        <v>-656997.99999999907</v>
      </c>
      <c r="G63" s="440">
        <v>3290026.9999999995</v>
      </c>
      <c r="H63" s="439">
        <v>2633029.0000000005</v>
      </c>
    </row>
    <row r="64" spans="1:9" ht="15.75">
      <c r="A64" s="129">
        <v>39</v>
      </c>
      <c r="B64" s="54" t="s">
        <v>152</v>
      </c>
      <c r="C64" s="450">
        <v>-210035</v>
      </c>
      <c r="D64" s="450"/>
      <c r="E64" s="430">
        <v>-210035</v>
      </c>
      <c r="F64" s="450">
        <v>253186</v>
      </c>
      <c r="G64" s="450">
        <v>0</v>
      </c>
      <c r="H64" s="439">
        <v>253186</v>
      </c>
    </row>
    <row r="65" spans="1:8" ht="15.75">
      <c r="A65" s="131">
        <v>40</v>
      </c>
      <c r="B65" s="57" t="s">
        <v>153</v>
      </c>
      <c r="C65" s="440">
        <v>-33774731</v>
      </c>
      <c r="D65" s="440">
        <v>3276448</v>
      </c>
      <c r="E65" s="430">
        <v>-30498283</v>
      </c>
      <c r="F65" s="440">
        <v>-910183.99999999907</v>
      </c>
      <c r="G65" s="440">
        <v>3290026.9999999995</v>
      </c>
      <c r="H65" s="439">
        <v>2379843.0000000005</v>
      </c>
    </row>
    <row r="66" spans="1:8" ht="15.75">
      <c r="A66" s="129">
        <v>41</v>
      </c>
      <c r="B66" s="54" t="s">
        <v>154</v>
      </c>
      <c r="C66" s="450"/>
      <c r="D66" s="450"/>
      <c r="E66" s="430">
        <v>0</v>
      </c>
      <c r="F66" s="450"/>
      <c r="G66" s="450"/>
      <c r="H66" s="439">
        <v>0</v>
      </c>
    </row>
    <row r="67" spans="1:8" ht="16.5" thickBot="1">
      <c r="A67" s="133">
        <v>42</v>
      </c>
      <c r="B67" s="134" t="s">
        <v>155</v>
      </c>
      <c r="C67" s="249">
        <v>-33774731</v>
      </c>
      <c r="D67" s="249">
        <v>3276448</v>
      </c>
      <c r="E67" s="247">
        <v>-30498283</v>
      </c>
      <c r="F67" s="249">
        <v>-910183.99999999907</v>
      </c>
      <c r="G67" s="249">
        <v>3290026.9999999995</v>
      </c>
      <c r="H67" s="250">
        <v>2379843.0000000005</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1" zoomScaleNormal="100" workbookViewId="0">
      <selection activeCell="E47" sqref="E47:E52"/>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196</v>
      </c>
      <c r="B1" t="str">
        <f>Info!C2</f>
        <v>სს "ვითიბი ბანკი ჯორჯია"</v>
      </c>
    </row>
    <row r="2" spans="1:8">
      <c r="A2" s="2" t="s">
        <v>197</v>
      </c>
      <c r="B2" s="411">
        <v>43921</v>
      </c>
    </row>
    <row r="3" spans="1:8">
      <c r="A3" s="2"/>
    </row>
    <row r="4" spans="1:8" ht="16.5" thickBot="1">
      <c r="A4" s="2" t="s">
        <v>417</v>
      </c>
      <c r="B4" s="2"/>
      <c r="C4" s="220"/>
      <c r="D4" s="220"/>
      <c r="E4" s="220"/>
      <c r="F4" s="221"/>
      <c r="G4" s="221"/>
      <c r="H4" s="222" t="s">
        <v>100</v>
      </c>
    </row>
    <row r="5" spans="1:8" ht="15.75">
      <c r="A5" s="529" t="s">
        <v>32</v>
      </c>
      <c r="B5" s="531" t="s">
        <v>253</v>
      </c>
      <c r="C5" s="533" t="s">
        <v>202</v>
      </c>
      <c r="D5" s="533"/>
      <c r="E5" s="533"/>
      <c r="F5" s="533" t="s">
        <v>203</v>
      </c>
      <c r="G5" s="533"/>
      <c r="H5" s="534"/>
    </row>
    <row r="6" spans="1:8">
      <c r="A6" s="530"/>
      <c r="B6" s="532"/>
      <c r="C6" s="39" t="s">
        <v>33</v>
      </c>
      <c r="D6" s="39" t="s">
        <v>101</v>
      </c>
      <c r="E6" s="39" t="s">
        <v>74</v>
      </c>
      <c r="F6" s="39" t="s">
        <v>33</v>
      </c>
      <c r="G6" s="39" t="s">
        <v>101</v>
      </c>
      <c r="H6" s="40" t="s">
        <v>74</v>
      </c>
    </row>
    <row r="7" spans="1:8" s="3" customFormat="1" ht="15.75">
      <c r="A7" s="223">
        <v>1</v>
      </c>
      <c r="B7" s="224" t="s">
        <v>493</v>
      </c>
      <c r="C7" s="432">
        <v>72115727.409999996</v>
      </c>
      <c r="D7" s="432">
        <v>108943979.5</v>
      </c>
      <c r="E7" s="451">
        <v>181059706.91</v>
      </c>
      <c r="F7" s="432">
        <v>64354178</v>
      </c>
      <c r="G7" s="432">
        <v>78860862</v>
      </c>
      <c r="H7" s="433">
        <v>143215040</v>
      </c>
    </row>
    <row r="8" spans="1:8" s="3" customFormat="1" ht="15.75">
      <c r="A8" s="223">
        <v>1.1000000000000001</v>
      </c>
      <c r="B8" s="225" t="s">
        <v>285</v>
      </c>
      <c r="C8" s="432">
        <v>33616005.009999998</v>
      </c>
      <c r="D8" s="432">
        <v>45492645.519999996</v>
      </c>
      <c r="E8" s="451">
        <v>79108650.530000001</v>
      </c>
      <c r="F8" s="432">
        <v>30394866</v>
      </c>
      <c r="G8" s="432">
        <v>41365286</v>
      </c>
      <c r="H8" s="433">
        <v>71760152</v>
      </c>
    </row>
    <row r="9" spans="1:8" s="3" customFormat="1" ht="15.75">
      <c r="A9" s="223">
        <v>1.2</v>
      </c>
      <c r="B9" s="225" t="s">
        <v>286</v>
      </c>
      <c r="C9" s="432">
        <v>0</v>
      </c>
      <c r="D9" s="432">
        <v>0</v>
      </c>
      <c r="E9" s="451">
        <v>0</v>
      </c>
      <c r="F9" s="432">
        <v>0</v>
      </c>
      <c r="G9" s="432">
        <v>6848496.7199999997</v>
      </c>
      <c r="H9" s="433">
        <v>6848496.7199999997</v>
      </c>
    </row>
    <row r="10" spans="1:8" s="3" customFormat="1" ht="15.75">
      <c r="A10" s="223">
        <v>1.3</v>
      </c>
      <c r="B10" s="225" t="s">
        <v>287</v>
      </c>
      <c r="C10" s="432">
        <v>38499722.399999999</v>
      </c>
      <c r="D10" s="432">
        <v>63451333.980000004</v>
      </c>
      <c r="E10" s="451">
        <v>101951056.38</v>
      </c>
      <c r="F10" s="432">
        <v>33959312</v>
      </c>
      <c r="G10" s="432">
        <v>30647079.280000001</v>
      </c>
      <c r="H10" s="433">
        <v>64606391.280000001</v>
      </c>
    </row>
    <row r="11" spans="1:8" s="3" customFormat="1" ht="15.75">
      <c r="A11" s="223">
        <v>1.4</v>
      </c>
      <c r="B11" s="225" t="s">
        <v>288</v>
      </c>
      <c r="C11" s="432">
        <v>0</v>
      </c>
      <c r="D11" s="432">
        <v>0</v>
      </c>
      <c r="E11" s="451">
        <v>0</v>
      </c>
      <c r="F11" s="432">
        <v>12800</v>
      </c>
      <c r="G11" s="432">
        <v>0</v>
      </c>
      <c r="H11" s="433">
        <v>12800</v>
      </c>
    </row>
    <row r="12" spans="1:8" s="3" customFormat="1" ht="29.25" customHeight="1">
      <c r="A12" s="223">
        <v>2</v>
      </c>
      <c r="B12" s="224" t="s">
        <v>289</v>
      </c>
      <c r="C12" s="432">
        <v>0</v>
      </c>
      <c r="D12" s="432">
        <v>0</v>
      </c>
      <c r="E12" s="451">
        <v>0</v>
      </c>
      <c r="F12" s="432">
        <v>0</v>
      </c>
      <c r="G12" s="432">
        <v>0</v>
      </c>
      <c r="H12" s="433">
        <v>0</v>
      </c>
    </row>
    <row r="13" spans="1:8" s="3" customFormat="1" ht="25.5">
      <c r="A13" s="223">
        <v>3</v>
      </c>
      <c r="B13" s="224" t="s">
        <v>290</v>
      </c>
      <c r="C13" s="432">
        <v>84555000</v>
      </c>
      <c r="D13" s="432">
        <v>0</v>
      </c>
      <c r="E13" s="451">
        <v>84555000</v>
      </c>
      <c r="F13" s="432">
        <v>0</v>
      </c>
      <c r="G13" s="432">
        <v>0</v>
      </c>
      <c r="H13" s="433">
        <v>0</v>
      </c>
    </row>
    <row r="14" spans="1:8" s="3" customFormat="1" ht="15.75">
      <c r="A14" s="223">
        <v>3.1</v>
      </c>
      <c r="B14" s="225" t="s">
        <v>291</v>
      </c>
      <c r="C14" s="432">
        <v>84555000</v>
      </c>
      <c r="D14" s="432">
        <v>0</v>
      </c>
      <c r="E14" s="451">
        <v>84555000</v>
      </c>
      <c r="F14" s="432">
        <v>0</v>
      </c>
      <c r="G14" s="432">
        <v>0</v>
      </c>
      <c r="H14" s="433">
        <v>0</v>
      </c>
    </row>
    <row r="15" spans="1:8" s="3" customFormat="1" ht="15.75">
      <c r="A15" s="223">
        <v>3.2</v>
      </c>
      <c r="B15" s="225" t="s">
        <v>292</v>
      </c>
      <c r="C15" s="432">
        <v>0</v>
      </c>
      <c r="D15" s="432">
        <v>0</v>
      </c>
      <c r="E15" s="451">
        <v>0</v>
      </c>
      <c r="F15" s="432">
        <v>0</v>
      </c>
      <c r="G15" s="432">
        <v>0</v>
      </c>
      <c r="H15" s="433">
        <v>0</v>
      </c>
    </row>
    <row r="16" spans="1:8" s="3" customFormat="1" ht="15.75">
      <c r="A16" s="223">
        <v>4</v>
      </c>
      <c r="B16" s="224" t="s">
        <v>293</v>
      </c>
      <c r="C16" s="432">
        <v>300354097.81999999</v>
      </c>
      <c r="D16" s="432">
        <v>37348705149.07</v>
      </c>
      <c r="E16" s="451">
        <v>37649059246.889999</v>
      </c>
      <c r="F16" s="432">
        <v>441498030</v>
      </c>
      <c r="G16" s="432">
        <v>30400604203</v>
      </c>
      <c r="H16" s="433">
        <v>30842102233</v>
      </c>
    </row>
    <row r="17" spans="1:8" s="3" customFormat="1" ht="15.75">
      <c r="A17" s="223">
        <v>4.0999999999999996</v>
      </c>
      <c r="B17" s="225" t="s">
        <v>294</v>
      </c>
      <c r="C17" s="432">
        <v>300354097.81999999</v>
      </c>
      <c r="D17" s="432">
        <v>37262035518.2901</v>
      </c>
      <c r="E17" s="451">
        <v>37562389616.1101</v>
      </c>
      <c r="F17" s="432">
        <v>441498030</v>
      </c>
      <c r="G17" s="432">
        <v>30314144299.961899</v>
      </c>
      <c r="H17" s="433">
        <v>30755642329.961899</v>
      </c>
    </row>
    <row r="18" spans="1:8" s="3" customFormat="1" ht="15.75">
      <c r="A18" s="223">
        <v>4.2</v>
      </c>
      <c r="B18" s="225" t="s">
        <v>295</v>
      </c>
      <c r="C18" s="432">
        <v>0</v>
      </c>
      <c r="D18" s="432">
        <v>86669630.779899999</v>
      </c>
      <c r="E18" s="451">
        <v>86669630.779899999</v>
      </c>
      <c r="F18" s="432">
        <v>0</v>
      </c>
      <c r="G18" s="432">
        <v>86459903.038100004</v>
      </c>
      <c r="H18" s="433">
        <v>86459903.038100004</v>
      </c>
    </row>
    <row r="19" spans="1:8" s="3" customFormat="1" ht="25.5">
      <c r="A19" s="223">
        <v>5</v>
      </c>
      <c r="B19" s="224" t="s">
        <v>296</v>
      </c>
      <c r="C19" s="432">
        <v>140960255.11000001</v>
      </c>
      <c r="D19" s="432">
        <v>5585278768.2836008</v>
      </c>
      <c r="E19" s="451">
        <v>5726239023.3936005</v>
      </c>
      <c r="F19" s="432">
        <v>166914052.58000001</v>
      </c>
      <c r="G19" s="432">
        <v>4125634183.1390991</v>
      </c>
      <c r="H19" s="433">
        <v>4292548235.719099</v>
      </c>
    </row>
    <row r="20" spans="1:8" s="3" customFormat="1" ht="15.75">
      <c r="A20" s="223">
        <v>5.0999999999999996</v>
      </c>
      <c r="B20" s="225" t="s">
        <v>297</v>
      </c>
      <c r="C20" s="432">
        <v>9553072.8900000006</v>
      </c>
      <c r="D20" s="432">
        <v>34957484.325499997</v>
      </c>
      <c r="E20" s="451">
        <v>44510557.215499997</v>
      </c>
      <c r="F20" s="432">
        <v>16735264.109999999</v>
      </c>
      <c r="G20" s="432">
        <v>47577425.4683</v>
      </c>
      <c r="H20" s="433">
        <v>64312689.578299999</v>
      </c>
    </row>
    <row r="21" spans="1:8" s="3" customFormat="1" ht="15.75">
      <c r="A21" s="223">
        <v>5.2</v>
      </c>
      <c r="B21" s="225" t="s">
        <v>298</v>
      </c>
      <c r="C21" s="432">
        <v>1</v>
      </c>
      <c r="D21" s="432">
        <v>20383336.554400001</v>
      </c>
      <c r="E21" s="451">
        <v>20383337.554400001</v>
      </c>
      <c r="F21" s="432">
        <v>1</v>
      </c>
      <c r="G21" s="432">
        <v>18504724.064300001</v>
      </c>
      <c r="H21" s="433">
        <v>18504725.064300001</v>
      </c>
    </row>
    <row r="22" spans="1:8" s="3" customFormat="1" ht="15.75">
      <c r="A22" s="223">
        <v>5.3</v>
      </c>
      <c r="B22" s="225" t="s">
        <v>299</v>
      </c>
      <c r="C22" s="432">
        <v>96839326.650000006</v>
      </c>
      <c r="D22" s="432">
        <v>4134315510.8663006</v>
      </c>
      <c r="E22" s="451">
        <v>4231154837.5163007</v>
      </c>
      <c r="F22" s="432">
        <v>128204098.19999999</v>
      </c>
      <c r="G22" s="432">
        <v>3102347715.6382995</v>
      </c>
      <c r="H22" s="433">
        <v>3230551813.8382993</v>
      </c>
    </row>
    <row r="23" spans="1:8" s="3" customFormat="1" ht="15.75">
      <c r="A23" s="223" t="s">
        <v>300</v>
      </c>
      <c r="B23" s="226" t="s">
        <v>301</v>
      </c>
      <c r="C23" s="432">
        <v>5427965.9199999999</v>
      </c>
      <c r="D23" s="432">
        <v>1380640913.2335</v>
      </c>
      <c r="E23" s="451">
        <v>1386068879.1535001</v>
      </c>
      <c r="F23" s="432">
        <v>6313518.4000000004</v>
      </c>
      <c r="G23" s="432">
        <v>1091620756.451</v>
      </c>
      <c r="H23" s="433">
        <v>1097934274.8510001</v>
      </c>
    </row>
    <row r="24" spans="1:8" s="3" customFormat="1" ht="15.75">
      <c r="A24" s="223" t="s">
        <v>302</v>
      </c>
      <c r="B24" s="226" t="s">
        <v>303</v>
      </c>
      <c r="C24" s="432">
        <v>30453328</v>
      </c>
      <c r="D24" s="432">
        <v>1668205164.325</v>
      </c>
      <c r="E24" s="451">
        <v>1698658492.325</v>
      </c>
      <c r="F24" s="432">
        <v>28590778</v>
      </c>
      <c r="G24" s="432">
        <v>1193036858.1731</v>
      </c>
      <c r="H24" s="433">
        <v>1221627636.1731</v>
      </c>
    </row>
    <row r="25" spans="1:8" s="3" customFormat="1" ht="15.75">
      <c r="A25" s="223" t="s">
        <v>304</v>
      </c>
      <c r="B25" s="227" t="s">
        <v>305</v>
      </c>
      <c r="C25" s="432">
        <v>0</v>
      </c>
      <c r="D25" s="432">
        <v>39745021.763499998</v>
      </c>
      <c r="E25" s="451">
        <v>39745021.763499998</v>
      </c>
      <c r="F25" s="432">
        <v>0</v>
      </c>
      <c r="G25" s="432">
        <v>33924512.966200002</v>
      </c>
      <c r="H25" s="433">
        <v>33924512.966200002</v>
      </c>
    </row>
    <row r="26" spans="1:8" s="3" customFormat="1" ht="15.75">
      <c r="A26" s="223" t="s">
        <v>306</v>
      </c>
      <c r="B26" s="226" t="s">
        <v>307</v>
      </c>
      <c r="C26" s="432">
        <v>729239.73</v>
      </c>
      <c r="D26" s="432">
        <v>510083379.16579998</v>
      </c>
      <c r="E26" s="451">
        <v>510812618.89579999</v>
      </c>
      <c r="F26" s="432">
        <v>7237256.7999999998</v>
      </c>
      <c r="G26" s="432">
        <v>376666932.43279999</v>
      </c>
      <c r="H26" s="433">
        <v>383904189.23280001</v>
      </c>
    </row>
    <row r="27" spans="1:8" s="3" customFormat="1" ht="15.75">
      <c r="A27" s="223" t="s">
        <v>308</v>
      </c>
      <c r="B27" s="226" t="s">
        <v>309</v>
      </c>
      <c r="C27" s="432">
        <v>60228793</v>
      </c>
      <c r="D27" s="432">
        <v>535641032.37849998</v>
      </c>
      <c r="E27" s="451">
        <v>595869825.37849998</v>
      </c>
      <c r="F27" s="432">
        <v>86062545</v>
      </c>
      <c r="G27" s="432">
        <v>407098655.61519998</v>
      </c>
      <c r="H27" s="433">
        <v>493161200.61519998</v>
      </c>
    </row>
    <row r="28" spans="1:8" s="3" customFormat="1" ht="15.75">
      <c r="A28" s="223">
        <v>5.4</v>
      </c>
      <c r="B28" s="225" t="s">
        <v>310</v>
      </c>
      <c r="C28" s="432">
        <v>31101239.57</v>
      </c>
      <c r="D28" s="432">
        <v>447891000.93049997</v>
      </c>
      <c r="E28" s="451">
        <v>478992240.50049996</v>
      </c>
      <c r="F28" s="432">
        <v>18490526.27</v>
      </c>
      <c r="G28" s="432">
        <v>324689020.10030001</v>
      </c>
      <c r="H28" s="433">
        <v>343179546.37029999</v>
      </c>
    </row>
    <row r="29" spans="1:8" s="3" customFormat="1" ht="15.75">
      <c r="A29" s="223">
        <v>5.5</v>
      </c>
      <c r="B29" s="225" t="s">
        <v>311</v>
      </c>
      <c r="C29" s="432">
        <v>12</v>
      </c>
      <c r="D29" s="432">
        <v>821232274.79180002</v>
      </c>
      <c r="E29" s="451">
        <v>821232286.79180002</v>
      </c>
      <c r="F29" s="432">
        <v>10</v>
      </c>
      <c r="G29" s="432">
        <v>501016683.89780003</v>
      </c>
      <c r="H29" s="433">
        <v>501016693.89780003</v>
      </c>
    </row>
    <row r="30" spans="1:8" s="3" customFormat="1" ht="15.75">
      <c r="A30" s="223">
        <v>5.6</v>
      </c>
      <c r="B30" s="225" t="s">
        <v>312</v>
      </c>
      <c r="C30" s="432">
        <v>0</v>
      </c>
      <c r="D30" s="432">
        <v>55972635.758900002</v>
      </c>
      <c r="E30" s="451">
        <v>55972635.758900002</v>
      </c>
      <c r="F30" s="432">
        <v>0</v>
      </c>
      <c r="G30" s="432">
        <v>55884627.765699998</v>
      </c>
      <c r="H30" s="433">
        <v>55884627.765699998</v>
      </c>
    </row>
    <row r="31" spans="1:8" s="3" customFormat="1" ht="15.75">
      <c r="A31" s="223">
        <v>5.7</v>
      </c>
      <c r="B31" s="225" t="s">
        <v>313</v>
      </c>
      <c r="C31" s="432">
        <v>3466603</v>
      </c>
      <c r="D31" s="432">
        <v>70526525.056199998</v>
      </c>
      <c r="E31" s="451">
        <v>73993128.056199998</v>
      </c>
      <c r="F31" s="432">
        <v>3484153</v>
      </c>
      <c r="G31" s="432">
        <v>75613986.204400003</v>
      </c>
      <c r="H31" s="433">
        <v>79098139.204400003</v>
      </c>
    </row>
    <row r="32" spans="1:8" s="3" customFormat="1" ht="15.75">
      <c r="A32" s="223">
        <v>6</v>
      </c>
      <c r="B32" s="224" t="s">
        <v>314</v>
      </c>
      <c r="C32" s="432">
        <v>14287291.57</v>
      </c>
      <c r="D32" s="432">
        <v>337571852.19999999</v>
      </c>
      <c r="E32" s="451">
        <v>351859143.76999998</v>
      </c>
      <c r="F32" s="432">
        <v>1752933</v>
      </c>
      <c r="G32" s="432">
        <v>281465493</v>
      </c>
      <c r="H32" s="433">
        <v>283218426</v>
      </c>
    </row>
    <row r="33" spans="1:8" s="3" customFormat="1" ht="25.5">
      <c r="A33" s="223">
        <v>6.1</v>
      </c>
      <c r="B33" s="225" t="s">
        <v>494</v>
      </c>
      <c r="C33" s="432">
        <v>0</v>
      </c>
      <c r="D33" s="432">
        <v>168528838.99000001</v>
      </c>
      <c r="E33" s="451">
        <v>168528838.99000001</v>
      </c>
      <c r="F33" s="432">
        <v>0</v>
      </c>
      <c r="G33" s="432">
        <v>146229738</v>
      </c>
      <c r="H33" s="433">
        <v>146229738</v>
      </c>
    </row>
    <row r="34" spans="1:8" s="3" customFormat="1" ht="25.5">
      <c r="A34" s="223">
        <v>6.2</v>
      </c>
      <c r="B34" s="225" t="s">
        <v>315</v>
      </c>
      <c r="C34" s="432">
        <v>14287291.57</v>
      </c>
      <c r="D34" s="432">
        <v>169043013.20999998</v>
      </c>
      <c r="E34" s="451">
        <v>183330304.77999997</v>
      </c>
      <c r="F34" s="432">
        <v>1752933</v>
      </c>
      <c r="G34" s="432">
        <v>135235755</v>
      </c>
      <c r="H34" s="433">
        <v>136988688</v>
      </c>
    </row>
    <row r="35" spans="1:8" s="3" customFormat="1" ht="25.5">
      <c r="A35" s="223">
        <v>6.3</v>
      </c>
      <c r="B35" s="225" t="s">
        <v>316</v>
      </c>
      <c r="C35" s="432">
        <v>0</v>
      </c>
      <c r="D35" s="432">
        <v>0</v>
      </c>
      <c r="E35" s="451">
        <v>0</v>
      </c>
      <c r="F35" s="432">
        <v>0</v>
      </c>
      <c r="G35" s="432">
        <v>0</v>
      </c>
      <c r="H35" s="433">
        <v>0</v>
      </c>
    </row>
    <row r="36" spans="1:8" s="3" customFormat="1" ht="15.75">
      <c r="A36" s="223">
        <v>6.4</v>
      </c>
      <c r="B36" s="225" t="s">
        <v>317</v>
      </c>
      <c r="C36" s="432">
        <v>0</v>
      </c>
      <c r="D36" s="432">
        <v>0</v>
      </c>
      <c r="E36" s="451">
        <v>0</v>
      </c>
      <c r="F36" s="432">
        <v>0</v>
      </c>
      <c r="G36" s="432">
        <v>0</v>
      </c>
      <c r="H36" s="433">
        <v>0</v>
      </c>
    </row>
    <row r="37" spans="1:8" s="3" customFormat="1" ht="15.75">
      <c r="A37" s="223">
        <v>6.5</v>
      </c>
      <c r="B37" s="225" t="s">
        <v>318</v>
      </c>
      <c r="C37" s="432">
        <v>0</v>
      </c>
      <c r="D37" s="432">
        <v>0</v>
      </c>
      <c r="E37" s="451">
        <v>0</v>
      </c>
      <c r="F37" s="432">
        <v>0</v>
      </c>
      <c r="G37" s="432">
        <v>0</v>
      </c>
      <c r="H37" s="433">
        <v>0</v>
      </c>
    </row>
    <row r="38" spans="1:8" s="3" customFormat="1" ht="25.5">
      <c r="A38" s="223">
        <v>6.6</v>
      </c>
      <c r="B38" s="225" t="s">
        <v>319</v>
      </c>
      <c r="C38" s="432">
        <v>0</v>
      </c>
      <c r="D38" s="432">
        <v>0</v>
      </c>
      <c r="E38" s="451">
        <v>0</v>
      </c>
      <c r="F38" s="432">
        <v>0</v>
      </c>
      <c r="G38" s="432">
        <v>0</v>
      </c>
      <c r="H38" s="433">
        <v>0</v>
      </c>
    </row>
    <row r="39" spans="1:8" s="3" customFormat="1" ht="25.5">
      <c r="A39" s="223">
        <v>6.7</v>
      </c>
      <c r="B39" s="225" t="s">
        <v>320</v>
      </c>
      <c r="C39" s="432">
        <v>0</v>
      </c>
      <c r="D39" s="432">
        <v>0</v>
      </c>
      <c r="E39" s="451">
        <v>0</v>
      </c>
      <c r="F39" s="432">
        <v>0</v>
      </c>
      <c r="G39" s="432">
        <v>0</v>
      </c>
      <c r="H39" s="433">
        <v>0</v>
      </c>
    </row>
    <row r="40" spans="1:8" s="3" customFormat="1" ht="15.75">
      <c r="A40" s="223">
        <v>7</v>
      </c>
      <c r="B40" s="224" t="s">
        <v>321</v>
      </c>
      <c r="C40" s="432">
        <v>13140491.42</v>
      </c>
      <c r="D40" s="432">
        <v>10580240.430000003</v>
      </c>
      <c r="E40" s="451">
        <v>23720731.850000001</v>
      </c>
      <c r="F40" s="432">
        <v>10878139.949999999</v>
      </c>
      <c r="G40" s="432">
        <v>12043147.989999998</v>
      </c>
      <c r="H40" s="433">
        <v>22921287.939999998</v>
      </c>
    </row>
    <row r="41" spans="1:8" s="3" customFormat="1" ht="25.5">
      <c r="A41" s="223">
        <v>7.1</v>
      </c>
      <c r="B41" s="225" t="s">
        <v>322</v>
      </c>
      <c r="C41" s="432">
        <v>78707.189999999988</v>
      </c>
      <c r="D41" s="432">
        <v>0</v>
      </c>
      <c r="E41" s="451">
        <v>78707.189999999988</v>
      </c>
      <c r="F41" s="432">
        <v>50250.37</v>
      </c>
      <c r="G41" s="432">
        <v>164.09465799999998</v>
      </c>
      <c r="H41" s="433">
        <v>50414.464658000004</v>
      </c>
    </row>
    <row r="42" spans="1:8" s="3" customFormat="1" ht="25.5">
      <c r="A42" s="223">
        <v>7.2</v>
      </c>
      <c r="B42" s="225" t="s">
        <v>323</v>
      </c>
      <c r="C42" s="432">
        <v>448.65</v>
      </c>
      <c r="D42" s="432">
        <v>0</v>
      </c>
      <c r="E42" s="451">
        <v>448.65</v>
      </c>
      <c r="F42" s="432">
        <v>195.88000000000002</v>
      </c>
      <c r="G42" s="432">
        <v>0</v>
      </c>
      <c r="H42" s="433">
        <v>195.88000000000002</v>
      </c>
    </row>
    <row r="43" spans="1:8" s="3" customFormat="1" ht="25.5">
      <c r="A43" s="223">
        <v>7.3</v>
      </c>
      <c r="B43" s="225" t="s">
        <v>324</v>
      </c>
      <c r="C43" s="432">
        <v>8018365.3099999996</v>
      </c>
      <c r="D43" s="432">
        <v>6415399.1600000039</v>
      </c>
      <c r="E43" s="451">
        <v>14433764.470000003</v>
      </c>
      <c r="F43" s="432">
        <v>6727339.4100000001</v>
      </c>
      <c r="G43" s="432">
        <v>6894024.6099999994</v>
      </c>
      <c r="H43" s="433">
        <v>13621364.02</v>
      </c>
    </row>
    <row r="44" spans="1:8" s="3" customFormat="1" ht="25.5">
      <c r="A44" s="223">
        <v>7.4</v>
      </c>
      <c r="B44" s="225" t="s">
        <v>325</v>
      </c>
      <c r="C44" s="432">
        <v>5122126.1100000003</v>
      </c>
      <c r="D44" s="432">
        <v>4164841.2699999996</v>
      </c>
      <c r="E44" s="451">
        <v>9286967.379999999</v>
      </c>
      <c r="F44" s="432">
        <v>4150800.54</v>
      </c>
      <c r="G44" s="432">
        <v>5149123.379999999</v>
      </c>
      <c r="H44" s="433">
        <v>9299923.9199999981</v>
      </c>
    </row>
    <row r="45" spans="1:8" s="3" customFormat="1" ht="15.75">
      <c r="A45" s="223">
        <v>8</v>
      </c>
      <c r="B45" s="224" t="s">
        <v>326</v>
      </c>
      <c r="C45" s="432">
        <v>0</v>
      </c>
      <c r="D45" s="432">
        <v>3843415.3959630001</v>
      </c>
      <c r="E45" s="451">
        <v>3843415.3959630001</v>
      </c>
      <c r="F45" s="432">
        <v>18659.199999999997</v>
      </c>
      <c r="G45" s="432">
        <v>4745152.0801751995</v>
      </c>
      <c r="H45" s="433">
        <v>4763811.2801751997</v>
      </c>
    </row>
    <row r="46" spans="1:8" s="3" customFormat="1" ht="15.75">
      <c r="A46" s="223">
        <v>8.1</v>
      </c>
      <c r="B46" s="225" t="s">
        <v>327</v>
      </c>
      <c r="C46" s="432">
        <v>0</v>
      </c>
      <c r="D46" s="432">
        <v>0</v>
      </c>
      <c r="E46" s="451">
        <v>0</v>
      </c>
      <c r="F46" s="432">
        <v>0</v>
      </c>
      <c r="G46" s="432">
        <v>0</v>
      </c>
      <c r="H46" s="433">
        <v>0</v>
      </c>
    </row>
    <row r="47" spans="1:8" s="3" customFormat="1" ht="15.75">
      <c r="A47" s="223">
        <v>8.1999999999999993</v>
      </c>
      <c r="B47" s="225" t="s">
        <v>328</v>
      </c>
      <c r="C47" s="432">
        <v>0</v>
      </c>
      <c r="D47" s="432">
        <v>1371072.5271933333</v>
      </c>
      <c r="E47" s="451">
        <v>1371072.5271933333</v>
      </c>
      <c r="F47" s="432">
        <v>2688</v>
      </c>
      <c r="G47" s="432">
        <v>1125681.3155653332</v>
      </c>
      <c r="H47" s="433">
        <v>1128369.3155653332</v>
      </c>
    </row>
    <row r="48" spans="1:8" s="3" customFormat="1" ht="15.75">
      <c r="A48" s="223">
        <v>8.3000000000000007</v>
      </c>
      <c r="B48" s="225" t="s">
        <v>329</v>
      </c>
      <c r="C48" s="432">
        <v>0</v>
      </c>
      <c r="D48" s="432">
        <v>1235271.5573483331</v>
      </c>
      <c r="E48" s="451">
        <v>1235271.5573483331</v>
      </c>
      <c r="F48" s="432">
        <v>2688</v>
      </c>
      <c r="G48" s="432">
        <v>1117210.5826319999</v>
      </c>
      <c r="H48" s="433">
        <v>1119898.5826319999</v>
      </c>
    </row>
    <row r="49" spans="1:8" s="3" customFormat="1" ht="15.75">
      <c r="A49" s="223">
        <v>8.4</v>
      </c>
      <c r="B49" s="225" t="s">
        <v>330</v>
      </c>
      <c r="C49" s="432">
        <v>0</v>
      </c>
      <c r="D49" s="432">
        <v>787126.48360000004</v>
      </c>
      <c r="E49" s="451">
        <v>787126.48360000004</v>
      </c>
      <c r="F49" s="432">
        <v>2688</v>
      </c>
      <c r="G49" s="432">
        <v>1015917.7017565332</v>
      </c>
      <c r="H49" s="433">
        <v>1018605.7017565332</v>
      </c>
    </row>
    <row r="50" spans="1:8" s="3" customFormat="1" ht="15.75">
      <c r="A50" s="223">
        <v>8.5</v>
      </c>
      <c r="B50" s="225" t="s">
        <v>331</v>
      </c>
      <c r="C50" s="432">
        <v>0</v>
      </c>
      <c r="D50" s="432">
        <v>548146.26359999995</v>
      </c>
      <c r="E50" s="451">
        <v>548146.26359999995</v>
      </c>
      <c r="F50" s="432">
        <v>2688</v>
      </c>
      <c r="G50" s="432">
        <v>652419.04431999999</v>
      </c>
      <c r="H50" s="433">
        <v>655107.04431999999</v>
      </c>
    </row>
    <row r="51" spans="1:8" s="3" customFormat="1" ht="15.75">
      <c r="A51" s="223">
        <v>8.6</v>
      </c>
      <c r="B51" s="225" t="s">
        <v>332</v>
      </c>
      <c r="C51" s="432">
        <v>0</v>
      </c>
      <c r="D51" s="432">
        <v>386132.8269333333</v>
      </c>
      <c r="E51" s="451">
        <v>386132.8269333333</v>
      </c>
      <c r="F51" s="432">
        <v>2688</v>
      </c>
      <c r="G51" s="432">
        <v>449164.51631999994</v>
      </c>
      <c r="H51" s="433">
        <v>451852.51631999994</v>
      </c>
    </row>
    <row r="52" spans="1:8" s="3" customFormat="1" ht="15.75">
      <c r="A52" s="223">
        <v>8.6999999999999993</v>
      </c>
      <c r="B52" s="225" t="s">
        <v>333</v>
      </c>
      <c r="C52" s="432">
        <v>0</v>
      </c>
      <c r="D52" s="432">
        <v>74279.098879999947</v>
      </c>
      <c r="E52" s="451">
        <v>74279.098879999947</v>
      </c>
      <c r="F52" s="432">
        <v>5219.1999999999989</v>
      </c>
      <c r="G52" s="432">
        <v>384758.91958133347</v>
      </c>
      <c r="H52" s="433">
        <v>389978.11958133348</v>
      </c>
    </row>
    <row r="53" spans="1:8" s="3" customFormat="1" ht="26.25" thickBot="1">
      <c r="A53" s="228">
        <v>9</v>
      </c>
      <c r="B53" s="229" t="s">
        <v>334</v>
      </c>
      <c r="C53" s="251"/>
      <c r="D53" s="251"/>
      <c r="E53" s="252">
        <v>0</v>
      </c>
      <c r="F53" s="251"/>
      <c r="G53" s="251"/>
      <c r="H53" s="248">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15" sqref="B1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"ვითიბი ბანკი ჯორჯია"</v>
      </c>
      <c r="C1" s="16"/>
      <c r="D1" s="309"/>
    </row>
    <row r="2" spans="1:8" ht="15">
      <c r="A2" s="17" t="s">
        <v>197</v>
      </c>
      <c r="B2" s="410">
        <v>43921</v>
      </c>
      <c r="C2" s="28"/>
      <c r="D2" s="18"/>
      <c r="E2" s="12"/>
      <c r="F2" s="12"/>
      <c r="G2" s="12"/>
      <c r="H2" s="12"/>
    </row>
    <row r="3" spans="1:8" ht="15">
      <c r="A3" s="17"/>
      <c r="B3" s="16"/>
      <c r="C3" s="28"/>
      <c r="D3" s="18"/>
      <c r="E3" s="12"/>
      <c r="F3" s="12"/>
      <c r="G3" s="12"/>
      <c r="H3" s="12"/>
    </row>
    <row r="4" spans="1:8" ht="15" customHeight="1" thickBot="1">
      <c r="A4" s="217" t="s">
        <v>418</v>
      </c>
      <c r="B4" s="218" t="s">
        <v>195</v>
      </c>
      <c r="C4" s="217"/>
      <c r="D4" s="219" t="s">
        <v>100</v>
      </c>
    </row>
    <row r="5" spans="1:8" ht="15" customHeight="1">
      <c r="A5" s="213" t="s">
        <v>32</v>
      </c>
      <c r="B5" s="214"/>
      <c r="C5" s="215" t="s">
        <v>5</v>
      </c>
      <c r="D5" s="216" t="s">
        <v>6</v>
      </c>
    </row>
    <row r="6" spans="1:8" ht="15" customHeight="1">
      <c r="A6" s="355">
        <v>1</v>
      </c>
      <c r="B6" s="356" t="s">
        <v>200</v>
      </c>
      <c r="C6" s="357">
        <f>C7+C9+C10</f>
        <v>1463348112.9346242</v>
      </c>
      <c r="D6" s="358">
        <f>D7+D9+D10</f>
        <v>1381727377.3924098</v>
      </c>
    </row>
    <row r="7" spans="1:8" ht="15" customHeight="1">
      <c r="A7" s="355">
        <v>1.1000000000000001</v>
      </c>
      <c r="B7" s="359" t="s">
        <v>27</v>
      </c>
      <c r="C7" s="360">
        <v>1367026430.274631</v>
      </c>
      <c r="D7" s="361">
        <v>1294324779.6462777</v>
      </c>
    </row>
    <row r="8" spans="1:8" ht="25.5">
      <c r="A8" s="355" t="s">
        <v>260</v>
      </c>
      <c r="B8" s="362" t="s">
        <v>412</v>
      </c>
      <c r="C8" s="360">
        <v>3513696.1749999998</v>
      </c>
      <c r="D8" s="361">
        <v>2773376.3250000002</v>
      </c>
    </row>
    <row r="9" spans="1:8" ht="15" customHeight="1">
      <c r="A9" s="355">
        <v>1.2</v>
      </c>
      <c r="B9" s="359" t="s">
        <v>28</v>
      </c>
      <c r="C9" s="360">
        <v>90738039.307177007</v>
      </c>
      <c r="D9" s="361">
        <v>82750258.239360005</v>
      </c>
    </row>
    <row r="10" spans="1:8" ht="15" customHeight="1">
      <c r="A10" s="355">
        <v>1.3</v>
      </c>
      <c r="B10" s="364" t="s">
        <v>83</v>
      </c>
      <c r="C10" s="363">
        <v>5583643.3528159996</v>
      </c>
      <c r="D10" s="361">
        <v>4652339.5067720003</v>
      </c>
    </row>
    <row r="11" spans="1:8" ht="15" customHeight="1">
      <c r="A11" s="355">
        <v>2</v>
      </c>
      <c r="B11" s="356" t="s">
        <v>201</v>
      </c>
      <c r="C11" s="360">
        <v>15907604.297188126</v>
      </c>
      <c r="D11" s="361">
        <v>13937866.206981417</v>
      </c>
    </row>
    <row r="12" spans="1:8" ht="15" customHeight="1">
      <c r="A12" s="375">
        <v>3</v>
      </c>
      <c r="B12" s="376" t="s">
        <v>199</v>
      </c>
      <c r="C12" s="363">
        <v>172838250.71925625</v>
      </c>
      <c r="D12" s="377">
        <v>172838250.71925625</v>
      </c>
    </row>
    <row r="13" spans="1:8" ht="15" customHeight="1" thickBot="1">
      <c r="A13" s="136">
        <v>4</v>
      </c>
      <c r="B13" s="137" t="s">
        <v>261</v>
      </c>
      <c r="C13" s="253">
        <f>C6+C11+C12</f>
        <v>1652093967.9510684</v>
      </c>
      <c r="D13" s="253">
        <f>D6+D11+D12</f>
        <v>1568503494.3186474</v>
      </c>
    </row>
    <row r="14" spans="1:8">
      <c r="B14" s="23"/>
    </row>
    <row r="15" spans="1:8" ht="25.5">
      <c r="B15" s="105" t="s">
        <v>654</v>
      </c>
    </row>
    <row r="16" spans="1:8">
      <c r="B16" s="105"/>
    </row>
    <row r="17" spans="2:2">
      <c r="B17" s="105"/>
    </row>
    <row r="18" spans="2:2">
      <c r="B18" s="105"/>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9.5703125" style="2" bestFit="1" customWidth="1"/>
    <col min="2" max="2" width="90.42578125" style="2" bestFit="1" customWidth="1"/>
    <col min="3" max="3" width="9.140625" style="2"/>
  </cols>
  <sheetData>
    <row r="1" spans="1:8">
      <c r="A1" s="2" t="s">
        <v>196</v>
      </c>
      <c r="B1" s="309" t="str">
        <f>Info!C2</f>
        <v>სს "ვითიბი ბანკი ჯორჯია"</v>
      </c>
    </row>
    <row r="2" spans="1:8">
      <c r="A2" s="2" t="s">
        <v>197</v>
      </c>
      <c r="B2" s="414">
        <v>43921</v>
      </c>
    </row>
    <row r="4" spans="1:8" ht="16.5" customHeight="1" thickBot="1">
      <c r="A4" s="240" t="s">
        <v>419</v>
      </c>
      <c r="B4" s="61" t="s">
        <v>156</v>
      </c>
      <c r="C4" s="14"/>
    </row>
    <row r="5" spans="1:8" ht="15.75">
      <c r="A5" s="11"/>
      <c r="B5" s="535" t="s">
        <v>157</v>
      </c>
      <c r="C5" s="536"/>
    </row>
    <row r="6" spans="1:8">
      <c r="A6" s="452">
        <v>1</v>
      </c>
      <c r="B6" s="453" t="s">
        <v>618</v>
      </c>
      <c r="C6" s="63"/>
    </row>
    <row r="7" spans="1:8">
      <c r="A7" s="452">
        <v>2</v>
      </c>
      <c r="B7" s="453" t="s">
        <v>619</v>
      </c>
      <c r="C7" s="63"/>
    </row>
    <row r="8" spans="1:8">
      <c r="A8" s="452">
        <v>3</v>
      </c>
      <c r="B8" s="453" t="s">
        <v>620</v>
      </c>
      <c r="C8" s="63"/>
    </row>
    <row r="9" spans="1:8">
      <c r="A9" s="452">
        <v>4</v>
      </c>
      <c r="B9" s="453" t="s">
        <v>621</v>
      </c>
      <c r="C9" s="63"/>
    </row>
    <row r="10" spans="1:8">
      <c r="A10" s="452">
        <v>5</v>
      </c>
      <c r="B10" s="453" t="s">
        <v>647</v>
      </c>
      <c r="C10" s="63"/>
    </row>
    <row r="11" spans="1:8">
      <c r="A11" s="452">
        <v>6</v>
      </c>
      <c r="B11" s="453" t="s">
        <v>648</v>
      </c>
      <c r="C11" s="63"/>
    </row>
    <row r="12" spans="1:8">
      <c r="A12" s="452">
        <v>7</v>
      </c>
      <c r="B12" s="453" t="s">
        <v>622</v>
      </c>
      <c r="C12" s="63"/>
    </row>
    <row r="13" spans="1:8">
      <c r="A13" s="452">
        <v>8</v>
      </c>
      <c r="B13" s="453" t="s">
        <v>623</v>
      </c>
      <c r="C13" s="63"/>
    </row>
    <row r="14" spans="1:8">
      <c r="A14" s="452"/>
      <c r="B14" s="539"/>
      <c r="C14" s="540"/>
      <c r="H14" s="4"/>
    </row>
    <row r="15" spans="1:8" ht="15.75">
      <c r="A15" s="452"/>
      <c r="B15" s="541" t="s">
        <v>158</v>
      </c>
      <c r="C15" s="542"/>
    </row>
    <row r="16" spans="1:8" ht="15.75">
      <c r="A16" s="452">
        <v>1</v>
      </c>
      <c r="B16" s="454" t="s">
        <v>624</v>
      </c>
      <c r="C16" s="62"/>
    </row>
    <row r="17" spans="1:3" ht="15.75">
      <c r="A17" s="452">
        <v>2</v>
      </c>
      <c r="B17" s="454" t="s">
        <v>625</v>
      </c>
      <c r="C17" s="62"/>
    </row>
    <row r="18" spans="1:3" ht="15.75">
      <c r="A18" s="452">
        <v>3</v>
      </c>
      <c r="B18" s="454" t="s">
        <v>626</v>
      </c>
      <c r="C18" s="62"/>
    </row>
    <row r="19" spans="1:3" ht="15.75">
      <c r="A19" s="452">
        <v>4</v>
      </c>
      <c r="B19" s="454" t="s">
        <v>627</v>
      </c>
      <c r="C19" s="62"/>
    </row>
    <row r="20" spans="1:3" ht="15.75">
      <c r="A20" s="452">
        <v>5</v>
      </c>
      <c r="B20" s="454" t="s">
        <v>628</v>
      </c>
      <c r="C20" s="62"/>
    </row>
    <row r="21" spans="1:3" ht="15.75">
      <c r="A21" s="452">
        <v>6</v>
      </c>
      <c r="B21" s="454" t="s">
        <v>629</v>
      </c>
      <c r="C21" s="62"/>
    </row>
    <row r="22" spans="1:3" ht="15.75">
      <c r="A22" s="452"/>
      <c r="B22" s="454"/>
      <c r="C22" s="27"/>
    </row>
    <row r="23" spans="1:3">
      <c r="A23" s="452"/>
      <c r="B23" s="537" t="s">
        <v>159</v>
      </c>
      <c r="C23" s="538"/>
    </row>
    <row r="24" spans="1:3">
      <c r="A24" s="452">
        <v>1</v>
      </c>
      <c r="B24" s="453" t="s">
        <v>630</v>
      </c>
      <c r="C24" s="455">
        <v>0.97384321770185212</v>
      </c>
    </row>
    <row r="25" spans="1:3">
      <c r="A25" s="452">
        <v>2</v>
      </c>
      <c r="B25" s="453" t="s">
        <v>631</v>
      </c>
      <c r="C25" s="455">
        <v>1.472765597699272E-2</v>
      </c>
    </row>
    <row r="26" spans="1:3">
      <c r="A26" s="452"/>
      <c r="B26" s="453"/>
      <c r="C26" s="63"/>
    </row>
    <row r="27" spans="1:3">
      <c r="A27" s="452"/>
      <c r="B27" s="537" t="s">
        <v>282</v>
      </c>
      <c r="C27" s="538"/>
    </row>
    <row r="28" spans="1:3">
      <c r="A28" s="452">
        <v>1</v>
      </c>
      <c r="B28" s="453" t="s">
        <v>632</v>
      </c>
      <c r="C28" s="455">
        <v>0.59336267254573849</v>
      </c>
    </row>
    <row r="29" spans="1:3" ht="15.75" customHeight="1" thickBot="1">
      <c r="A29" s="15"/>
      <c r="B29" s="64"/>
      <c r="C29" s="65"/>
    </row>
  </sheetData>
  <mergeCells count="5">
    <mergeCell ref="B5:C5"/>
    <mergeCell ref="B27:C27"/>
    <mergeCell ref="B14:C14"/>
    <mergeCell ref="B15:C15"/>
    <mergeCell ref="B23:C23"/>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F26" sqref="F26"/>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196</v>
      </c>
      <c r="B1" s="16" t="str">
        <f>Info!C2</f>
        <v>სს "ვითიბი ბანკი ჯორჯია"</v>
      </c>
    </row>
    <row r="2" spans="1:7" s="21" customFormat="1" ht="15.75" customHeight="1">
      <c r="A2" s="21" t="s">
        <v>197</v>
      </c>
      <c r="B2" s="415">
        <v>43921</v>
      </c>
    </row>
    <row r="3" spans="1:7" s="21" customFormat="1" ht="15.75" customHeight="1"/>
    <row r="4" spans="1:7" s="21" customFormat="1" ht="15.75" customHeight="1" thickBot="1">
      <c r="A4" s="241" t="s">
        <v>420</v>
      </c>
      <c r="B4" s="242" t="s">
        <v>271</v>
      </c>
      <c r="C4" s="192"/>
      <c r="D4" s="192"/>
      <c r="E4" s="193" t="s">
        <v>100</v>
      </c>
    </row>
    <row r="5" spans="1:7" s="120" customFormat="1" ht="17.45" customHeight="1">
      <c r="A5" s="325"/>
      <c r="B5" s="326"/>
      <c r="C5" s="191" t="s">
        <v>0</v>
      </c>
      <c r="D5" s="191" t="s">
        <v>1</v>
      </c>
      <c r="E5" s="327" t="s">
        <v>2</v>
      </c>
    </row>
    <row r="6" spans="1:7" s="158" customFormat="1" ht="14.45" customHeight="1">
      <c r="A6" s="328"/>
      <c r="B6" s="543" t="s">
        <v>239</v>
      </c>
      <c r="C6" s="543" t="s">
        <v>238</v>
      </c>
      <c r="D6" s="544" t="s">
        <v>237</v>
      </c>
      <c r="E6" s="545"/>
      <c r="G6"/>
    </row>
    <row r="7" spans="1:7" s="158" customFormat="1" ht="99.6" customHeight="1">
      <c r="A7" s="328"/>
      <c r="B7" s="543"/>
      <c r="C7" s="543"/>
      <c r="D7" s="322" t="s">
        <v>236</v>
      </c>
      <c r="E7" s="323" t="s">
        <v>532</v>
      </c>
      <c r="G7"/>
    </row>
    <row r="8" spans="1:7">
      <c r="A8" s="329">
        <v>1</v>
      </c>
      <c r="B8" s="330" t="s">
        <v>161</v>
      </c>
      <c r="C8" s="331">
        <v>52814462</v>
      </c>
      <c r="D8" s="331"/>
      <c r="E8" s="332">
        <v>52814462</v>
      </c>
    </row>
    <row r="9" spans="1:7">
      <c r="A9" s="329">
        <v>2</v>
      </c>
      <c r="B9" s="330" t="s">
        <v>162</v>
      </c>
      <c r="C9" s="331">
        <v>261005411</v>
      </c>
      <c r="D9" s="331"/>
      <c r="E9" s="332">
        <v>261005411</v>
      </c>
    </row>
    <row r="10" spans="1:7">
      <c r="A10" s="329">
        <v>3</v>
      </c>
      <c r="B10" s="330" t="s">
        <v>235</v>
      </c>
      <c r="C10" s="331">
        <v>29787554</v>
      </c>
      <c r="D10" s="331"/>
      <c r="E10" s="332">
        <v>29787554</v>
      </c>
    </row>
    <row r="11" spans="1:7" ht="25.5">
      <c r="A11" s="329">
        <v>4</v>
      </c>
      <c r="B11" s="330" t="s">
        <v>192</v>
      </c>
      <c r="C11" s="331">
        <v>0</v>
      </c>
      <c r="D11" s="331"/>
      <c r="E11" s="332">
        <v>0</v>
      </c>
    </row>
    <row r="12" spans="1:7">
      <c r="A12" s="329">
        <v>5</v>
      </c>
      <c r="B12" s="330" t="s">
        <v>164</v>
      </c>
      <c r="C12" s="331">
        <v>156366449</v>
      </c>
      <c r="D12" s="331"/>
      <c r="E12" s="332">
        <v>156366449</v>
      </c>
    </row>
    <row r="13" spans="1:7">
      <c r="A13" s="329">
        <v>6.1</v>
      </c>
      <c r="B13" s="330" t="s">
        <v>165</v>
      </c>
      <c r="C13" s="333">
        <v>1246575669.1820378</v>
      </c>
      <c r="D13" s="331"/>
      <c r="E13" s="332">
        <v>1246575669.1820378</v>
      </c>
    </row>
    <row r="14" spans="1:7">
      <c r="A14" s="329">
        <v>6.2</v>
      </c>
      <c r="B14" s="334" t="s">
        <v>166</v>
      </c>
      <c r="C14" s="333">
        <v>-116078870.57994309</v>
      </c>
      <c r="D14" s="331"/>
      <c r="E14" s="332">
        <v>-116078870.57994309</v>
      </c>
    </row>
    <row r="15" spans="1:7">
      <c r="A15" s="329">
        <v>6</v>
      </c>
      <c r="B15" s="330" t="s">
        <v>234</v>
      </c>
      <c r="C15" s="331">
        <v>1130496798.6020947</v>
      </c>
      <c r="D15" s="331"/>
      <c r="E15" s="332">
        <v>1130496798.6020947</v>
      </c>
    </row>
    <row r="16" spans="1:7" ht="25.5">
      <c r="A16" s="329">
        <v>7</v>
      </c>
      <c r="B16" s="330" t="s">
        <v>168</v>
      </c>
      <c r="C16" s="331">
        <v>12456879</v>
      </c>
      <c r="D16" s="331"/>
      <c r="E16" s="332">
        <v>12456879</v>
      </c>
    </row>
    <row r="17" spans="1:7">
      <c r="A17" s="329">
        <v>8</v>
      </c>
      <c r="B17" s="330" t="s">
        <v>169</v>
      </c>
      <c r="C17" s="331">
        <v>10445214.829999998</v>
      </c>
      <c r="D17" s="331"/>
      <c r="E17" s="332">
        <v>10445214.829999998</v>
      </c>
      <c r="F17" s="6"/>
      <c r="G17" s="6"/>
    </row>
    <row r="18" spans="1:7">
      <c r="A18" s="329">
        <v>9</v>
      </c>
      <c r="B18" s="330" t="s">
        <v>170</v>
      </c>
      <c r="C18" s="331">
        <v>54000</v>
      </c>
      <c r="D18" s="331"/>
      <c r="E18" s="332">
        <v>54000</v>
      </c>
      <c r="G18" s="6"/>
    </row>
    <row r="19" spans="1:7" ht="25.5">
      <c r="A19" s="329">
        <v>10</v>
      </c>
      <c r="B19" s="330" t="s">
        <v>171</v>
      </c>
      <c r="C19" s="331">
        <v>62240389</v>
      </c>
      <c r="D19" s="331">
        <v>10740519.24</v>
      </c>
      <c r="E19" s="332">
        <v>51499869.759999998</v>
      </c>
      <c r="G19" s="6"/>
    </row>
    <row r="20" spans="1:7">
      <c r="A20" s="329">
        <v>11</v>
      </c>
      <c r="B20" s="330" t="s">
        <v>172</v>
      </c>
      <c r="C20" s="331">
        <v>39740015.286800005</v>
      </c>
      <c r="D20" s="331"/>
      <c r="E20" s="332">
        <v>39740015.286800005</v>
      </c>
    </row>
    <row r="21" spans="1:7" ht="51.75" thickBot="1">
      <c r="A21" s="335"/>
      <c r="B21" s="336" t="s">
        <v>495</v>
      </c>
      <c r="C21" s="281">
        <f>SUM(C8:C12, C15:C20)</f>
        <v>1755407172.7188945</v>
      </c>
      <c r="D21" s="281">
        <f>SUM(D8:D12, D15:D20)</f>
        <v>10740519.24</v>
      </c>
      <c r="E21" s="337">
        <f>SUM(E8:E12, E15:E20)</f>
        <v>1744666653.4788945</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15" sqref="B1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"ვითიბი ბანკი ჯორჯია"</v>
      </c>
    </row>
    <row r="2" spans="1:6" s="21" customFormat="1" ht="15.75" customHeight="1">
      <c r="A2" s="21" t="s">
        <v>197</v>
      </c>
      <c r="B2" s="415">
        <v>43921</v>
      </c>
      <c r="C2"/>
      <c r="D2"/>
      <c r="E2"/>
      <c r="F2"/>
    </row>
    <row r="3" spans="1:6" s="21" customFormat="1" ht="15.75" customHeight="1">
      <c r="C3"/>
      <c r="D3"/>
      <c r="E3"/>
      <c r="F3"/>
    </row>
    <row r="4" spans="1:6" s="21" customFormat="1" ht="26.25" thickBot="1">
      <c r="A4" s="21" t="s">
        <v>421</v>
      </c>
      <c r="B4" s="199" t="s">
        <v>275</v>
      </c>
      <c r="C4" s="193" t="s">
        <v>100</v>
      </c>
      <c r="D4"/>
      <c r="E4"/>
      <c r="F4"/>
    </row>
    <row r="5" spans="1:6" ht="26.25">
      <c r="A5" s="194">
        <v>1</v>
      </c>
      <c r="B5" s="195" t="s">
        <v>444</v>
      </c>
      <c r="C5" s="254">
        <f>'7. LI1'!E21</f>
        <v>1744666653.4788945</v>
      </c>
    </row>
    <row r="6" spans="1:6" s="184" customFormat="1">
      <c r="A6" s="119">
        <v>2.1</v>
      </c>
      <c r="B6" s="201" t="s">
        <v>276</v>
      </c>
      <c r="C6" s="509">
        <v>181006165.59151</v>
      </c>
    </row>
    <row r="7" spans="1:6" s="4" customFormat="1" ht="25.5" outlineLevel="1">
      <c r="A7" s="200">
        <v>2.2000000000000002</v>
      </c>
      <c r="B7" s="196" t="s">
        <v>277</v>
      </c>
      <c r="C7" s="510">
        <v>170187344.77330002</v>
      </c>
    </row>
    <row r="8" spans="1:6" s="4" customFormat="1" ht="26.25">
      <c r="A8" s="200">
        <v>3</v>
      </c>
      <c r="B8" s="197" t="s">
        <v>445</v>
      </c>
      <c r="C8" s="511">
        <f>SUM(C5:C7)</f>
        <v>2095860163.8437045</v>
      </c>
    </row>
    <row r="9" spans="1:6" s="184" customFormat="1">
      <c r="A9" s="119">
        <v>4</v>
      </c>
      <c r="B9" s="204" t="s">
        <v>272</v>
      </c>
      <c r="C9" s="509">
        <v>22449342.592940424</v>
      </c>
    </row>
    <row r="10" spans="1:6" s="4" customFormat="1" ht="25.5" outlineLevel="1">
      <c r="A10" s="200">
        <v>5.0999999999999996</v>
      </c>
      <c r="B10" s="196" t="s">
        <v>283</v>
      </c>
      <c r="C10" s="510">
        <v>-79785157.650295004</v>
      </c>
    </row>
    <row r="11" spans="1:6" s="4" customFormat="1" ht="25.5" outlineLevel="1">
      <c r="A11" s="200">
        <v>5.2</v>
      </c>
      <c r="B11" s="196" t="s">
        <v>284</v>
      </c>
      <c r="C11" s="510">
        <v>-164603701.42048404</v>
      </c>
    </row>
    <row r="12" spans="1:6" s="4" customFormat="1">
      <c r="A12" s="200">
        <v>6</v>
      </c>
      <c r="B12" s="202" t="s">
        <v>273</v>
      </c>
      <c r="C12" s="510">
        <v>36445097.165265501</v>
      </c>
    </row>
    <row r="13" spans="1:6" s="4" customFormat="1" ht="15.75" thickBot="1">
      <c r="A13" s="203">
        <v>7</v>
      </c>
      <c r="B13" s="198" t="s">
        <v>274</v>
      </c>
      <c r="C13" s="255">
        <f>SUM(C8:C12)</f>
        <v>1910365744.5311313</v>
      </c>
    </row>
    <row r="15" spans="1:6" ht="26.25">
      <c r="B15" s="23" t="s">
        <v>655</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scale="91"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12. CRM</vt:lpstr>
      <vt:lpstr>11. CRWA</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2020-04-24T07:47:14Z</dcterms:modified>
</cp:coreProperties>
</file>