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F25" i="36" l="1"/>
  <c r="F24" i="36"/>
  <c r="F23" i="36"/>
  <c r="K24" i="36"/>
  <c r="K25" i="36" s="1"/>
  <c r="J24" i="36"/>
  <c r="J25" i="36" s="1"/>
  <c r="I24" i="36"/>
  <c r="H24" i="36"/>
  <c r="G24" i="36"/>
  <c r="K23" i="36"/>
  <c r="J23" i="36"/>
  <c r="I23" i="36"/>
  <c r="H23" i="36"/>
  <c r="G23" i="36"/>
  <c r="G25" i="36" s="1"/>
  <c r="H25" i="36" l="1"/>
  <c r="I25" i="36"/>
  <c r="C8" i="79"/>
  <c r="B1" i="35" l="1"/>
  <c r="C30" i="79" l="1"/>
  <c r="C26" i="79"/>
  <c r="C18" i="79"/>
  <c r="K7" i="37"/>
  <c r="C7" i="37"/>
  <c r="F22" i="74"/>
  <c r="E22" i="74"/>
  <c r="D22" i="74"/>
  <c r="C22" i="74"/>
  <c r="H21" i="74"/>
  <c r="H20" i="74"/>
  <c r="H19" i="74"/>
  <c r="H18" i="74"/>
  <c r="H17" i="74"/>
  <c r="H16" i="74"/>
  <c r="H15" i="74"/>
  <c r="H14" i="74"/>
  <c r="H13" i="74"/>
  <c r="H12" i="74"/>
  <c r="H11" i="74"/>
  <c r="H10" i="74"/>
  <c r="H9" i="74"/>
  <c r="H8" i="74"/>
  <c r="C51" i="69"/>
  <c r="C41" i="69"/>
  <c r="C28" i="69"/>
  <c r="C17" i="69"/>
  <c r="C47" i="28"/>
  <c r="C43" i="28"/>
  <c r="C52" i="28" s="1"/>
  <c r="C35" i="28"/>
  <c r="C31" i="28"/>
  <c r="C30" i="28" s="1"/>
  <c r="C41" i="28" s="1"/>
  <c r="C12" i="28"/>
  <c r="C36" i="79" l="1"/>
  <c r="C38" i="79" s="1"/>
  <c r="B1" i="79"/>
  <c r="B1" i="37"/>
  <c r="B1" i="36"/>
  <c r="B1" i="74"/>
  <c r="B1" i="64"/>
  <c r="B1" i="69"/>
  <c r="B1" i="77"/>
  <c r="B1" i="28"/>
  <c r="B1" i="73"/>
  <c r="B1" i="72"/>
  <c r="B1" i="52"/>
  <c r="B1" i="71"/>
  <c r="B1" i="75"/>
  <c r="B1" i="53"/>
  <c r="B1" i="62"/>
  <c r="B1" i="6"/>
  <c r="B16" i="6" l="1"/>
  <c r="B15" i="6"/>
  <c r="B17" i="6" l="1"/>
  <c r="D6" i="71"/>
  <c r="D13" i="71" s="1"/>
  <c r="C6" i="71"/>
  <c r="C13" i="71" s="1"/>
  <c r="D21" i="77" l="1"/>
  <c r="D19" i="77"/>
  <c r="D20" i="77"/>
  <c r="D13"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N7" i="37"/>
  <c r="N21" i="37" s="1"/>
  <c r="K21" i="37"/>
  <c r="E21" i="72" l="1"/>
  <c r="C5" i="73" s="1"/>
  <c r="C21" i="72" l="1"/>
  <c r="S22" i="35" l="1"/>
  <c r="D21" i="72" l="1"/>
  <c r="D22" i="35" l="1"/>
  <c r="E22" i="35"/>
  <c r="F22" i="35"/>
  <c r="G22" i="35"/>
  <c r="H22" i="35"/>
  <c r="I22" i="35"/>
  <c r="J22" i="35"/>
  <c r="K22" i="35"/>
  <c r="L22" i="35"/>
  <c r="M22" i="35"/>
  <c r="N22" i="35"/>
  <c r="O22" i="35"/>
  <c r="P22" i="35"/>
  <c r="Q22" i="35"/>
  <c r="R22" i="35"/>
  <c r="C22" i="35"/>
  <c r="G22" i="74" l="1"/>
  <c r="H22" i="74" s="1"/>
  <c r="V7" i="64" l="1"/>
  <c r="T21" i="64" l="1"/>
  <c r="U21" i="64"/>
  <c r="V9" i="64"/>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C28" i="28" s="1"/>
</calcChain>
</file>

<file path=xl/sharedStrings.xml><?xml version="1.0" encoding="utf-8"?>
<sst xmlns="http://schemas.openxmlformats.org/spreadsheetml/2006/main" count="1262" uniqueCount="950">
  <si>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</si>
  <si>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</si>
  <si>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</si>
  <si>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</si>
  <si>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</si>
  <si>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</si>
  <si>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</si>
  <si>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</si>
  <si>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</si>
  <si>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</si>
  <si>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</si>
  <si>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</si>
  <si>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</si>
  <si>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</si>
  <si>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</si>
  <si>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</si>
  <si>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</si>
  <si>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</si>
  <si>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</si>
  <si>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</si>
  <si>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</si>
  <si>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</si>
  <si>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</si>
  <si>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</si>
  <si>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</si>
  <si>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</si>
  <si>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</si>
  <si>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</si>
  <si>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</si>
  <si>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</si>
  <si>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</si>
  <si>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</si>
  <si>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</si>
  <si>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</si>
  <si>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</si>
  <si>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</si>
  <si>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</si>
  <si>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</si>
  <si>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</si>
  <si>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</si>
  <si>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</si>
  <si>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</si>
  <si>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</si>
  <si>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</si>
  <si>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</si>
  <si>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</si>
  <si>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</si>
  <si>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</si>
  <si>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</si>
  <si>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</si>
  <si>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</si>
  <si>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</si>
  <si>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</si>
  <si>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</si>
  <si>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</si>
  <si>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</si>
  <si>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</si>
  <si>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</si>
  <si>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</si>
  <si>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</si>
  <si>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</si>
  <si>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</si>
  <si>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</si>
  <si>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</si>
  <si>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</si>
  <si>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</si>
  <si>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</si>
  <si>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</si>
  <si>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</si>
  <si>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</si>
  <si>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</si>
  <si>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</si>
  <si>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</si>
  <si>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</si>
  <si>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</si>
  <si>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</si>
  <si>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</si>
  <si>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</si>
  <si>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</si>
  <si>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</si>
  <si>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</si>
  <si>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</si>
  <si>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</si>
  <si>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</si>
  <si>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</si>
  <si>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</si>
  <si>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</si>
  <si>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</si>
  <si>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</si>
  <si>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</si>
  <si>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</si>
  <si>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</si>
  <si>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</si>
  <si>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</si>
  <si>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</si>
  <si>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</si>
  <si>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</si>
  <si>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</si>
  <si>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</si>
  <si>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</si>
  <si>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</si>
  <si>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</si>
  <si>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</si>
  <si>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</si>
  <si>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</si>
  <si>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</si>
  <si>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</si>
  <si>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</si>
  <si>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</si>
  <si>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</si>
  <si>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</si>
  <si>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</si>
  <si>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</si>
  <si>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</si>
  <si>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</si>
  <si>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</si>
  <si>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</si>
  <si>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</si>
  <si>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</si>
  <si>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</si>
  <si>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</si>
  <si>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</si>
  <si>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</si>
  <si>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</si>
  <si>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</si>
  <si>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</si>
  <si>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</si>
  <si>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</si>
  <si>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</si>
  <si>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</si>
  <si>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</si>
  <si>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</si>
  <si>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</si>
  <si>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</si>
  <si>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</si>
  <si>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</si>
  <si>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</si>
  <si>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</si>
  <si>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</si>
  <si>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</si>
  <si>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</si>
  <si>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</si>
  <si>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</si>
  <si>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</si>
  <si>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</si>
  <si>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</si>
  <si>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</si>
  <si>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</si>
  <si>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</si>
  <si>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</si>
  <si>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</si>
  <si>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</si>
  <si>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</si>
  <si>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</si>
  <si>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</si>
  <si>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</si>
  <si>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</si>
  <si>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</si>
  <si>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</si>
  <si>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</si>
  <si>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</si>
  <si>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</si>
  <si>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</si>
  <si>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</si>
  <si>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</si>
  <si>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</si>
  <si>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</si>
  <si>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</si>
  <si>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</si>
  <si>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</si>
  <si>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</si>
  <si>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</si>
  <si>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</si>
  <si>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</si>
  <si>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</si>
  <si>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</si>
  <si>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</si>
  <si>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</si>
  <si>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</si>
  <si>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</si>
  <si>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</si>
  <si>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</si>
  <si>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</si>
  <si>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</si>
  <si>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</si>
  <si>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</si>
  <si>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</si>
  <si>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</si>
  <si>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</si>
  <si>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</si>
  <si>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</si>
  <si>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</si>
  <si>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</si>
  <si>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</si>
  <si>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</si>
  <si>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</si>
  <si>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</si>
  <si>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</si>
  <si>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</si>
  <si>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</si>
  <si>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</si>
  <si>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</si>
  <si>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</si>
  <si>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</si>
  <si>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</si>
  <si>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</si>
  <si>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</si>
  <si>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</si>
  <si>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</si>
  <si>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</si>
  <si>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</si>
  <si>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</si>
  <si>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</si>
  <si>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</si>
  <si>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</si>
  <si>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</si>
  <si>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</si>
  <si>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</si>
  <si>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</si>
  <si>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</si>
  <si>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</si>
  <si>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</si>
  <si>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</si>
  <si>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</si>
  <si>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</si>
  <si>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</si>
  <si>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</si>
  <si>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</si>
  <si>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</si>
  <si>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</si>
  <si>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</si>
  <si>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</si>
  <si>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</si>
  <si>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</si>
  <si>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</si>
  <si>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</si>
  <si>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</si>
  <si>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</si>
  <si>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</si>
  <si>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</si>
  <si>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</si>
  <si>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</si>
  <si>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</si>
  <si>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</si>
  <si>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</si>
  <si>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</si>
  <si>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</si>
  <si>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</si>
  <si>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</si>
  <si>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</si>
  <si>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</si>
  <si>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</si>
  <si>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</si>
  <si>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</si>
  <si>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</si>
  <si>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</si>
  <si>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</si>
  <si>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</si>
  <si>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</si>
  <si>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</si>
  <si>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</si>
  <si>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</si>
  <si>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</si>
  <si>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</si>
  <si>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</si>
  <si>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</si>
  <si>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</si>
  <si>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</si>
  <si>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</si>
  <si>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</si>
  <si>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</si>
  <si>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</si>
  <si>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</si>
  <si>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</si>
  <si>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</si>
  <si>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</si>
  <si>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</si>
  <si>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</si>
  <si>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</si>
  <si>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</si>
  <si>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</si>
  <si>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</si>
  <si>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</si>
  <si>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</si>
  <si>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</si>
  <si>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</si>
  <si>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</si>
  <si>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</si>
  <si>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</si>
  <si>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</si>
  <si>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</si>
  <si>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</si>
  <si>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</si>
  <si>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</si>
  <si>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</si>
  <si>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</si>
  <si>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</si>
  <si>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</si>
  <si>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</si>
  <si>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</si>
  <si>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</si>
  <si>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</si>
  <si>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</si>
  <si>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</si>
  <si>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</si>
  <si>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</si>
  <si>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</si>
  <si>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</si>
  <si>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</si>
  <si>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</si>
  <si>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</si>
  <si>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</si>
  <si>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</si>
  <si>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</si>
  <si>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</si>
  <si>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</si>
  <si>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</si>
  <si>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</si>
  <si>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</si>
  <si>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</si>
  <si>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</si>
  <si>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</si>
  <si>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</si>
  <si>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</si>
  <si>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</si>
  <si>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</si>
  <si>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</si>
  <si>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</si>
  <si>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</si>
  <si>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</si>
  <si>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</si>
  <si>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</si>
  <si>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</si>
  <si>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</si>
  <si>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</si>
  <si>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</si>
  <si>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</si>
  <si>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</si>
  <si>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</si>
  <si>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</si>
  <si>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</si>
  <si>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</si>
  <si>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</si>
  <si>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</si>
  <si>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</si>
  <si>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</si>
  <si>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</si>
  <si>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</si>
  <si>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</si>
  <si>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</si>
  <si>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</si>
  <si>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</si>
  <si>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</si>
  <si>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</si>
  <si>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</si>
  <si>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</si>
  <si>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</si>
  <si>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</si>
  <si>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</si>
  <si>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</si>
  <si>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</si>
  <si>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</si>
  <si>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</si>
  <si>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</si>
  <si>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</si>
  <si>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</si>
  <si>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</si>
  <si>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</si>
  <si>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</si>
  <si>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</si>
  <si>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</si>
  <si>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</si>
  <si>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</si>
  <si>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</si>
  <si>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</si>
  <si>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</si>
  <si>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</si>
  <si>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</si>
  <si>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</si>
  <si>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</si>
  <si>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</si>
  <si>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</si>
  <si>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</si>
  <si>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</si>
  <si>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</si>
  <si>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</si>
  <si>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</si>
  <si>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</si>
  <si>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</si>
  <si>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</si>
  <si>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</si>
  <si>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</si>
  <si>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</si>
  <si>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</si>
  <si>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</si>
  <si>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</si>
  <si>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</si>
  <si>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</si>
  <si>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</si>
  <si>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</si>
  <si>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</si>
  <si>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</si>
  <si>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</si>
  <si>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</si>
  <si>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</si>
  <si>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</si>
  <si>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</si>
  <si>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</si>
  <si>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</si>
  <si>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</si>
  <si>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</si>
  <si>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</si>
  <si>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</si>
  <si>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</si>
  <si>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</si>
  <si>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</si>
  <si>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</si>
  <si>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</si>
  <si>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</si>
  <si>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</si>
  <si>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</si>
  <si>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</si>
  <si>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</si>
  <si>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</si>
  <si>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</si>
  <si>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</si>
  <si>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</si>
  <si>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</si>
  <si>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</si>
  <si>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</si>
  <si>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</si>
  <si>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</si>
  <si>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</si>
  <si>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</si>
  <si>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</si>
  <si>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</si>
  <si>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</si>
  <si>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</si>
  <si>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</si>
  <si>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</si>
  <si>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</si>
  <si>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</si>
  <si>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</si>
  <si>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</si>
  <si>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</si>
  <si>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</si>
  <si>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</si>
  <si>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</si>
  <si>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</si>
  <si>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</si>
  <si>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</si>
  <si>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</si>
  <si>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</si>
  <si>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</si>
  <si>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</si>
  <si>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</si>
  <si>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</si>
  <si>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</si>
  <si>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</si>
  <si>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</si>
  <si>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</si>
  <si>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</si>
  <si>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</si>
  <si>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</si>
  <si>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</si>
  <si>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</si>
  <si>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</si>
  <si>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</si>
  <si>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</si>
  <si>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</si>
  <si>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</si>
  <si>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</si>
  <si>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</si>
  <si>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</si>
  <si>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</si>
  <si>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</si>
  <si>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</si>
  <si>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</si>
  <si>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</si>
  <si>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</si>
  <si>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</si>
  <si>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</si>
  <si>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</si>
  <si>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</si>
  <si>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</si>
  <si>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</si>
  <si>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</si>
  <si>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</si>
  <si>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</si>
  <si>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</si>
  <si>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</si>
  <si>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</si>
  <si>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</si>
  <si>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</si>
  <si>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</si>
  <si>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</si>
  <si>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</si>
  <si>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</si>
  <si>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</si>
  <si>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</si>
  <si>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</si>
  <si>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</si>
  <si>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</si>
  <si>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</si>
  <si>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</si>
  <si>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</si>
  <si>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</si>
  <si>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</si>
  <si>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</si>
  <si>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</si>
  <si>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</si>
  <si>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</si>
  <si>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</si>
  <si>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</si>
  <si>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</si>
  <si>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</si>
  <si>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</si>
  <si>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</si>
  <si>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</si>
  <si>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</si>
  <si>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</si>
  <si>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</si>
  <si>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</si>
  <si>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</si>
  <si>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</si>
  <si>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</si>
  <si>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</si>
  <si>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</si>
  <si>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</si>
  <si>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</si>
  <si>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</si>
  <si>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</si>
  <si>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</si>
  <si>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</si>
  <si>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</si>
  <si>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</si>
  <si>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</si>
  <si>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</si>
  <si>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</si>
  <si>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</si>
  <si>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</si>
  <si>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</si>
  <si>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</si>
  <si>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</si>
  <si>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</si>
  <si>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</si>
  <si>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</si>
  <si>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</si>
  <si>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</si>
  <si>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</si>
  <si>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</si>
  <si>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</si>
  <si>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</si>
  <si>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</si>
  <si>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</si>
  <si>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</si>
  <si>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</si>
  <si>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</si>
  <si>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</si>
  <si>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</si>
  <si>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</si>
  <si>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</si>
  <si>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</si>
  <si>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</si>
  <si>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</si>
  <si>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</si>
  <si>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</si>
  <si>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</si>
  <si>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</si>
  <si>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</si>
  <si>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</si>
  <si>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</si>
  <si>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</si>
  <si>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</si>
  <si>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</si>
  <si>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</si>
  <si>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</si>
  <si>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</si>
  <si>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</si>
  <si>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</si>
  <si>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</si>
  <si>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</si>
  <si>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</si>
  <si>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</si>
  <si>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</si>
  <si>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</si>
  <si>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</si>
  <si>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</si>
  <si>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</si>
  <si>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</si>
  <si>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</si>
  <si>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</si>
  <si>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</si>
  <si>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</si>
  <si>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</si>
  <si>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</si>
  <si>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</si>
  <si>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</si>
  <si>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</si>
  <si>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</si>
  <si>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</si>
  <si>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</si>
  <si>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</si>
  <si>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</si>
  <si>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</si>
  <si>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</si>
  <si>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</si>
  <si>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</si>
  <si>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</si>
  <si>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</si>
  <si>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</si>
  <si>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</si>
  <si>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</si>
  <si>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</si>
  <si>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</si>
  <si>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</si>
  <si>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</si>
  <si>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</si>
  <si>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</si>
  <si>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</si>
  <si>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</si>
  <si>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</si>
  <si>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</si>
  <si>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</si>
  <si>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</si>
  <si>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</si>
  <si>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</si>
  <si>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</si>
  <si>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</si>
  <si>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</si>
  <si>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</si>
  <si>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</si>
  <si>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</si>
  <si>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</si>
  <si>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</si>
  <si>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</si>
  <si>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</si>
  <si>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</si>
  <si>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</si>
  <si>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</si>
  <si>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</si>
  <si>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</si>
  <si>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</si>
  <si>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</si>
  <si>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</si>
  <si>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</si>
  <si>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</si>
  <si>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</si>
  <si>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</si>
  <si>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</si>
  <si>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</si>
  <si>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</si>
  <si>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</si>
  <si>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</si>
  <si>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</si>
  <si>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</si>
  <si>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</si>
  <si>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</si>
  <si>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</si>
  <si>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</si>
  <si>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</si>
  <si>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</si>
  <si>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</si>
  <si>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</si>
  <si>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</si>
  <si>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</si>
  <si>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</si>
  <si>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</si>
  <si>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</si>
  <si>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</si>
  <si>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</si>
  <si>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</si>
  <si>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</si>
  <si>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</si>
  <si>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</si>
  <si>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</si>
  <si>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</si>
  <si>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</si>
  <si>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</si>
  <si>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</si>
  <si>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</si>
  <si>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</si>
  <si>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</si>
  <si>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</si>
  <si>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</si>
  <si>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</si>
  <si>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</si>
  <si>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</si>
  <si>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</si>
  <si>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</si>
  <si>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</si>
  <si>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</si>
  <si>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</si>
  <si>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</si>
  <si>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</si>
  <si>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</si>
  <si>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</si>
  <si>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</si>
  <si>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</si>
  <si>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</si>
  <si>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</si>
  <si>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</si>
  <si>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</si>
  <si>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</si>
  <si>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</si>
  <si>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</si>
  <si>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</si>
  <si>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</si>
  <si>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</si>
  <si>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</si>
  <si>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</si>
  <si>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</si>
  <si>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</si>
  <si>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</si>
  <si>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</si>
  <si>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</si>
  <si>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</si>
  <si>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</si>
  <si>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</si>
  <si>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</si>
  <si>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</si>
  <si>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</si>
  <si>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</si>
  <si>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</si>
  <si>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</si>
  <si>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</si>
  <si>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</si>
  <si>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</si>
  <si>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</si>
  <si>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</si>
  <si>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</si>
  <si>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</si>
  <si>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</si>
  <si>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</si>
  <si>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</si>
  <si>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</si>
  <si>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</si>
  <si>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</si>
  <si>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</si>
  <si>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</si>
  <si>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</si>
  <si>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</si>
  <si>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</si>
  <si>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</si>
  <si>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</si>
  <si>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</si>
  <si>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</si>
  <si>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</si>
  <si>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</si>
  <si>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</si>
  <si>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</si>
  <si>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</si>
  <si>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</si>
  <si>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</si>
  <si>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</si>
  <si>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</si>
  <si>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</si>
  <si>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</si>
  <si>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</si>
  <si>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</si>
  <si>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</si>
  <si>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</si>
  <si>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</si>
  <si>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</si>
  <si>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</si>
  <si>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</si>
  <si>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</si>
  <si>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</si>
  <si>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</si>
  <si>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</si>
  <si>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</si>
  <si>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</si>
  <si>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</si>
  <si>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</si>
  <si>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</si>
  <si>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</si>
  <si>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</si>
  <si>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</si>
  <si>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</si>
  <si>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</si>
  <si>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</si>
  <si>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</si>
  <si>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</si>
  <si>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</si>
  <si>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</si>
  <si>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</si>
  <si>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</si>
  <si>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</si>
  <si>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</si>
  <si>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</si>
  <si>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</si>
  <si>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</si>
  <si>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</si>
  <si>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</si>
  <si>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</si>
  <si>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</si>
  <si>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</si>
  <si>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</si>
  <si>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</si>
  <si>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</si>
  <si>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</si>
  <si>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</si>
  <si>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</si>
  <si>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</si>
  <si>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</si>
  <si>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</si>
  <si>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</si>
  <si>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</si>
  <si>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</si>
  <si>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</si>
  <si>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</si>
  <si>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</si>
  <si>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</si>
  <si>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</si>
  <si>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</si>
  <si>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</si>
  <si>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</si>
  <si>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</si>
  <si>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</si>
  <si>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</si>
  <si>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</si>
  <si>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</si>
  <si>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</si>
  <si>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</si>
  <si>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</si>
  <si>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</si>
  <si>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</si>
  <si>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</si>
  <si>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</si>
  <si>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</si>
  <si>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</si>
  <si>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</si>
  <si>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</si>
  <si>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</si>
  <si>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</si>
  <si>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</si>
  <si>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</si>
  <si>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</si>
  <si>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</si>
  <si>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</si>
  <si>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</si>
  <si>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</si>
  <si>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</si>
  <si>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</si>
  <si>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</si>
  <si>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</si>
  <si>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</si>
  <si>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</si>
  <si>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</si>
  <si>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</si>
  <si>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</si>
  <si>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</si>
  <si>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</si>
  <si>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</si>
  <si>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</si>
  <si>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</si>
  <si>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</si>
  <si>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</si>
  <si>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</si>
  <si>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</si>
  <si>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</si>
  <si>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</si>
  <si>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</si>
  <si>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</si>
  <si>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</si>
  <si>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</si>
  <si>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</si>
  <si>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</si>
  <si>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</si>
  <si>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</si>
  <si>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</si>
  <si>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</si>
  <si>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</si>
  <si>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</si>
  <si>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</si>
  <si>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</si>
  <si>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</si>
  <si>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</si>
  <si>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</si>
  <si>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</si>
  <si>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</si>
  <si>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</si>
  <si>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</si>
  <si>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</si>
  <si>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</si>
  <si>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</si>
  <si>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</si>
  <si>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</si>
  <si>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</si>
  <si>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</si>
  <si>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</si>
  <si>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</si>
  <si>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</si>
  <si>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</si>
  <si>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</si>
  <si>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</si>
  <si>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</si>
  <si>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</si>
  <si>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</si>
  <si>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</si>
  <si>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</si>
  <si>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</si>
  <si>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</si>
  <si>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</si>
  <si>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</si>
  <si>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</si>
  <si>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</si>
  <si>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</si>
  <si>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</si>
  <si>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</si>
  <si>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</si>
  <si>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</si>
  <si>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</si>
  <si>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</si>
  <si>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</si>
  <si>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</si>
  <si>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</si>
  <si>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"ვითიბი ბანკი ჯორჯია"</t>
  </si>
  <si>
    <t>ო. სმირნოვი</t>
  </si>
  <si>
    <t>ა. კონცელიძე</t>
  </si>
  <si>
    <t>www.vtb.ge</t>
  </si>
  <si>
    <t>ოლეგ სმირნოვი</t>
  </si>
  <si>
    <t>ილნარ შაიმარდანოვი</t>
  </si>
  <si>
    <t>სერგეი სტეპანოვი</t>
  </si>
  <si>
    <t>მაქსიმ კონდრატენკო</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</si>
  <si>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</si>
  <si>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</si>
  <si>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</si>
  <si>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</si>
  <si>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</si>
  <si>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</si>
  <si>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</si>
  <si>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</si>
  <si>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</si>
  <si>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</si>
  <si>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</si>
  <si>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</si>
  <si>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</si>
  <si>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</si>
  <si>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</si>
  <si>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</si>
  <si>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</si>
  <si>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</si>
  <si>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</si>
  <si>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</si>
  <si>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C7</t>
  </si>
  <si>
    <t>ცხრილი 9 (Capital), C11</t>
  </si>
  <si>
    <t>ცხრილი 9 (Capital), C9</t>
  </si>
  <si>
    <t>ცხრილი 9 (Capital), C13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</si>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</sst>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 numFmtId="197" formatCode="0.0000%"/>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i/>
      <sz val="10"/>
      <color theme="1"/>
      <name val="Arial"/>
      <family val="2"/>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9"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71" fontId="28" fillId="37" borderId="0"/>
    <xf numFmtId="172" fontId="28" fillId="37" borderId="0"/>
    <xf numFmtId="171" fontId="28" fillId="37" borderId="0"/>
    <xf numFmtId="0" fontId="29" fillId="38" borderId="0" applyNumberFormat="0" applyBorder="0" applyAlignment="0" applyProtection="0"/>
    <xf numFmtId="0" fontId="4" fillId="13"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0" fontId="34" fillId="39" borderId="0" applyNumberFormat="0" applyBorder="0" applyAlignment="0" applyProtection="0"/>
    <xf numFmtId="173" fontId="37"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4" fontId="39" fillId="0" borderId="0" applyFill="0" applyBorder="0" applyAlignment="0"/>
    <xf numFmtId="174" fontId="39"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5" fontId="39" fillId="0" borderId="0" applyFill="0" applyBorder="0" applyAlignment="0"/>
    <xf numFmtId="176" fontId="39" fillId="0" borderId="0" applyFill="0" applyBorder="0" applyAlignment="0"/>
    <xf numFmtId="177" fontId="39" fillId="0" borderId="0" applyFill="0" applyBorder="0" applyAlignment="0"/>
    <xf numFmtId="178"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2"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171" fontId="42" fillId="64" borderId="42" applyNumberFormat="0" applyAlignment="0" applyProtection="0"/>
    <xf numFmtId="172" fontId="42" fillId="64" borderId="42" applyNumberFormat="0" applyAlignment="0" applyProtection="0"/>
    <xf numFmtId="171"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0" fontId="43"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0" fontId="44" fillId="10" borderId="38"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172" fontId="45" fillId="65" borderId="43" applyNumberFormat="0" applyAlignment="0" applyProtection="0"/>
    <xf numFmtId="171"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5" fontId="39"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3"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0" fontId="50" fillId="0" borderId="0" applyNumberFormat="0" applyFill="0" applyBorder="0" applyAlignment="0" applyProtection="0"/>
    <xf numFmtId="171" fontId="2" fillId="0" borderId="0"/>
    <xf numFmtId="0" fontId="2" fillId="0" borderId="0"/>
    <xf numFmtId="171"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71"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71" fontId="56" fillId="0" borderId="9">
      <alignment horizontal="left" vertical="center"/>
    </xf>
    <xf numFmtId="0" fontId="57" fillId="0" borderId="45" applyNumberFormat="0" applyFill="0" applyAlignment="0" applyProtection="0"/>
    <xf numFmtId="172" fontId="57" fillId="0" borderId="45" applyNumberFormat="0" applyFill="0" applyAlignment="0" applyProtection="0"/>
    <xf numFmtId="0"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171" fontId="57" fillId="0" borderId="45" applyNumberFormat="0" applyFill="0" applyAlignment="0" applyProtection="0"/>
    <xf numFmtId="172" fontId="57" fillId="0" borderId="45" applyNumberFormat="0" applyFill="0" applyAlignment="0" applyProtection="0"/>
    <xf numFmtId="171"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72" fontId="58" fillId="0" borderId="46" applyNumberFormat="0" applyFill="0" applyAlignment="0" applyProtection="0"/>
    <xf numFmtId="0"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171" fontId="58" fillId="0" borderId="46" applyNumberFormat="0" applyFill="0" applyAlignment="0" applyProtection="0"/>
    <xf numFmtId="172" fontId="58" fillId="0" borderId="46" applyNumberFormat="0" applyFill="0" applyAlignment="0" applyProtection="0"/>
    <xf numFmtId="171"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72"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171" fontId="59" fillId="0" borderId="47" applyNumberFormat="0" applyFill="0" applyAlignment="0" applyProtection="0"/>
    <xf numFmtId="172" fontId="59" fillId="0" borderId="47" applyNumberFormat="0" applyFill="0" applyAlignment="0" applyProtection="0"/>
    <xf numFmtId="171"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72" fontId="59" fillId="0" borderId="0" applyNumberFormat="0" applyFill="0" applyBorder="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0" fontId="59" fillId="0" borderId="0" applyNumberFormat="0" applyFill="0" applyBorder="0" applyAlignment="0" applyProtection="0"/>
    <xf numFmtId="37" fontId="60" fillId="0" borderId="0"/>
    <xf numFmtId="171" fontId="61" fillId="0" borderId="0"/>
    <xf numFmtId="0" fontId="61" fillId="0" borderId="0"/>
    <xf numFmtId="171" fontId="61" fillId="0" borderId="0"/>
    <xf numFmtId="171" fontId="56" fillId="0" borderId="0"/>
    <xf numFmtId="0" fontId="56" fillId="0" borderId="0"/>
    <xf numFmtId="171" fontId="56" fillId="0" borderId="0"/>
    <xf numFmtId="171" fontId="62" fillId="0" borderId="0"/>
    <xf numFmtId="0" fontId="62" fillId="0" borderId="0"/>
    <xf numFmtId="171" fontId="62" fillId="0" borderId="0"/>
    <xf numFmtId="171" fontId="63" fillId="0" borderId="0"/>
    <xf numFmtId="0" fontId="63" fillId="0" borderId="0"/>
    <xf numFmtId="171" fontId="63" fillId="0" borderId="0"/>
    <xf numFmtId="171" fontId="64" fillId="0" borderId="0"/>
    <xf numFmtId="0" fontId="64" fillId="0" borderId="0"/>
    <xf numFmtId="171" fontId="64" fillId="0" borderId="0"/>
    <xf numFmtId="171" fontId="65" fillId="0" borderId="0"/>
    <xf numFmtId="0" fontId="65" fillId="0" borderId="0"/>
    <xf numFmtId="171"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66" fillId="0" borderId="0" applyNumberFormat="0" applyFill="0" applyBorder="0" applyAlignment="0" applyProtection="0">
      <alignment vertical="top"/>
      <protection locked="0"/>
    </xf>
    <xf numFmtId="172" fontId="66" fillId="0" borderId="0" applyNumberFormat="0" applyFill="0" applyBorder="0" applyAlignment="0" applyProtection="0">
      <alignment vertical="top"/>
      <protection locked="0"/>
    </xf>
    <xf numFmtId="171" fontId="66" fillId="0" borderId="0" applyNumberFormat="0" applyFill="0" applyBorder="0" applyAlignment="0" applyProtection="0">
      <alignment vertical="top"/>
      <protection locked="0"/>
    </xf>
    <xf numFmtId="171"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2"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171" fontId="70" fillId="43" borderId="42" applyNumberFormat="0" applyAlignment="0" applyProtection="0"/>
    <xf numFmtId="172" fontId="70" fillId="43" borderId="42" applyNumberFormat="0" applyAlignment="0" applyProtection="0"/>
    <xf numFmtId="171"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171" fontId="73" fillId="0" borderId="48" applyNumberFormat="0" applyFill="0" applyAlignment="0" applyProtection="0"/>
    <xf numFmtId="172" fontId="73" fillId="0" borderId="48" applyNumberFormat="0" applyFill="0" applyAlignment="0" applyProtection="0"/>
    <xf numFmtId="171" fontId="73" fillId="0" borderId="48" applyNumberFormat="0" applyFill="0" applyAlignment="0" applyProtection="0"/>
    <xf numFmtId="0" fontId="71" fillId="0" borderId="48"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0" fontId="74" fillId="73" borderId="0" applyNumberFormat="0" applyBorder="0" applyAlignment="0" applyProtection="0"/>
    <xf numFmtId="1" fontId="77" fillId="0" borderId="0" applyProtection="0"/>
    <xf numFmtId="171" fontId="28" fillId="0" borderId="49"/>
    <xf numFmtId="172" fontId="28" fillId="0" borderId="49"/>
    <xf numFmtId="171"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78" fillId="0" borderId="0"/>
    <xf numFmtId="184" fontId="2" fillId="0" borderId="0"/>
    <xf numFmtId="182" fontId="30"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9" fillId="0" borderId="0"/>
    <xf numFmtId="0" fontId="79" fillId="0" borderId="0"/>
    <xf numFmtId="0" fontId="78" fillId="0" borderId="0"/>
    <xf numFmtId="182" fontId="30" fillId="0" borderId="0"/>
    <xf numFmtId="182" fontId="2" fillId="0" borderId="0"/>
    <xf numFmtId="182" fontId="2" fillId="0" borderId="0"/>
    <xf numFmtId="0" fontId="2" fillId="0" borderId="0"/>
    <xf numFmtId="0" fontId="2"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30"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30" fillId="0" borderId="0"/>
    <xf numFmtId="0" fontId="30" fillId="0" borderId="0"/>
    <xf numFmtId="171"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0" fillId="0" borderId="0"/>
    <xf numFmtId="171" fontId="30" fillId="0" borderId="0"/>
    <xf numFmtId="0" fontId="30" fillId="0" borderId="0"/>
    <xf numFmtId="0" fontId="30" fillId="0" borderId="0"/>
    <xf numFmtId="0" fontId="2"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9" fillId="0" borderId="0"/>
    <xf numFmtId="182" fontId="30" fillId="0" borderId="0"/>
    <xf numFmtId="182" fontId="30"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30" fillId="0" borderId="0"/>
    <xf numFmtId="182" fontId="30" fillId="0" borderId="0"/>
    <xf numFmtId="182" fontId="30" fillId="0" borderId="0"/>
    <xf numFmtId="182"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0" fillId="0" borderId="0"/>
    <xf numFmtId="182"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30" fillId="0" borderId="0"/>
    <xf numFmtId="0" fontId="2" fillId="0" borderId="0"/>
    <xf numFmtId="0" fontId="29" fillId="0" borderId="0"/>
    <xf numFmtId="171" fontId="27" fillId="0" borderId="0"/>
    <xf numFmtId="0" fontId="2" fillId="0" borderId="0"/>
    <xf numFmtId="0" fontId="1" fillId="0" borderId="0"/>
    <xf numFmtId="0"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2" fontId="2" fillId="0" borderId="0"/>
    <xf numFmtId="0" fontId="30" fillId="0" borderId="0"/>
    <xf numFmtId="0" fontId="30" fillId="0" borderId="0"/>
    <xf numFmtId="171" fontId="27" fillId="0" borderId="0"/>
    <xf numFmtId="0" fontId="67" fillId="0" borderId="0"/>
    <xf numFmtId="0" fontId="2" fillId="0" borderId="0"/>
    <xf numFmtId="171" fontId="27" fillId="0" borderId="0"/>
    <xf numFmtId="0" fontId="1"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71" fontId="27" fillId="0" borderId="0"/>
    <xf numFmtId="171" fontId="27" fillId="0" borderId="0"/>
    <xf numFmtId="0" fontId="1" fillId="0" borderId="0"/>
    <xf numFmtId="182" fontId="30" fillId="0" borderId="0"/>
    <xf numFmtId="182" fontId="30" fillId="0" borderId="0"/>
    <xf numFmtId="182" fontId="2" fillId="0" borderId="0"/>
    <xf numFmtId="0" fontId="2" fillId="0" borderId="0"/>
    <xf numFmtId="182" fontId="2" fillId="0" borderId="0"/>
    <xf numFmtId="0" fontId="2" fillId="0" borderId="0"/>
    <xf numFmtId="182"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71" fontId="27" fillId="0" borderId="0"/>
    <xf numFmtId="171" fontId="27" fillId="0" borderId="0"/>
    <xf numFmtId="0" fontId="1" fillId="0" borderId="0"/>
    <xf numFmtId="182" fontId="30" fillId="0" borderId="0"/>
    <xf numFmtId="182"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182"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82" fontId="30"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82" fontId="2"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2" fontId="28" fillId="0" borderId="0"/>
    <xf numFmtId="0" fontId="8"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82" fontId="8" fillId="0" borderId="0"/>
    <xf numFmtId="0" fontId="28" fillId="0" borderId="0"/>
    <xf numFmtId="182"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8" fillId="0" borderId="0"/>
    <xf numFmtId="182" fontId="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71" fontId="28" fillId="0" borderId="0"/>
    <xf numFmtId="0" fontId="78"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71" fontId="8" fillId="0" borderId="0"/>
    <xf numFmtId="0" fontId="78" fillId="0" borderId="0"/>
    <xf numFmtId="171"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82"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82"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182" fontId="2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182" fontId="28" fillId="0" borderId="0"/>
    <xf numFmtId="182" fontId="28"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46" fillId="0" borderId="0"/>
    <xf numFmtId="0" fontId="2" fillId="0" borderId="0"/>
    <xf numFmtId="0" fontId="78" fillId="0" borderId="0"/>
    <xf numFmtId="171" fontId="46"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2"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2"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2"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71"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71"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71"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72"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72"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171" fontId="2" fillId="0" borderId="0"/>
    <xf numFmtId="0" fontId="2" fillId="74" borderId="50" applyNumberFormat="0" applyFont="0" applyAlignment="0" applyProtection="0"/>
    <xf numFmtId="0" fontId="2" fillId="74" borderId="50" applyNumberFormat="0" applyFont="0" applyAlignment="0" applyProtection="0"/>
    <xf numFmtId="172" fontId="2" fillId="0" borderId="0"/>
    <xf numFmtId="171" fontId="2" fillId="0" borderId="0"/>
    <xf numFmtId="171"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83"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84" fillId="0" borderId="0"/>
    <xf numFmtId="0" fontId="84" fillId="0" borderId="0"/>
    <xf numFmtId="171"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2"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171" fontId="87" fillId="64" borderId="51" applyNumberFormat="0" applyAlignment="0" applyProtection="0"/>
    <xf numFmtId="172" fontId="87" fillId="64" borderId="51" applyNumberFormat="0" applyAlignment="0" applyProtection="0"/>
    <xf numFmtId="171" fontId="87" fillId="64" borderId="51" applyNumberFormat="0" applyAlignment="0" applyProtection="0"/>
    <xf numFmtId="0" fontId="85" fillId="64" borderId="51" applyNumberFormat="0" applyAlignment="0" applyProtection="0"/>
    <xf numFmtId="0" fontId="27" fillId="0" borderId="0"/>
    <xf numFmtId="178" fontId="39" fillId="0" borderId="0" applyFont="0" applyFill="0" applyBorder="0" applyAlignment="0" applyProtection="0"/>
    <xf numFmtId="189"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171" fontId="2" fillId="0" borderId="0"/>
    <xf numFmtId="0" fontId="2" fillId="0" borderId="0"/>
    <xf numFmtId="171" fontId="2" fillId="0" borderId="0"/>
    <xf numFmtId="190"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90" fillId="0" borderId="0"/>
    <xf numFmtId="0" fontId="27" fillId="0" borderId="0"/>
    <xf numFmtId="0" fontId="91" fillId="0" borderId="0"/>
    <xf numFmtId="0" fontId="91" fillId="0" borderId="0"/>
    <xf numFmtId="171" fontId="27" fillId="0" borderId="0"/>
    <xf numFmtId="171"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92" fontId="39" fillId="0" borderId="0" applyFill="0" applyBorder="0" applyAlignment="0"/>
    <xf numFmtId="193" fontId="39" fillId="0" borderId="0" applyFill="0" applyBorder="0" applyAlignment="0"/>
    <xf numFmtId="0" fontId="94" fillId="0" borderId="0">
      <alignment horizontal="center" vertical="top"/>
    </xf>
    <xf numFmtId="0" fontId="95" fillId="0" borderId="0" applyNumberFormat="0" applyFill="0" applyBorder="0" applyAlignment="0" applyProtection="0"/>
    <xf numFmtId="172" fontId="95" fillId="0" borderId="0" applyNumberFormat="0" applyFill="0" applyBorder="0" applyAlignment="0" applyProtection="0"/>
    <xf numFmtId="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2"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171" fontId="96" fillId="0" borderId="52" applyNumberFormat="0" applyFill="0" applyAlignment="0" applyProtection="0"/>
    <xf numFmtId="172" fontId="96" fillId="0" borderId="52" applyNumberFormat="0" applyFill="0" applyAlignment="0" applyProtection="0"/>
    <xf numFmtId="171" fontId="96" fillId="0" borderId="52" applyNumberFormat="0" applyFill="0" applyAlignment="0" applyProtection="0"/>
    <xf numFmtId="0" fontId="49" fillId="0" borderId="52" applyNumberFormat="0" applyFill="0" applyAlignment="0" applyProtection="0"/>
    <xf numFmtId="0" fontId="27" fillId="0" borderId="53"/>
    <xf numFmtId="188" fontId="83"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28" fillId="0" borderId="0" applyFont="0" applyFill="0" applyBorder="0" applyAlignment="0" applyProtection="0"/>
    <xf numFmtId="195"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165" fontId="100" fillId="0" borderId="0" applyFont="0" applyFill="0" applyBorder="0" applyAlignment="0" applyProtection="0"/>
    <xf numFmtId="166"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0" applyNumberFormat="0" applyFill="0" applyAlignment="0" applyProtection="0"/>
    <xf numFmtId="171" fontId="96" fillId="0" borderId="120" applyNumberFormat="0" applyFill="0" applyAlignment="0" applyProtection="0"/>
    <xf numFmtId="172" fontId="96" fillId="0" borderId="120" applyNumberFormat="0" applyFill="0" applyAlignment="0" applyProtection="0"/>
    <xf numFmtId="171" fontId="96" fillId="0" borderId="120" applyNumberFormat="0" applyFill="0" applyAlignment="0" applyProtection="0"/>
    <xf numFmtId="171" fontId="96" fillId="0" borderId="120" applyNumberFormat="0" applyFill="0" applyAlignment="0" applyProtection="0"/>
    <xf numFmtId="172" fontId="96" fillId="0" borderId="120" applyNumberFormat="0" applyFill="0" applyAlignment="0" applyProtection="0"/>
    <xf numFmtId="171" fontId="96" fillId="0" borderId="120" applyNumberFormat="0" applyFill="0" applyAlignment="0" applyProtection="0"/>
    <xf numFmtId="171" fontId="96" fillId="0" borderId="120" applyNumberFormat="0" applyFill="0" applyAlignment="0" applyProtection="0"/>
    <xf numFmtId="172" fontId="96" fillId="0" borderId="120" applyNumberFormat="0" applyFill="0" applyAlignment="0" applyProtection="0"/>
    <xf numFmtId="171" fontId="96" fillId="0" borderId="120" applyNumberFormat="0" applyFill="0" applyAlignment="0" applyProtection="0"/>
    <xf numFmtId="171" fontId="96" fillId="0" borderId="120" applyNumberFormat="0" applyFill="0" applyAlignment="0" applyProtection="0"/>
    <xf numFmtId="172" fontId="96" fillId="0" borderId="120" applyNumberFormat="0" applyFill="0" applyAlignment="0" applyProtection="0"/>
    <xf numFmtId="171"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72"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71"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71"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91" fontId="2" fillId="70" borderId="114" applyFont="0">
      <alignment horizontal="right" vertical="center"/>
    </xf>
    <xf numFmtId="3" fontId="2" fillId="70" borderId="114" applyFont="0">
      <alignment horizontal="right" vertical="center"/>
    </xf>
    <xf numFmtId="0" fontId="85" fillId="64" borderId="119" applyNumberFormat="0" applyAlignment="0" applyProtection="0"/>
    <xf numFmtId="171" fontId="87" fillId="64" borderId="119" applyNumberFormat="0" applyAlignment="0" applyProtection="0"/>
    <xf numFmtId="172" fontId="87" fillId="64" borderId="119" applyNumberFormat="0" applyAlignment="0" applyProtection="0"/>
    <xf numFmtId="171" fontId="87" fillId="64" borderId="119" applyNumberFormat="0" applyAlignment="0" applyProtection="0"/>
    <xf numFmtId="171" fontId="87" fillId="64" borderId="119" applyNumberFormat="0" applyAlignment="0" applyProtection="0"/>
    <xf numFmtId="172" fontId="87" fillId="64" borderId="119" applyNumberFormat="0" applyAlignment="0" applyProtection="0"/>
    <xf numFmtId="171" fontId="87" fillId="64" borderId="119" applyNumberFormat="0" applyAlignment="0" applyProtection="0"/>
    <xf numFmtId="171" fontId="87" fillId="64" borderId="119" applyNumberFormat="0" applyAlignment="0" applyProtection="0"/>
    <xf numFmtId="172" fontId="87" fillId="64" borderId="119" applyNumberFormat="0" applyAlignment="0" applyProtection="0"/>
    <xf numFmtId="171" fontId="87" fillId="64" borderId="119" applyNumberFormat="0" applyAlignment="0" applyProtection="0"/>
    <xf numFmtId="171" fontId="87" fillId="64" borderId="119" applyNumberFormat="0" applyAlignment="0" applyProtection="0"/>
    <xf numFmtId="172" fontId="87" fillId="64" borderId="119" applyNumberFormat="0" applyAlignment="0" applyProtection="0"/>
    <xf numFmtId="171"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72"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71"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71"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3" fontId="2" fillId="75" borderId="114"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3" fontId="2" fillId="72" borderId="114" applyFont="0">
      <alignment horizontal="right" vertical="center"/>
      <protection locked="0"/>
    </xf>
    <xf numFmtId="0" fontId="68" fillId="43" borderId="117" applyNumberFormat="0" applyAlignment="0" applyProtection="0"/>
    <xf numFmtId="171" fontId="70" fillId="43" borderId="117" applyNumberFormat="0" applyAlignment="0" applyProtection="0"/>
    <xf numFmtId="172" fontId="70" fillId="43" borderId="117" applyNumberFormat="0" applyAlignment="0" applyProtection="0"/>
    <xf numFmtId="171" fontId="70" fillId="43" borderId="117" applyNumberFormat="0" applyAlignment="0" applyProtection="0"/>
    <xf numFmtId="171" fontId="70" fillId="43" borderId="117" applyNumberFormat="0" applyAlignment="0" applyProtection="0"/>
    <xf numFmtId="172" fontId="70" fillId="43" borderId="117" applyNumberFormat="0" applyAlignment="0" applyProtection="0"/>
    <xf numFmtId="171" fontId="70" fillId="43" borderId="117" applyNumberFormat="0" applyAlignment="0" applyProtection="0"/>
    <xf numFmtId="171" fontId="70" fillId="43" borderId="117" applyNumberFormat="0" applyAlignment="0" applyProtection="0"/>
    <xf numFmtId="172" fontId="70" fillId="43" borderId="117" applyNumberFormat="0" applyAlignment="0" applyProtection="0"/>
    <xf numFmtId="171" fontId="70" fillId="43" borderId="117" applyNumberFormat="0" applyAlignment="0" applyProtection="0"/>
    <xf numFmtId="171" fontId="70" fillId="43" borderId="117" applyNumberFormat="0" applyAlignment="0" applyProtection="0"/>
    <xf numFmtId="172" fontId="70" fillId="43" borderId="117" applyNumberFormat="0" applyAlignment="0" applyProtection="0"/>
    <xf numFmtId="171"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72"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71"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71"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2" fillId="71" borderId="115" applyNumberFormat="0" applyFont="0" applyBorder="0" applyProtection="0">
      <alignment horizontal="left" vertical="center"/>
    </xf>
    <xf numFmtId="9" fontId="2" fillId="71" borderId="114" applyFont="0" applyProtection="0">
      <alignment horizontal="right" vertical="center"/>
    </xf>
    <xf numFmtId="3" fontId="2" fillId="71" borderId="114" applyFont="0" applyProtection="0">
      <alignment horizontal="right" vertical="center"/>
    </xf>
    <xf numFmtId="0" fontId="64" fillId="70" borderId="115" applyFont="0" applyBorder="0">
      <alignment horizontal="center" wrapText="1"/>
    </xf>
    <xf numFmtId="171" fontId="56" fillId="0" borderId="112">
      <alignment horizontal="left" vertical="center"/>
    </xf>
    <xf numFmtId="0" fontId="56" fillId="0" borderId="112">
      <alignment horizontal="left" vertical="center"/>
    </xf>
    <xf numFmtId="0" fontId="56" fillId="0" borderId="112">
      <alignment horizontal="left" vertical="center"/>
    </xf>
    <xf numFmtId="0" fontId="2" fillId="69" borderId="114" applyNumberFormat="0" applyFont="0" applyBorder="0" applyProtection="0">
      <alignment horizontal="center" vertical="center"/>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40" fillId="64" borderId="117" applyNumberFormat="0" applyAlignment="0" applyProtection="0"/>
    <xf numFmtId="171" fontId="42" fillId="64" borderId="117" applyNumberFormat="0" applyAlignment="0" applyProtection="0"/>
    <xf numFmtId="172" fontId="42" fillId="64" borderId="117" applyNumberFormat="0" applyAlignment="0" applyProtection="0"/>
    <xf numFmtId="171" fontId="42" fillId="64" borderId="117" applyNumberFormat="0" applyAlignment="0" applyProtection="0"/>
    <xf numFmtId="171" fontId="42" fillId="64" borderId="117" applyNumberFormat="0" applyAlignment="0" applyProtection="0"/>
    <xf numFmtId="172" fontId="42" fillId="64" borderId="117" applyNumberFormat="0" applyAlignment="0" applyProtection="0"/>
    <xf numFmtId="171" fontId="42" fillId="64" borderId="117" applyNumberFormat="0" applyAlignment="0" applyProtection="0"/>
    <xf numFmtId="171" fontId="42" fillId="64" borderId="117" applyNumberFormat="0" applyAlignment="0" applyProtection="0"/>
    <xf numFmtId="172" fontId="42" fillId="64" borderId="117" applyNumberFormat="0" applyAlignment="0" applyProtection="0"/>
    <xf numFmtId="171" fontId="42" fillId="64" borderId="117" applyNumberFormat="0" applyAlignment="0" applyProtection="0"/>
    <xf numFmtId="171" fontId="42" fillId="64" borderId="117" applyNumberFormat="0" applyAlignment="0" applyProtection="0"/>
    <xf numFmtId="172" fontId="42" fillId="64" borderId="117" applyNumberFormat="0" applyAlignment="0" applyProtection="0"/>
    <xf numFmtId="171"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72"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71"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71"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1" fillId="0" borderId="0"/>
    <xf numFmtId="172" fontId="28" fillId="37" borderId="0"/>
    <xf numFmtId="0" fontId="2" fillId="0" borderId="0">
      <alignment vertical="center"/>
    </xf>
  </cellStyleXfs>
  <cellXfs count="66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0" fontId="0" fillId="0" borderId="0" xfId="0" applyNumberFormat="1"/>
    <xf numFmtId="170" fontId="3" fillId="0" borderId="0" xfId="0" applyNumberFormat="1" applyFont="1" applyFill="1" applyBorder="1" applyAlignment="1">
      <alignment horizontal="center"/>
    </xf>
    <xf numFmtId="170" fontId="0" fillId="0" borderId="0" xfId="0" applyNumberFormat="1" applyBorder="1" applyAlignment="1">
      <alignment horizontal="center"/>
    </xf>
    <xf numFmtId="170"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7" fontId="7" fillId="3" borderId="3" xfId="1" applyNumberFormat="1" applyFont="1" applyFill="1" applyBorder="1" applyAlignment="1" applyProtection="1">
      <alignment horizontal="center" vertical="center" wrapText="1"/>
      <protection locked="0"/>
    </xf>
    <xf numFmtId="167" fontId="7" fillId="3" borderId="22" xfId="1" applyNumberFormat="1" applyFont="1" applyFill="1" applyBorder="1" applyAlignment="1" applyProtection="1">
      <alignment horizontal="center" vertical="center" wrapText="1"/>
      <protection locked="0"/>
    </xf>
    <xf numFmtId="167"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8"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8"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7"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70" fontId="25" fillId="0" borderId="65" xfId="0" applyNumberFormat="1" applyFont="1" applyBorder="1" applyAlignment="1">
      <alignment horizontal="center"/>
    </xf>
    <xf numFmtId="170" fontId="19" fillId="0" borderId="65" xfId="0" applyNumberFormat="1" applyFont="1" applyBorder="1" applyAlignment="1">
      <alignment horizontal="center"/>
    </xf>
    <xf numFmtId="170" fontId="25" fillId="0" borderId="67" xfId="0" applyNumberFormat="1" applyFont="1" applyBorder="1" applyAlignment="1">
      <alignment horizontal="center"/>
    </xf>
    <xf numFmtId="170" fontId="24" fillId="36" borderId="60" xfId="0" applyNumberFormat="1" applyFont="1" applyFill="1" applyBorder="1" applyAlignment="1">
      <alignment horizontal="center"/>
    </xf>
    <xf numFmtId="170"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70"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7"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5" xfId="0" applyNumberFormat="1" applyFont="1" applyFill="1" applyBorder="1" applyAlignment="1">
      <alignment horizontal="right" vertical="center"/>
    </xf>
    <xf numFmtId="0" fontId="108" fillId="0" borderId="92" xfId="0" applyNumberFormat="1" applyFont="1" applyFill="1" applyBorder="1" applyAlignment="1">
      <alignment vertical="center" wrapText="1"/>
    </xf>
    <xf numFmtId="0" fontId="108" fillId="0" borderId="92" xfId="0" applyFont="1" applyFill="1" applyBorder="1" applyAlignment="1">
      <alignment horizontal="left" vertical="center" wrapText="1"/>
    </xf>
    <xf numFmtId="0" fontId="108" fillId="0" borderId="92" xfId="12672" applyFont="1" applyFill="1" applyBorder="1" applyAlignment="1">
      <alignment horizontal="left" vertical="center" wrapText="1"/>
    </xf>
    <xf numFmtId="0" fontId="108" fillId="0" borderId="92" xfId="0" applyNumberFormat="1" applyFont="1" applyFill="1" applyBorder="1" applyAlignment="1">
      <alignment horizontal="left" vertical="center" wrapText="1"/>
    </xf>
    <xf numFmtId="0" fontId="108" fillId="0" borderId="92" xfId="0" applyNumberFormat="1" applyFont="1" applyFill="1" applyBorder="1" applyAlignment="1">
      <alignment horizontal="right" vertical="center" wrapText="1"/>
    </xf>
    <xf numFmtId="0" fontId="108" fillId="0" borderId="92" xfId="0" applyNumberFormat="1" applyFont="1" applyFill="1" applyBorder="1" applyAlignment="1">
      <alignment horizontal="right" vertical="center"/>
    </xf>
    <xf numFmtId="0" fontId="108" fillId="0" borderId="92" xfId="0" applyFont="1" applyFill="1" applyBorder="1" applyAlignment="1">
      <alignment vertical="center" wrapText="1"/>
    </xf>
    <xf numFmtId="0" fontId="108" fillId="0" borderId="95"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1" xfId="0" applyNumberFormat="1" applyFont="1" applyFill="1" applyBorder="1" applyAlignment="1">
      <alignment horizontal="right" vertical="center"/>
    </xf>
    <xf numFmtId="0" fontId="108"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99" xfId="0" applyFont="1" applyFill="1" applyBorder="1" applyAlignment="1">
      <alignment vertical="center" wrapText="1"/>
    </xf>
    <xf numFmtId="0" fontId="108" fillId="0" borderId="99" xfId="0" applyFont="1" applyFill="1" applyBorder="1" applyAlignment="1">
      <alignment horizontal="left" vertical="center" wrapText="1"/>
    </xf>
    <xf numFmtId="170" fontId="18" fillId="77" borderId="65" xfId="0" applyNumberFormat="1" applyFont="1" applyFill="1" applyBorder="1" applyAlignment="1">
      <alignment horizontal="center"/>
    </xf>
    <xf numFmtId="0" fontId="108" fillId="0" borderId="92" xfId="0" applyNumberFormat="1" applyFont="1" applyFill="1" applyBorder="1" applyAlignment="1">
      <alignment vertical="center"/>
    </xf>
    <xf numFmtId="0" fontId="108" fillId="0" borderId="92" xfId="0" applyNumberFormat="1" applyFont="1" applyFill="1" applyBorder="1" applyAlignment="1">
      <alignment horizontal="left" vertical="center" wrapText="1"/>
    </xf>
    <xf numFmtId="0" fontId="110" fillId="0" borderId="92"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2" xfId="0" applyNumberFormat="1" applyFont="1" applyFill="1" applyBorder="1" applyAlignment="1">
      <alignment horizontal="left" vertical="center" wrapText="1"/>
    </xf>
    <xf numFmtId="196" fontId="9" fillId="2" borderId="3" xfId="0" applyNumberFormat="1" applyFont="1" applyFill="1" applyBorder="1" applyAlignment="1" applyProtection="1">
      <alignment vertical="center"/>
      <protection locked="0"/>
    </xf>
    <xf numFmtId="196" fontId="9" fillId="2" borderId="26" xfId="0" applyNumberFormat="1" applyFont="1" applyFill="1" applyBorder="1" applyAlignment="1" applyProtection="1">
      <alignment vertical="center"/>
      <protection locked="0"/>
    </xf>
    <xf numFmtId="196" fontId="9" fillId="36" borderId="26" xfId="7" applyNumberFormat="1" applyFont="1" applyFill="1" applyBorder="1" applyAlignment="1" applyProtection="1">
      <alignment horizontal="right"/>
    </xf>
    <xf numFmtId="196" fontId="9" fillId="36" borderId="27" xfId="0" applyNumberFormat="1" applyFont="1" applyFill="1" applyBorder="1" applyAlignment="1" applyProtection="1">
      <alignment horizontal="right"/>
    </xf>
    <xf numFmtId="196" fontId="20" fillId="36" borderId="26" xfId="0" applyNumberFormat="1" applyFont="1" applyFill="1" applyBorder="1" applyAlignment="1">
      <alignment horizontal="right"/>
    </xf>
    <xf numFmtId="196" fontId="9" fillId="36" borderId="27" xfId="7" applyNumberFormat="1" applyFont="1" applyFill="1" applyBorder="1" applyAlignment="1" applyProtection="1">
      <alignment horizontal="right"/>
    </xf>
    <xf numFmtId="196" fontId="9" fillId="0" borderId="26" xfId="0" applyNumberFormat="1" applyFont="1" applyFill="1" applyBorder="1" applyAlignment="1" applyProtection="1">
      <alignment horizontal="right"/>
    </xf>
    <xf numFmtId="196"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6" fontId="0" fillId="36" borderId="21" xfId="0" applyNumberFormat="1" applyFill="1" applyBorder="1" applyAlignment="1">
      <alignment horizontal="center" vertical="center"/>
    </xf>
    <xf numFmtId="196" fontId="0" fillId="36" borderId="23" xfId="0" applyNumberFormat="1" applyFill="1" applyBorder="1" applyAlignment="1">
      <alignment horizontal="center" vertical="center" wrapText="1"/>
    </xf>
    <xf numFmtId="196" fontId="0" fillId="36" borderId="27" xfId="0" applyNumberFormat="1" applyFill="1" applyBorder="1" applyAlignment="1">
      <alignment horizontal="center" vertical="center" wrapText="1"/>
    </xf>
    <xf numFmtId="196" fontId="7" fillId="36" borderId="23" xfId="2" applyNumberFormat="1" applyFont="1" applyFill="1" applyBorder="1" applyAlignment="1" applyProtection="1">
      <alignment vertical="top"/>
    </xf>
    <xf numFmtId="196" fontId="7" fillId="36" borderId="27" xfId="2" applyNumberFormat="1" applyFont="1" applyFill="1" applyBorder="1" applyAlignment="1" applyProtection="1">
      <alignment vertical="top" wrapText="1"/>
    </xf>
    <xf numFmtId="196" fontId="4" fillId="0" borderId="3" xfId="0" applyNumberFormat="1" applyFont="1" applyBorder="1" applyAlignment="1"/>
    <xf numFmtId="196" fontId="4" fillId="36" borderId="26" xfId="0" applyNumberFormat="1" applyFont="1" applyFill="1" applyBorder="1"/>
    <xf numFmtId="196" fontId="4" fillId="0" borderId="22" xfId="0" applyNumberFormat="1" applyFont="1" applyBorder="1" applyAlignment="1"/>
    <xf numFmtId="196" fontId="4" fillId="0" borderId="23" xfId="0" applyNumberFormat="1" applyFont="1" applyBorder="1" applyAlignment="1"/>
    <xf numFmtId="196" fontId="4" fillId="36" borderId="55" xfId="0" applyNumberFormat="1" applyFont="1" applyFill="1" applyBorder="1" applyAlignment="1"/>
    <xf numFmtId="196" fontId="4" fillId="36" borderId="25" xfId="0" applyNumberFormat="1" applyFont="1" applyFill="1" applyBorder="1"/>
    <xf numFmtId="196" fontId="4" fillId="36" borderId="27" xfId="0" applyNumberFormat="1" applyFont="1" applyFill="1" applyBorder="1"/>
    <xf numFmtId="196" fontId="4" fillId="36" borderId="56" xfId="0" applyNumberFormat="1" applyFont="1" applyFill="1" applyBorder="1"/>
    <xf numFmtId="196" fontId="4" fillId="0" borderId="3" xfId="0" applyNumberFormat="1" applyFont="1" applyBorder="1"/>
    <xf numFmtId="196" fontId="4" fillId="0" borderId="3" xfId="0" applyNumberFormat="1" applyFont="1" applyFill="1" applyBorder="1"/>
    <xf numFmtId="196" fontId="9" fillId="36" borderId="3" xfId="5" applyNumberFormat="1" applyFont="1" applyFill="1" applyBorder="1" applyProtection="1">
      <protection locked="0"/>
    </xf>
    <xf numFmtId="196" fontId="9" fillId="3" borderId="3" xfId="5" applyNumberFormat="1" applyFont="1" applyFill="1" applyBorder="1" applyProtection="1">
      <protection locked="0"/>
    </xf>
    <xf numFmtId="196" fontId="10" fillId="36" borderId="26" xfId="16" applyNumberFormat="1" applyFont="1" applyFill="1" applyBorder="1" applyAlignment="1" applyProtection="1">
      <protection locked="0"/>
    </xf>
    <xf numFmtId="196" fontId="9" fillId="36" borderId="3" xfId="1" applyNumberFormat="1" applyFont="1" applyFill="1" applyBorder="1" applyProtection="1">
      <protection locked="0"/>
    </xf>
    <xf numFmtId="196" fontId="9" fillId="0" borderId="3" xfId="1" applyNumberFormat="1" applyFont="1" applyFill="1" applyBorder="1" applyProtection="1">
      <protection locked="0"/>
    </xf>
    <xf numFmtId="196" fontId="10" fillId="36" borderId="26" xfId="1" applyNumberFormat="1" applyFont="1" applyFill="1" applyBorder="1" applyAlignment="1" applyProtection="1">
      <protection locked="0"/>
    </xf>
    <xf numFmtId="196" fontId="9" fillId="3" borderId="26" xfId="5" applyNumberFormat="1" applyFont="1" applyFill="1" applyBorder="1" applyProtection="1">
      <protection locked="0"/>
    </xf>
    <xf numFmtId="196"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6" fontId="4" fillId="0" borderId="8" xfId="0" applyNumberFormat="1" applyFont="1" applyBorder="1"/>
    <xf numFmtId="196" fontId="4" fillId="0" borderId="24" xfId="0" applyNumberFormat="1" applyFont="1" applyBorder="1" applyAlignment="1"/>
    <xf numFmtId="196"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70"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72" fontId="28" fillId="37" borderId="0" xfId="20" applyBorder="1"/>
    <xf numFmtId="172" fontId="28" fillId="37" borderId="108"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4" xfId="0" applyFont="1" applyFill="1" applyBorder="1" applyAlignment="1">
      <alignment vertical="center"/>
    </xf>
    <xf numFmtId="0" fontId="6" fillId="0" borderId="114" xfId="0" applyFont="1" applyFill="1" applyBorder="1" applyAlignment="1">
      <alignment vertical="center"/>
    </xf>
    <xf numFmtId="0" fontId="4" fillId="0" borderId="20" xfId="0" applyFont="1" applyFill="1" applyBorder="1" applyAlignment="1">
      <alignment vertical="center"/>
    </xf>
    <xf numFmtId="0" fontId="4" fillId="0" borderId="110" xfId="0" applyFont="1" applyFill="1" applyBorder="1" applyAlignment="1">
      <alignment vertical="center"/>
    </xf>
    <xf numFmtId="0" fontId="4" fillId="0" borderId="111" xfId="0" applyFont="1" applyFill="1" applyBorder="1" applyAlignment="1">
      <alignment vertical="center"/>
    </xf>
    <xf numFmtId="0" fontId="4" fillId="0" borderId="19"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23" xfId="0" applyFont="1" applyFill="1" applyBorder="1" applyAlignment="1">
      <alignment horizontal="center" vertical="center"/>
    </xf>
    <xf numFmtId="172" fontId="28" fillId="37" borderId="34" xfId="20" applyBorder="1"/>
    <xf numFmtId="172" fontId="28" fillId="37" borderId="124" xfId="20" applyBorder="1"/>
    <xf numFmtId="172" fontId="28" fillId="37" borderId="116" xfId="20" applyBorder="1"/>
    <xf numFmtId="172"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2" xfId="0" applyFont="1" applyFill="1" applyBorder="1" applyAlignment="1">
      <alignment vertical="center"/>
    </xf>
    <xf numFmtId="0" fontId="14" fillId="3" borderId="125" xfId="0" applyFont="1" applyFill="1" applyBorder="1" applyAlignment="1">
      <alignment horizontal="left"/>
    </xf>
    <xf numFmtId="0" fontId="14" fillId="3" borderId="126" xfId="0" applyFont="1" applyFill="1" applyBorder="1" applyAlignment="1">
      <alignment horizontal="left"/>
    </xf>
    <xf numFmtId="0" fontId="4" fillId="0" borderId="0" xfId="0" applyFont="1"/>
    <xf numFmtId="0" fontId="4" fillId="0" borderId="0" xfId="0" applyFont="1" applyFill="1"/>
    <xf numFmtId="0" fontId="4" fillId="0" borderId="114" xfId="0" applyFont="1" applyFill="1" applyBorder="1" applyAlignment="1">
      <alignment horizontal="center" vertical="center" wrapText="1"/>
    </xf>
    <xf numFmtId="0" fontId="108" fillId="78" borderId="99"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9" xfId="0" applyFont="1" applyFill="1" applyBorder="1" applyAlignment="1">
      <alignment horizontal="right" vertical="center"/>
    </xf>
    <xf numFmtId="0" fontId="4" fillId="0" borderId="130" xfId="0" applyFont="1" applyFill="1" applyBorder="1" applyAlignment="1">
      <alignment horizontal="center" vertical="center" wrapText="1"/>
    </xf>
    <xf numFmtId="0" fontId="6" fillId="3" borderId="131" xfId="0" applyFont="1" applyFill="1" applyBorder="1" applyAlignment="1">
      <alignment vertical="center"/>
    </xf>
    <xf numFmtId="0" fontId="4" fillId="3" borderId="24" xfId="0" applyFont="1" applyFill="1" applyBorder="1" applyAlignment="1">
      <alignment vertical="center"/>
    </xf>
    <xf numFmtId="0" fontId="4" fillId="0" borderId="132" xfId="0" applyFont="1" applyFill="1" applyBorder="1" applyAlignment="1">
      <alignment horizontal="center" vertical="center"/>
    </xf>
    <xf numFmtId="0" fontId="6" fillId="0" borderId="26" xfId="0" applyFont="1" applyFill="1" applyBorder="1" applyAlignment="1">
      <alignment vertical="center"/>
    </xf>
    <xf numFmtId="172"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6"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2" xfId="0" applyBorder="1"/>
    <xf numFmtId="0" fontId="0" fillId="0" borderId="132" xfId="0" applyBorder="1" applyAlignment="1">
      <alignment horizontal="center"/>
    </xf>
    <xf numFmtId="0" fontId="4" fillId="0" borderId="113" xfId="0" applyFont="1" applyBorder="1" applyAlignment="1">
      <alignment vertical="center" wrapText="1"/>
    </xf>
    <xf numFmtId="170" fontId="4" fillId="0" borderId="114" xfId="0" applyNumberFormat="1" applyFont="1" applyBorder="1" applyAlignment="1">
      <alignment horizontal="center" vertical="center"/>
    </xf>
    <xf numFmtId="170" fontId="4" fillId="0" borderId="130" xfId="0" applyNumberFormat="1" applyFont="1" applyBorder="1" applyAlignment="1">
      <alignment horizontal="center" vertical="center"/>
    </xf>
    <xf numFmtId="170" fontId="14" fillId="0" borderId="114" xfId="0" applyNumberFormat="1" applyFont="1" applyBorder="1" applyAlignment="1">
      <alignment horizontal="center" vertical="center"/>
    </xf>
    <xf numFmtId="0" fontId="14" fillId="0" borderId="113" xfId="0" applyFont="1" applyBorder="1" applyAlignment="1">
      <alignment vertical="center" wrapText="1"/>
    </xf>
    <xf numFmtId="0" fontId="0" fillId="0" borderId="25" xfId="0" applyBorder="1"/>
    <xf numFmtId="0" fontId="6" fillId="36" borderId="133" xfId="0" applyFont="1" applyFill="1" applyBorder="1" applyAlignment="1">
      <alignment vertical="center" wrapText="1"/>
    </xf>
    <xf numFmtId="170"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2"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6" fillId="36" borderId="130" xfId="0" applyFont="1" applyFill="1" applyBorder="1" applyAlignment="1">
      <alignment horizontal="left" vertical="center" wrapText="1"/>
    </xf>
    <xf numFmtId="0" fontId="4" fillId="0" borderId="132" xfId="0" applyFont="1" applyFill="1" applyBorder="1" applyAlignment="1">
      <alignment horizontal="right" vertical="center" wrapText="1"/>
    </xf>
    <xf numFmtId="0" fontId="4" fillId="0" borderId="114" xfId="0" applyFont="1" applyFill="1" applyBorder="1" applyAlignment="1">
      <alignment horizontal="left" vertical="center" wrapText="1"/>
    </xf>
    <xf numFmtId="0" fontId="112" fillId="0" borderId="132" xfId="0" applyFont="1" applyFill="1" applyBorder="1" applyAlignment="1">
      <alignment horizontal="right" vertical="center" wrapText="1"/>
    </xf>
    <xf numFmtId="0" fontId="112" fillId="0" borderId="114"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2" xfId="0" applyFont="1" applyBorder="1" applyAlignment="1">
      <alignment horizontal="center" vertical="center" wrapText="1"/>
    </xf>
    <xf numFmtId="0" fontId="22" fillId="0" borderId="114" xfId="0" applyFont="1" applyBorder="1" applyAlignment="1">
      <alignment vertical="center" wrapText="1"/>
    </xf>
    <xf numFmtId="3" fontId="23" fillId="36" borderId="114" xfId="0" applyNumberFormat="1" applyFont="1" applyFill="1" applyBorder="1" applyAlignment="1">
      <alignment vertical="center" wrapText="1"/>
    </xf>
    <xf numFmtId="3" fontId="23" fillId="36" borderId="130" xfId="0" applyNumberFormat="1" applyFont="1" applyFill="1" applyBorder="1" applyAlignment="1">
      <alignment vertical="center" wrapText="1"/>
    </xf>
    <xf numFmtId="14" fontId="7" fillId="3" borderId="114" xfId="8" quotePrefix="1" applyNumberFormat="1" applyFont="1" applyFill="1" applyBorder="1" applyAlignment="1" applyProtection="1">
      <alignment horizontal="left" vertical="center" wrapText="1" indent="2"/>
      <protection locked="0"/>
    </xf>
    <xf numFmtId="3" fontId="23" fillId="0" borderId="114" xfId="0" applyNumberFormat="1" applyFont="1" applyBorder="1" applyAlignment="1">
      <alignment vertical="center" wrapText="1"/>
    </xf>
    <xf numFmtId="3" fontId="23" fillId="0" borderId="130" xfId="0" applyNumberFormat="1" applyFont="1" applyBorder="1" applyAlignment="1">
      <alignment vertical="center" wrapText="1"/>
    </xf>
    <xf numFmtId="14" fontId="7" fillId="3" borderId="114" xfId="8" quotePrefix="1" applyNumberFormat="1" applyFont="1" applyFill="1" applyBorder="1" applyAlignment="1" applyProtection="1">
      <alignment horizontal="left" vertical="center" wrapText="1" indent="3"/>
      <protection locked="0"/>
    </xf>
    <xf numFmtId="3" fontId="23" fillId="0" borderId="114" xfId="0" applyNumberFormat="1" applyFont="1" applyFill="1" applyBorder="1" applyAlignment="1">
      <alignment vertical="center" wrapText="1"/>
    </xf>
    <xf numFmtId="0" fontId="22" fillId="0" borderId="114" xfId="0" applyFont="1" applyFill="1" applyBorder="1" applyAlignment="1">
      <alignment horizontal="left" vertical="center" wrapText="1" indent="2"/>
    </xf>
    <xf numFmtId="0" fontId="11" fillId="0" borderId="114" xfId="17" applyFill="1" applyBorder="1" applyAlignment="1" applyProtection="1"/>
    <xf numFmtId="49" fontId="112" fillId="0" borderId="132" xfId="0" applyNumberFormat="1" applyFont="1" applyFill="1" applyBorder="1" applyAlignment="1">
      <alignment horizontal="right" vertical="center" wrapText="1"/>
    </xf>
    <xf numFmtId="0" fontId="7" fillId="3" borderId="114" xfId="20960" applyFont="1" applyFill="1" applyBorder="1" applyAlignment="1" applyProtection="1"/>
    <xf numFmtId="0" fontId="105" fillId="0" borderId="114" xfId="20960" applyFont="1" applyFill="1" applyBorder="1" applyAlignment="1" applyProtection="1">
      <alignment horizontal="center" vertical="center"/>
    </xf>
    <xf numFmtId="0" fontId="4" fillId="0" borderId="114" xfId="0" applyFont="1" applyBorder="1"/>
    <xf numFmtId="0" fontId="11" fillId="0" borderId="114" xfId="17" applyFill="1" applyBorder="1" applyAlignment="1" applyProtection="1">
      <alignment horizontal="left" vertical="center" wrapText="1"/>
    </xf>
    <xf numFmtId="49" fontId="112" fillId="0" borderId="114" xfId="0" applyNumberFormat="1" applyFont="1" applyFill="1" applyBorder="1" applyAlignment="1">
      <alignment horizontal="right" vertical="center" wrapText="1"/>
    </xf>
    <xf numFmtId="0" fontId="11" fillId="0" borderId="114" xfId="17" applyFill="1" applyBorder="1" applyAlignment="1" applyProtection="1">
      <alignment horizontal="left" vertical="center"/>
    </xf>
    <xf numFmtId="0" fontId="11" fillId="0" borderId="114" xfId="17" applyBorder="1" applyAlignment="1" applyProtection="1"/>
    <xf numFmtId="0" fontId="4" fillId="0" borderId="114" xfId="0" applyFont="1" applyFill="1" applyBorder="1"/>
    <xf numFmtId="0" fontId="22" fillId="0" borderId="132" xfId="0" applyFont="1" applyFill="1" applyBorder="1" applyAlignment="1">
      <alignment horizontal="center" vertical="center" wrapText="1"/>
    </xf>
    <xf numFmtId="0" fontId="22" fillId="0" borderId="114" xfId="0" applyFont="1" applyFill="1" applyBorder="1" applyAlignment="1">
      <alignment vertical="center" wrapText="1"/>
    </xf>
    <xf numFmtId="3" fontId="23" fillId="0" borderId="130" xfId="0" applyNumberFormat="1" applyFont="1" applyFill="1" applyBorder="1" applyAlignment="1">
      <alignment vertical="center" wrapText="1"/>
    </xf>
    <xf numFmtId="0" fontId="115" fillId="79" borderId="115" xfId="21412" applyFont="1" applyFill="1" applyBorder="1" applyAlignment="1" applyProtection="1">
      <alignment vertical="center" wrapText="1"/>
      <protection locked="0"/>
    </xf>
    <xf numFmtId="0" fontId="116" fillId="70" borderId="110" xfId="21412" applyFont="1" applyFill="1" applyBorder="1" applyAlignment="1" applyProtection="1">
      <alignment horizontal="center" vertical="center"/>
      <protection locked="0"/>
    </xf>
    <xf numFmtId="0" fontId="115"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vertical="center"/>
      <protection locked="0"/>
    </xf>
    <xf numFmtId="0" fontId="117" fillId="70" borderId="110" xfId="21412" applyFont="1" applyFill="1" applyBorder="1" applyAlignment="1" applyProtection="1">
      <alignment horizontal="center" vertical="center"/>
      <protection locked="0"/>
    </xf>
    <xf numFmtId="0" fontId="117" fillId="3" borderId="110" xfId="21412" applyFont="1" applyFill="1" applyBorder="1" applyAlignment="1" applyProtection="1">
      <alignment horizontal="center" vertical="center"/>
      <protection locked="0"/>
    </xf>
    <xf numFmtId="0" fontId="117" fillId="0" borderId="110" xfId="21412" applyFont="1" applyFill="1" applyBorder="1" applyAlignment="1" applyProtection="1">
      <alignment horizontal="center" vertical="center"/>
      <protection locked="0"/>
    </xf>
    <xf numFmtId="0" fontId="118"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horizontal="center" vertical="center"/>
      <protection locked="0"/>
    </xf>
    <xf numFmtId="0" fontId="64" fillId="79" borderId="115"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38" fillId="70" borderId="114" xfId="21412" applyFont="1" applyFill="1" applyBorder="1" applyAlignment="1" applyProtection="1">
      <alignment horizontal="center" vertical="center"/>
      <protection locked="0"/>
    </xf>
    <xf numFmtId="0" fontId="64" fillId="79" borderId="113" xfId="21412" applyFont="1" applyFill="1" applyBorder="1" applyAlignment="1" applyProtection="1">
      <alignment vertical="center"/>
      <protection locked="0"/>
    </xf>
    <xf numFmtId="0" fontId="116" fillId="0" borderId="113" xfId="21412" applyFont="1" applyFill="1" applyBorder="1" applyAlignment="1" applyProtection="1">
      <alignment horizontal="left" vertical="center" wrapText="1"/>
      <protection locked="0"/>
    </xf>
    <xf numFmtId="167" fontId="116" fillId="0" borderId="114" xfId="948" applyNumberFormat="1" applyFont="1" applyFill="1" applyBorder="1" applyAlignment="1" applyProtection="1">
      <alignment horizontal="right" vertical="center"/>
      <protection locked="0"/>
    </xf>
    <xf numFmtId="0" fontId="115" fillId="80" borderId="113" xfId="21412" applyFont="1" applyFill="1" applyBorder="1" applyAlignment="1" applyProtection="1">
      <alignment vertical="top" wrapText="1"/>
      <protection locked="0"/>
    </xf>
    <xf numFmtId="167" fontId="116" fillId="80" borderId="114" xfId="948" applyNumberFormat="1" applyFont="1" applyFill="1" applyBorder="1" applyAlignment="1" applyProtection="1">
      <alignment horizontal="right" vertical="center"/>
    </xf>
    <xf numFmtId="167" fontId="64" fillId="79" borderId="113" xfId="948" applyNumberFormat="1" applyFont="1" applyFill="1" applyBorder="1" applyAlignment="1" applyProtection="1">
      <alignment horizontal="right" vertical="center"/>
      <protection locked="0"/>
    </xf>
    <xf numFmtId="0" fontId="116" fillId="70" borderId="113" xfId="21412" applyFont="1" applyFill="1" applyBorder="1" applyAlignment="1" applyProtection="1">
      <alignment vertical="center" wrapText="1"/>
      <protection locked="0"/>
    </xf>
    <xf numFmtId="0" fontId="116" fillId="70" borderId="113" xfId="21412" applyFont="1" applyFill="1" applyBorder="1" applyAlignment="1" applyProtection="1">
      <alignment horizontal="left" vertical="center" wrapText="1"/>
      <protection locked="0"/>
    </xf>
    <xf numFmtId="0" fontId="116" fillId="0" borderId="113" xfId="21412" applyFont="1" applyFill="1" applyBorder="1" applyAlignment="1" applyProtection="1">
      <alignment vertical="center" wrapText="1"/>
      <protection locked="0"/>
    </xf>
    <xf numFmtId="0" fontId="116" fillId="3" borderId="113" xfId="21412" applyFont="1" applyFill="1" applyBorder="1" applyAlignment="1" applyProtection="1">
      <alignment horizontal="left" vertical="center" wrapText="1"/>
      <protection locked="0"/>
    </xf>
    <xf numFmtId="0" fontId="115" fillId="80" borderId="113" xfId="21412" applyFont="1" applyFill="1" applyBorder="1" applyAlignment="1" applyProtection="1">
      <alignment vertical="center" wrapText="1"/>
      <protection locked="0"/>
    </xf>
    <xf numFmtId="167" fontId="115" fillId="79" borderId="113" xfId="948" applyNumberFormat="1" applyFont="1" applyFill="1" applyBorder="1" applyAlignment="1" applyProtection="1">
      <alignment horizontal="right" vertical="center"/>
      <protection locked="0"/>
    </xf>
    <xf numFmtId="167" fontId="116" fillId="3" borderId="114" xfId="948" applyNumberFormat="1" applyFont="1" applyFill="1" applyBorder="1" applyAlignment="1" applyProtection="1">
      <alignment horizontal="right" vertical="center"/>
      <protection locked="0"/>
    </xf>
    <xf numFmtId="10" fontId="7" fillId="0" borderId="114" xfId="20961" applyNumberFormat="1" applyFont="1" applyFill="1" applyBorder="1" applyAlignment="1">
      <alignment horizontal="left" vertical="center" wrapText="1"/>
    </xf>
    <xf numFmtId="10" fontId="4" fillId="0"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left" vertical="center" wrapText="1"/>
    </xf>
    <xf numFmtId="10" fontId="112" fillId="0" borderId="114" xfId="20961" applyNumberFormat="1" applyFont="1" applyFill="1" applyBorder="1" applyAlignment="1">
      <alignment horizontal="left" vertical="center" wrapText="1"/>
    </xf>
    <xf numFmtId="10" fontId="6" fillId="36"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4" fontId="7" fillId="0" borderId="0" xfId="0" applyNumberFormat="1" applyFont="1" applyAlignment="1">
      <alignment horizontal="left"/>
    </xf>
    <xf numFmtId="14" fontId="0" fillId="0" borderId="0" xfId="0" applyNumberFormat="1" applyAlignment="1">
      <alignment horizontal="left"/>
    </xf>
    <xf numFmtId="14" fontId="25" fillId="0" borderId="0" xfId="0" applyNumberFormat="1" applyFont="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14" fontId="9" fillId="0" borderId="0" xfId="11" applyNumberFormat="1" applyFont="1" applyFill="1" applyBorder="1" applyAlignment="1" applyProtection="1">
      <alignment horizontal="left"/>
    </xf>
    <xf numFmtId="196" fontId="7" fillId="0" borderId="114" xfId="0" applyNumberFormat="1" applyFont="1" applyFill="1" applyBorder="1" applyAlignment="1" applyProtection="1">
      <alignment vertical="center" wrapText="1"/>
      <protection locked="0"/>
    </xf>
    <xf numFmtId="196" fontId="4" fillId="0" borderId="114" xfId="0" applyNumberFormat="1" applyFont="1" applyFill="1" applyBorder="1" applyAlignment="1" applyProtection="1">
      <alignment vertical="center" wrapText="1"/>
      <protection locked="0"/>
    </xf>
    <xf numFmtId="196" fontId="4" fillId="0" borderId="130" xfId="0" applyNumberFormat="1" applyFont="1" applyFill="1" applyBorder="1" applyAlignment="1" applyProtection="1">
      <alignment vertical="center" wrapText="1"/>
      <protection locked="0"/>
    </xf>
    <xf numFmtId="196" fontId="7" fillId="0" borderId="114" xfId="0" applyNumberFormat="1" applyFont="1" applyFill="1" applyBorder="1" applyAlignment="1" applyProtection="1">
      <alignment horizontal="right" vertical="center" wrapText="1"/>
      <protection locked="0"/>
    </xf>
    <xf numFmtId="10" fontId="4" fillId="0" borderId="114" xfId="20961" applyNumberFormat="1" applyFont="1" applyFill="1" applyBorder="1" applyAlignment="1" applyProtection="1">
      <alignment horizontal="right" vertical="center" wrapText="1"/>
      <protection locked="0"/>
    </xf>
    <xf numFmtId="10" fontId="4" fillId="0" borderId="114" xfId="20961" applyNumberFormat="1" applyFont="1" applyBorder="1" applyAlignment="1" applyProtection="1">
      <alignment vertical="center" wrapText="1"/>
      <protection locked="0"/>
    </xf>
    <xf numFmtId="10" fontId="4" fillId="0" borderId="130" xfId="20961" applyNumberFormat="1" applyFont="1" applyBorder="1" applyAlignment="1" applyProtection="1">
      <alignment vertical="center" wrapText="1"/>
      <protection locked="0"/>
    </xf>
    <xf numFmtId="196" fontId="9" fillId="2" borderId="114" xfId="0" applyNumberFormat="1" applyFont="1" applyFill="1" applyBorder="1" applyAlignment="1" applyProtection="1">
      <alignment vertical="center"/>
      <protection locked="0"/>
    </xf>
    <xf numFmtId="196" fontId="9" fillId="2" borderId="130" xfId="0" applyNumberFormat="1" applyFont="1" applyFill="1" applyBorder="1" applyAlignment="1" applyProtection="1">
      <alignment vertical="center"/>
      <protection locked="0"/>
    </xf>
    <xf numFmtId="196" fontId="17" fillId="2" borderId="114" xfId="0" applyNumberFormat="1" applyFont="1" applyFill="1" applyBorder="1" applyAlignment="1" applyProtection="1">
      <alignment vertical="center"/>
      <protection locked="0"/>
    </xf>
    <xf numFmtId="196" fontId="17" fillId="2" borderId="130" xfId="0"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6" fontId="9" fillId="0" borderId="114" xfId="7" applyNumberFormat="1" applyFont="1" applyFill="1" applyBorder="1" applyAlignment="1" applyProtection="1">
      <alignment horizontal="right"/>
    </xf>
    <xf numFmtId="196" fontId="9" fillId="36" borderId="114" xfId="7" applyNumberFormat="1" applyFont="1" applyFill="1" applyBorder="1" applyAlignment="1" applyProtection="1">
      <alignment horizontal="right"/>
    </xf>
    <xf numFmtId="196" fontId="9" fillId="0" borderId="113" xfId="0" applyNumberFormat="1" applyFont="1" applyFill="1" applyBorder="1" applyAlignment="1" applyProtection="1">
      <alignment horizontal="right"/>
    </xf>
    <xf numFmtId="196" fontId="9" fillId="0" borderId="114" xfId="0" applyNumberFormat="1" applyFont="1" applyFill="1" applyBorder="1" applyAlignment="1" applyProtection="1">
      <alignment horizontal="right"/>
    </xf>
    <xf numFmtId="196" fontId="9" fillId="36" borderId="130" xfId="0" applyNumberFormat="1" applyFont="1" applyFill="1" applyBorder="1" applyAlignment="1" applyProtection="1">
      <alignment horizontal="right"/>
    </xf>
    <xf numFmtId="196" fontId="9" fillId="0" borderId="114" xfId="7" applyNumberFormat="1" applyFont="1" applyFill="1" applyBorder="1" applyAlignment="1" applyProtection="1">
      <alignment horizontal="right"/>
      <protection locked="0"/>
    </xf>
    <xf numFmtId="196" fontId="9" fillId="0" borderId="113" xfId="0" applyNumberFormat="1" applyFont="1" applyFill="1" applyBorder="1" applyAlignment="1" applyProtection="1">
      <alignment horizontal="right"/>
      <protection locked="0"/>
    </xf>
    <xf numFmtId="196" fontId="9" fillId="0" borderId="114" xfId="0" applyNumberFormat="1" applyFont="1" applyFill="1" applyBorder="1" applyAlignment="1" applyProtection="1">
      <alignment horizontal="right"/>
      <protection locked="0"/>
    </xf>
    <xf numFmtId="196" fontId="9" fillId="0" borderId="130" xfId="0" applyNumberFormat="1" applyFont="1" applyFill="1" applyBorder="1" applyAlignment="1" applyProtection="1">
      <alignment horizontal="right"/>
    </xf>
    <xf numFmtId="196" fontId="20" fillId="0" borderId="114" xfId="0" applyNumberFormat="1" applyFont="1" applyFill="1" applyBorder="1" applyAlignment="1" applyProtection="1">
      <alignment horizontal="right"/>
      <protection locked="0"/>
    </xf>
    <xf numFmtId="196" fontId="9" fillId="36" borderId="130" xfId="7" applyNumberFormat="1" applyFont="1" applyFill="1" applyBorder="1" applyAlignment="1" applyProtection="1">
      <alignment horizontal="right"/>
    </xf>
    <xf numFmtId="196" fontId="20" fillId="36" borderId="114" xfId="0" applyNumberFormat="1" applyFont="1" applyFill="1" applyBorder="1" applyAlignment="1">
      <alignment horizontal="right"/>
    </xf>
    <xf numFmtId="196" fontId="9" fillId="0" borderId="130" xfId="7" applyNumberFormat="1" applyFont="1" applyFill="1" applyBorder="1" applyAlignment="1" applyProtection="1">
      <alignment horizontal="right"/>
    </xf>
    <xf numFmtId="196" fontId="21" fillId="0" borderId="114" xfId="0" applyNumberFormat="1" applyFont="1" applyFill="1" applyBorder="1" applyAlignment="1">
      <alignment horizontal="center"/>
    </xf>
    <xf numFmtId="196" fontId="21" fillId="0" borderId="130" xfId="0" applyNumberFormat="1" applyFont="1" applyFill="1" applyBorder="1" applyAlignment="1">
      <alignment horizontal="center"/>
    </xf>
    <xf numFmtId="196" fontId="20" fillId="36" borderId="114" xfId="0" applyNumberFormat="1" applyFont="1" applyFill="1" applyBorder="1" applyAlignment="1" applyProtection="1">
      <alignment horizontal="right"/>
    </xf>
    <xf numFmtId="196" fontId="20" fillId="0" borderId="130" xfId="0" applyNumberFormat="1" applyFont="1" applyFill="1" applyBorder="1" applyAlignment="1" applyProtection="1">
      <alignment horizontal="right"/>
      <protection locked="0"/>
    </xf>
    <xf numFmtId="196" fontId="20" fillId="0" borderId="114" xfId="0" applyNumberFormat="1" applyFont="1" applyFill="1" applyBorder="1" applyAlignment="1" applyProtection="1">
      <alignment horizontal="right" indent="1"/>
      <protection locked="0"/>
    </xf>
    <xf numFmtId="196" fontId="9" fillId="36" borderId="114" xfId="7" applyNumberFormat="1" applyFont="1" applyFill="1" applyBorder="1" applyAlignment="1" applyProtection="1"/>
    <xf numFmtId="196" fontId="20" fillId="0" borderId="114" xfId="0" applyNumberFormat="1" applyFont="1" applyFill="1" applyBorder="1" applyAlignment="1" applyProtection="1">
      <protection locked="0"/>
    </xf>
    <xf numFmtId="196" fontId="9" fillId="36" borderId="130" xfId="7" applyNumberFormat="1" applyFont="1" applyFill="1" applyBorder="1" applyAlignment="1" applyProtection="1"/>
    <xf numFmtId="196" fontId="20" fillId="0" borderId="114" xfId="0" applyNumberFormat="1" applyFont="1" applyFill="1" applyBorder="1" applyAlignment="1" applyProtection="1">
      <alignment horizontal="right" vertical="center"/>
      <protection locked="0"/>
    </xf>
    <xf numFmtId="196" fontId="9" fillId="36" borderId="114" xfId="0" applyNumberFormat="1" applyFont="1" applyFill="1" applyBorder="1" applyAlignment="1" applyProtection="1">
      <alignment horizontal="right"/>
    </xf>
    <xf numFmtId="0" fontId="9" fillId="0" borderId="132" xfId="0" applyFont="1" applyBorder="1" applyAlignment="1">
      <alignment vertical="center"/>
    </xf>
    <xf numFmtId="0" fontId="13" fillId="0" borderId="115" xfId="0" applyFont="1" applyBorder="1" applyAlignment="1">
      <alignment wrapText="1"/>
    </xf>
    <xf numFmtId="0" fontId="9" fillId="0" borderId="115" xfId="0" applyFont="1" applyBorder="1" applyAlignment="1">
      <alignment wrapText="1"/>
    </xf>
    <xf numFmtId="10" fontId="4" fillId="0" borderId="24" xfId="20961" applyNumberFormat="1" applyFont="1" applyBorder="1" applyAlignment="1"/>
    <xf numFmtId="196" fontId="0" fillId="0" borderId="130" xfId="0" applyNumberFormat="1" applyBorder="1" applyAlignment="1"/>
    <xf numFmtId="196" fontId="0" fillId="0" borderId="130" xfId="0" applyNumberFormat="1" applyBorder="1" applyAlignment="1">
      <alignment wrapText="1"/>
    </xf>
    <xf numFmtId="196" fontId="0" fillId="0" borderId="130" xfId="0" applyNumberFormat="1" applyFill="1" applyBorder="1" applyAlignment="1">
      <alignment wrapText="1"/>
    </xf>
    <xf numFmtId="196" fontId="7" fillId="3" borderId="130" xfId="2" applyNumberFormat="1" applyFont="1" applyFill="1" applyBorder="1" applyAlignment="1" applyProtection="1">
      <alignment vertical="top"/>
      <protection locked="0"/>
    </xf>
    <xf numFmtId="196" fontId="7" fillId="36" borderId="130" xfId="2" applyNumberFormat="1" applyFont="1" applyFill="1" applyBorder="1" applyAlignment="1" applyProtection="1">
      <alignment vertical="top" wrapText="1"/>
    </xf>
    <xf numFmtId="196" fontId="7" fillId="3" borderId="130" xfId="2" applyNumberFormat="1" applyFont="1" applyFill="1" applyBorder="1" applyAlignment="1" applyProtection="1">
      <alignment vertical="top" wrapText="1"/>
      <protection locked="0"/>
    </xf>
    <xf numFmtId="196" fontId="7" fillId="36" borderId="130" xfId="2" applyNumberFormat="1" applyFont="1" applyFill="1" applyBorder="1" applyAlignment="1" applyProtection="1">
      <alignment vertical="top" wrapText="1"/>
      <protection locked="0"/>
    </xf>
    <xf numFmtId="167" fontId="4" fillId="0" borderId="130" xfId="7" applyNumberFormat="1" applyFont="1" applyFill="1" applyBorder="1" applyAlignment="1">
      <alignment horizontal="right" vertical="center" wrapText="1"/>
    </xf>
    <xf numFmtId="167" fontId="7" fillId="0" borderId="27" xfId="7" applyNumberFormat="1" applyFont="1" applyFill="1" applyBorder="1" applyAlignment="1" applyProtection="1">
      <alignment horizontal="right" vertical="center"/>
    </xf>
    <xf numFmtId="167" fontId="6" fillId="36" borderId="130" xfId="7" applyNumberFormat="1" applyFont="1" applyFill="1" applyBorder="1" applyAlignment="1">
      <alignment horizontal="right" vertical="center" wrapText="1"/>
    </xf>
    <xf numFmtId="167" fontId="112" fillId="0" borderId="130" xfId="7" applyNumberFormat="1" applyFont="1" applyFill="1" applyBorder="1" applyAlignment="1">
      <alignment horizontal="right" vertical="center" wrapText="1"/>
    </xf>
    <xf numFmtId="167" fontId="6" fillId="36" borderId="130" xfId="7" applyNumberFormat="1" applyFont="1" applyFill="1" applyBorder="1" applyAlignment="1">
      <alignment horizontal="center" vertical="center" wrapText="1"/>
    </xf>
    <xf numFmtId="196" fontId="119" fillId="0" borderId="135" xfId="0" applyNumberFormat="1" applyFont="1" applyBorder="1" applyAlignment="1">
      <alignment vertical="center"/>
    </xf>
    <xf numFmtId="196" fontId="119" fillId="0" borderId="14" xfId="0" applyNumberFormat="1" applyFont="1" applyBorder="1" applyAlignment="1">
      <alignment vertical="center"/>
    </xf>
    <xf numFmtId="196" fontId="120" fillId="0" borderId="14" xfId="0" applyNumberFormat="1" applyFont="1" applyBorder="1" applyAlignment="1">
      <alignment vertical="center"/>
    </xf>
    <xf numFmtId="196" fontId="121" fillId="36" borderId="14" xfId="0" applyNumberFormat="1" applyFont="1" applyFill="1" applyBorder="1" applyAlignment="1">
      <alignment vertical="center"/>
    </xf>
    <xf numFmtId="196" fontId="119" fillId="0" borderId="15" xfId="0" applyNumberFormat="1" applyFont="1" applyBorder="1" applyAlignment="1">
      <alignment vertical="center"/>
    </xf>
    <xf numFmtId="196" fontId="119" fillId="0" borderId="136" xfId="0" applyNumberFormat="1" applyFont="1" applyBorder="1" applyAlignment="1">
      <alignment vertical="center"/>
    </xf>
    <xf numFmtId="196" fontId="121" fillId="36" borderId="17" xfId="0" applyNumberFormat="1" applyFont="1" applyFill="1" applyBorder="1" applyAlignment="1">
      <alignment vertical="center"/>
    </xf>
    <xf numFmtId="196" fontId="119" fillId="0" borderId="18" xfId="0" applyNumberFormat="1" applyFont="1" applyBorder="1" applyAlignment="1">
      <alignment vertical="center"/>
    </xf>
    <xf numFmtId="196" fontId="120" fillId="0" borderId="15" xfId="0" applyNumberFormat="1" applyFont="1" applyBorder="1" applyAlignment="1">
      <alignment vertical="center"/>
    </xf>
    <xf numFmtId="196" fontId="120" fillId="0" borderId="136" xfId="0" applyNumberFormat="1" applyFont="1" applyBorder="1" applyAlignment="1">
      <alignment vertical="center"/>
    </xf>
    <xf numFmtId="196" fontId="121" fillId="36" borderId="62" xfId="0" applyNumberFormat="1" applyFont="1" applyFill="1" applyBorder="1" applyAlignment="1">
      <alignment vertical="center"/>
    </xf>
    <xf numFmtId="0" fontId="25" fillId="0" borderId="132" xfId="0" applyFont="1" applyBorder="1" applyAlignment="1">
      <alignment horizontal="center"/>
    </xf>
    <xf numFmtId="0" fontId="25" fillId="0" borderId="137" xfId="0" applyFont="1" applyBorder="1" applyAlignment="1">
      <alignment wrapText="1"/>
    </xf>
    <xf numFmtId="170" fontId="25" fillId="0" borderId="138" xfId="0" applyNumberFormat="1" applyFont="1" applyBorder="1" applyAlignment="1">
      <alignment horizontal="center"/>
    </xf>
    <xf numFmtId="0" fontId="25" fillId="0" borderId="12" xfId="0" applyFont="1" applyBorder="1" applyAlignment="1">
      <alignment horizontal="right" wrapText="1"/>
    </xf>
    <xf numFmtId="0" fontId="19" fillId="0" borderId="12" xfId="0" applyFont="1" applyBorder="1" applyAlignment="1">
      <alignment horizontal="center" wrapText="1"/>
    </xf>
    <xf numFmtId="0" fontId="25" fillId="0" borderId="122" xfId="0" applyFont="1" applyBorder="1" applyAlignment="1">
      <alignment horizontal="center"/>
    </xf>
    <xf numFmtId="196" fontId="119" fillId="0" borderId="114" xfId="0" applyNumberFormat="1" applyFont="1" applyBorder="1" applyAlignment="1"/>
    <xf numFmtId="170" fontId="119" fillId="0" borderId="114" xfId="0" applyNumberFormat="1" applyFont="1" applyBorder="1" applyAlignment="1"/>
    <xf numFmtId="167" fontId="7" fillId="3" borderId="25" xfId="7" applyNumberFormat="1" applyFont="1" applyFill="1" applyBorder="1" applyAlignment="1" applyProtection="1">
      <alignment horizontal="left" vertical="center"/>
      <protection locked="0"/>
    </xf>
    <xf numFmtId="167" fontId="15" fillId="3" borderId="26" xfId="7" applyNumberFormat="1" applyFont="1" applyFill="1" applyBorder="1" applyAlignment="1" applyProtection="1">
      <protection locked="0"/>
    </xf>
    <xf numFmtId="167" fontId="4" fillId="36" borderId="26" xfId="7" applyNumberFormat="1" applyFont="1" applyFill="1" applyBorder="1"/>
    <xf numFmtId="167" fontId="4" fillId="36" borderId="27" xfId="7" applyNumberFormat="1" applyFont="1" applyFill="1" applyBorder="1"/>
    <xf numFmtId="167" fontId="12" fillId="0" borderId="0" xfId="7" applyNumberFormat="1" applyFont="1"/>
    <xf numFmtId="9" fontId="4" fillId="0" borderId="130" xfId="20961" applyFont="1" applyBorder="1"/>
    <xf numFmtId="196" fontId="9" fillId="36" borderId="114" xfId="5" applyNumberFormat="1" applyFont="1" applyFill="1" applyBorder="1" applyProtection="1">
      <protection locked="0"/>
    </xf>
    <xf numFmtId="196" fontId="9" fillId="3" borderId="114" xfId="5" applyNumberFormat="1" applyFont="1" applyFill="1" applyBorder="1" applyProtection="1">
      <protection locked="0"/>
    </xf>
    <xf numFmtId="14" fontId="1" fillId="0" borderId="0" xfId="0" applyNumberFormat="1" applyFont="1"/>
    <xf numFmtId="167" fontId="28" fillId="37" borderId="0" xfId="7" applyNumberFormat="1" applyFont="1" applyFill="1" applyBorder="1"/>
    <xf numFmtId="167" fontId="4" fillId="0" borderId="57" xfId="7" applyNumberFormat="1" applyFont="1" applyFill="1" applyBorder="1" applyAlignment="1">
      <alignment vertical="center"/>
    </xf>
    <xf numFmtId="167" fontId="4" fillId="0" borderId="69" xfId="7" applyNumberFormat="1" applyFont="1" applyFill="1" applyBorder="1" applyAlignment="1">
      <alignment vertical="center"/>
    </xf>
    <xf numFmtId="167" fontId="4" fillId="3" borderId="112" xfId="7" applyNumberFormat="1" applyFont="1" applyFill="1" applyBorder="1" applyAlignment="1">
      <alignment vertical="center"/>
    </xf>
    <xf numFmtId="167" fontId="4" fillId="0" borderId="114" xfId="7" applyNumberFormat="1" applyFont="1" applyFill="1" applyBorder="1" applyAlignment="1">
      <alignment vertical="center"/>
    </xf>
    <xf numFmtId="167" fontId="4" fillId="0" borderId="115" xfId="7" applyNumberFormat="1" applyFont="1" applyFill="1" applyBorder="1" applyAlignment="1">
      <alignment vertical="center"/>
    </xf>
    <xf numFmtId="167" fontId="4" fillId="0" borderId="130" xfId="7" applyNumberFormat="1" applyFont="1" applyFill="1" applyBorder="1" applyAlignment="1">
      <alignment vertical="center"/>
    </xf>
    <xf numFmtId="167" fontId="4" fillId="0" borderId="26" xfId="7" applyNumberFormat="1" applyFont="1" applyFill="1" applyBorder="1" applyAlignment="1">
      <alignment vertical="center"/>
    </xf>
    <xf numFmtId="167" fontId="4" fillId="0" borderId="28" xfId="7" applyNumberFormat="1" applyFont="1" applyFill="1" applyBorder="1" applyAlignment="1">
      <alignment vertical="center"/>
    </xf>
    <xf numFmtId="167" fontId="4" fillId="0" borderId="27" xfId="7" applyNumberFormat="1" applyFont="1" applyFill="1" applyBorder="1" applyAlignment="1">
      <alignment vertical="center"/>
    </xf>
    <xf numFmtId="0" fontId="4" fillId="3" borderId="24" xfId="7" applyNumberFormat="1" applyFont="1" applyFill="1" applyBorder="1" applyAlignment="1">
      <alignment vertical="center"/>
    </xf>
    <xf numFmtId="0" fontId="4" fillId="3" borderId="112" xfId="7" applyNumberFormat="1" applyFont="1" applyFill="1" applyBorder="1" applyAlignment="1">
      <alignment vertical="center"/>
    </xf>
    <xf numFmtId="197" fontId="116" fillId="80" borderId="114" xfId="20961" applyNumberFormat="1" applyFont="1" applyFill="1" applyBorder="1" applyAlignment="1" applyProtection="1">
      <alignment horizontal="right" vertical="center"/>
    </xf>
    <xf numFmtId="167" fontId="4" fillId="3" borderId="115" xfId="7" applyNumberFormat="1" applyFont="1" applyFill="1" applyBorder="1" applyAlignment="1">
      <alignment vertical="center"/>
    </xf>
    <xf numFmtId="167" fontId="4" fillId="3" borderId="114" xfId="7" applyNumberFormat="1" applyFont="1" applyFill="1" applyBorder="1" applyAlignment="1">
      <alignment vertical="center"/>
    </xf>
    <xf numFmtId="10" fontId="4" fillId="3" borderId="109" xfId="20961" applyNumberFormat="1" applyFont="1" applyFill="1" applyBorder="1" applyAlignment="1">
      <alignment vertical="center"/>
    </xf>
    <xf numFmtId="10" fontId="4" fillId="3" borderId="111" xfId="20961" applyNumberFormat="1" applyFont="1" applyFill="1" applyBorder="1" applyAlignment="1">
      <alignment vertical="center"/>
    </xf>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0" fillId="0" borderId="115"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14" xfId="0" applyFont="1" applyBorder="1" applyAlignment="1">
      <alignment wrapText="1"/>
    </xf>
    <xf numFmtId="0" fontId="4" fillId="0" borderId="130" xfId="0" applyFont="1" applyBorder="1" applyAlignment="1"/>
    <xf numFmtId="0" fontId="10" fillId="0" borderId="115" xfId="0" applyFont="1" applyBorder="1" applyAlignment="1">
      <alignment horizontal="center" wrapText="1"/>
    </xf>
    <xf numFmtId="0" fontId="9" fillId="0" borderId="24" xfId="0" applyFont="1" applyBorder="1" applyAlignment="1">
      <alignment horizontal="center"/>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xf>
    <xf numFmtId="0" fontId="4" fillId="0" borderId="24" xfId="0" applyFont="1" applyFill="1" applyBorder="1" applyAlignment="1">
      <alignment horizontal="center"/>
    </xf>
    <xf numFmtId="0" fontId="6" fillId="36" borderId="13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1"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7" fontId="15" fillId="3" borderId="19" xfId="1" applyNumberFormat="1" applyFont="1" applyFill="1" applyBorder="1" applyAlignment="1" applyProtection="1">
      <alignment horizontal="center"/>
      <protection locked="0"/>
    </xf>
    <xf numFmtId="167" fontId="15" fillId="3" borderId="20" xfId="1" applyNumberFormat="1" applyFont="1" applyFill="1" applyBorder="1" applyAlignment="1" applyProtection="1">
      <alignment horizontal="center"/>
      <protection locked="0"/>
    </xf>
    <xf numFmtId="167"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7" fontId="15" fillId="0" borderId="106" xfId="1" applyNumberFormat="1" applyFont="1" applyFill="1" applyBorder="1" applyAlignment="1" applyProtection="1">
      <alignment horizontal="center" vertical="center" wrapText="1"/>
      <protection locked="0"/>
    </xf>
    <xf numFmtId="167"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0" borderId="100" xfId="0" applyFont="1" applyFill="1" applyBorder="1" applyAlignment="1">
      <alignment horizontal="center" vertical="center"/>
    </xf>
    <xf numFmtId="0" fontId="108" fillId="0" borderId="93" xfId="0" applyFont="1" applyFill="1" applyBorder="1" applyAlignment="1">
      <alignment horizontal="left" vertical="center"/>
    </xf>
    <xf numFmtId="0" fontId="108" fillId="0" borderId="94" xfId="0" applyFont="1" applyFill="1" applyBorder="1" applyAlignment="1">
      <alignment horizontal="left" vertical="center"/>
    </xf>
    <xf numFmtId="0" fontId="107" fillId="76" borderId="103" xfId="0" applyFont="1" applyFill="1" applyBorder="1" applyAlignment="1">
      <alignment horizontal="center" vertical="center"/>
    </xf>
    <xf numFmtId="0" fontId="107" fillId="76" borderId="104" xfId="0" applyFont="1" applyFill="1" applyBorder="1" applyAlignment="1">
      <alignment horizontal="center" vertical="center"/>
    </xf>
    <xf numFmtId="0" fontId="107" fillId="76" borderId="105" xfId="0" applyFont="1" applyFill="1" applyBorder="1" applyAlignment="1">
      <alignment horizontal="center" vertical="center"/>
    </xf>
    <xf numFmtId="0" fontId="108" fillId="0" borderId="96" xfId="0" applyFont="1" applyFill="1" applyBorder="1" applyAlignment="1">
      <alignment horizontal="left" vertical="center" wrapText="1"/>
    </xf>
    <xf numFmtId="0" fontId="108" fillId="0" borderId="97" xfId="0" applyFont="1" applyFill="1" applyBorder="1" applyAlignment="1">
      <alignment horizontal="left" vertical="center" wrapText="1"/>
    </xf>
    <xf numFmtId="0" fontId="108" fillId="0" borderId="92"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2" xfId="0" applyFont="1" applyFill="1" applyBorder="1" applyAlignment="1">
      <alignment horizontal="center" vertical="center"/>
    </xf>
    <xf numFmtId="0" fontId="107" fillId="0" borderId="103" xfId="0" applyFont="1" applyFill="1" applyBorder="1" applyAlignment="1">
      <alignment horizontal="center" vertical="center"/>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98" xfId="0" applyFont="1" applyFill="1" applyBorder="1" applyAlignment="1">
      <alignment horizontal="center" vertical="center"/>
    </xf>
    <xf numFmtId="0" fontId="108" fillId="0" borderId="95"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127" xfId="0" applyFont="1" applyFill="1" applyBorder="1" applyAlignment="1">
      <alignment horizontal="center" vertical="center" wrapText="1"/>
    </xf>
    <xf numFmtId="0" fontId="107" fillId="76" borderId="128" xfId="0" applyFont="1" applyFill="1" applyBorder="1" applyAlignment="1">
      <alignment horizontal="center" vertical="center" wrapText="1"/>
    </xf>
    <xf numFmtId="0" fontId="107" fillId="76" borderId="129" xfId="0" applyFont="1" applyFill="1" applyBorder="1" applyAlignment="1">
      <alignment horizontal="center" vertical="center" wrapText="1"/>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49" fontId="108" fillId="0" borderId="93" xfId="0" applyNumberFormat="1" applyFont="1" applyFill="1" applyBorder="1" applyAlignment="1">
      <alignment horizontal="left" vertical="center" wrapText="1"/>
    </xf>
    <xf numFmtId="49" fontId="108" fillId="0" borderId="94" xfId="0" applyNumberFormat="1"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5" xfId="0" applyFont="1" applyFill="1" applyBorder="1" applyAlignment="1">
      <alignment horizontal="left" vertical="center" wrapText="1"/>
    </xf>
    <xf numFmtId="0" fontId="108" fillId="0" borderId="113"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tabSelected="1" workbookViewId="0">
      <pane xSplit="1" ySplit="7" topLeftCell="B8" activePane="bottomRight" state="frozen"/>
      <selection activeCell="C8" sqref="C8:G38"/>
      <selection pane="topRight" activeCell="C8" sqref="C8:G38"/>
      <selection pane="bottomLeft" activeCell="C8" sqref="C8:G38"/>
      <selection pane="bottomRight" activeCell="D3" sqref="D3"/>
    </sheetView>
  </sheetViews>
  <sheetFormatPr defaultRowHeight="15"/>
  <cols>
    <col min="1" max="1" width="10.28515625" style="2" customWidth="1"/>
    <col min="2" max="2" width="134.7109375" bestFit="1" customWidth="1"/>
    <col min="3" max="3" width="39.42578125" customWidth="1"/>
    <col min="4" max="4" width="10.7109375" bestFit="1" customWidth="1"/>
    <col min="7" max="7" width="25" customWidth="1"/>
  </cols>
  <sheetData>
    <row r="1" spans="1:4" ht="15.75">
      <c r="A1" s="10"/>
      <c r="B1" s="191" t="s">
        <v>297</v>
      </c>
      <c r="C1" s="96"/>
    </row>
    <row r="2" spans="1:4" s="188" customFormat="1" ht="15.75">
      <c r="A2" s="259">
        <v>1</v>
      </c>
      <c r="B2" s="189" t="s">
        <v>298</v>
      </c>
      <c r="C2" s="186" t="s">
        <v>917</v>
      </c>
      <c r="D2" s="533">
        <v>43646</v>
      </c>
    </row>
    <row r="3" spans="1:4" s="188" customFormat="1" ht="15.75">
      <c r="A3" s="259">
        <v>2</v>
      </c>
      <c r="B3" s="190" t="s">
        <v>299</v>
      </c>
      <c r="C3" s="186" t="s">
        <v>918</v>
      </c>
    </row>
    <row r="4" spans="1:4" s="188" customFormat="1" ht="15.75">
      <c r="A4" s="259">
        <v>3</v>
      </c>
      <c r="B4" s="190" t="s">
        <v>300</v>
      </c>
      <c r="C4" s="186" t="s">
        <v>919</v>
      </c>
    </row>
    <row r="5" spans="1:4" s="188" customFormat="1" ht="15.75">
      <c r="A5" s="260">
        <v>4</v>
      </c>
      <c r="B5" s="193" t="s">
        <v>301</v>
      </c>
      <c r="C5" s="186" t="s">
        <v>920</v>
      </c>
    </row>
    <row r="6" spans="1:4" s="192" customFormat="1" ht="65.25" customHeight="1">
      <c r="A6" s="551" t="s">
        <v>802</v>
      </c>
      <c r="B6" s="552"/>
      <c r="C6" s="552"/>
    </row>
    <row r="7" spans="1:4">
      <c r="A7" s="404" t="s">
        <v>652</v>
      </c>
      <c r="B7" s="405" t="s">
        <v>302</v>
      </c>
    </row>
    <row r="8" spans="1:4">
      <c r="A8" s="406">
        <v>1</v>
      </c>
      <c r="B8" s="402" t="s">
        <v>266</v>
      </c>
    </row>
    <row r="9" spans="1:4">
      <c r="A9" s="406">
        <v>2</v>
      </c>
      <c r="B9" s="402" t="s">
        <v>303</v>
      </c>
    </row>
    <row r="10" spans="1:4">
      <c r="A10" s="406">
        <v>3</v>
      </c>
      <c r="B10" s="402" t="s">
        <v>304</v>
      </c>
    </row>
    <row r="11" spans="1:4">
      <c r="A11" s="406">
        <v>4</v>
      </c>
      <c r="B11" s="402" t="s">
        <v>305</v>
      </c>
      <c r="C11" s="187"/>
    </row>
    <row r="12" spans="1:4">
      <c r="A12" s="406">
        <v>5</v>
      </c>
      <c r="B12" s="402" t="s">
        <v>230</v>
      </c>
    </row>
    <row r="13" spans="1:4">
      <c r="A13" s="406">
        <v>6</v>
      </c>
      <c r="B13" s="407" t="s">
        <v>191</v>
      </c>
    </row>
    <row r="14" spans="1:4">
      <c r="A14" s="406">
        <v>7</v>
      </c>
      <c r="B14" s="402" t="s">
        <v>306</v>
      </c>
    </row>
    <row r="15" spans="1:4">
      <c r="A15" s="406">
        <v>8</v>
      </c>
      <c r="B15" s="402" t="s">
        <v>310</v>
      </c>
    </row>
    <row r="16" spans="1:4">
      <c r="A16" s="406">
        <v>9</v>
      </c>
      <c r="B16" s="402" t="s">
        <v>94</v>
      </c>
    </row>
    <row r="17" spans="1:2">
      <c r="A17" s="408" t="s">
        <v>862</v>
      </c>
      <c r="B17" s="402" t="s">
        <v>841</v>
      </c>
    </row>
    <row r="18" spans="1:2">
      <c r="A18" s="406">
        <v>10</v>
      </c>
      <c r="B18" s="402" t="s">
        <v>313</v>
      </c>
    </row>
    <row r="19" spans="1:2">
      <c r="A19" s="406">
        <v>11</v>
      </c>
      <c r="B19" s="407" t="s">
        <v>293</v>
      </c>
    </row>
    <row r="20" spans="1:2">
      <c r="A20" s="406">
        <v>12</v>
      </c>
      <c r="B20" s="407" t="s">
        <v>290</v>
      </c>
    </row>
    <row r="21" spans="1:2">
      <c r="A21" s="406">
        <v>13</v>
      </c>
      <c r="B21" s="409" t="s">
        <v>772</v>
      </c>
    </row>
    <row r="22" spans="1:2">
      <c r="A22" s="406">
        <v>14</v>
      </c>
      <c r="B22" s="410" t="s">
        <v>832</v>
      </c>
    </row>
    <row r="23" spans="1:2">
      <c r="A23" s="411">
        <v>15</v>
      </c>
      <c r="B23" s="407" t="s">
        <v>83</v>
      </c>
    </row>
    <row r="24" spans="1:2">
      <c r="A24" s="411">
        <v>15.1</v>
      </c>
      <c r="B24" s="402" t="s">
        <v>871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Normal="100" workbookViewId="0">
      <pane xSplit="1" ySplit="5" topLeftCell="B39" activePane="bottomRight" state="frozen"/>
      <selection activeCell="B3" sqref="B3"/>
      <selection pane="topRight" activeCell="B3" sqref="B3"/>
      <selection pane="bottomLeft" activeCell="B3" sqref="B3"/>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231</v>
      </c>
      <c r="B1" s="16" t="str">
        <f>Info!C2</f>
        <v>სს "ვითიბი ბანკი ჯორჯია"</v>
      </c>
      <c r="D1" s="2"/>
      <c r="E1" s="2"/>
      <c r="F1" s="2"/>
    </row>
    <row r="2" spans="1:6" s="21" customFormat="1" ht="15.75" customHeight="1">
      <c r="A2" s="21" t="s">
        <v>232</v>
      </c>
      <c r="B2" s="453">
        <v>43646</v>
      </c>
    </row>
    <row r="3" spans="1:6" s="21" customFormat="1" ht="15.75" customHeight="1"/>
    <row r="4" spans="1:6" ht="15.75" thickBot="1">
      <c r="A4" s="5" t="s">
        <v>661</v>
      </c>
      <c r="B4" s="63" t="s">
        <v>94</v>
      </c>
    </row>
    <row r="5" spans="1:6">
      <c r="A5" s="142" t="s">
        <v>32</v>
      </c>
      <c r="B5" s="143"/>
      <c r="C5" s="144" t="s">
        <v>33</v>
      </c>
    </row>
    <row r="6" spans="1:6">
      <c r="A6" s="145">
        <v>1</v>
      </c>
      <c r="B6" s="86" t="s">
        <v>34</v>
      </c>
      <c r="C6" s="284">
        <f>SUM(C7:C11)</f>
        <v>208708048</v>
      </c>
    </row>
    <row r="7" spans="1:6">
      <c r="A7" s="145">
        <v>2</v>
      </c>
      <c r="B7" s="83" t="s">
        <v>35</v>
      </c>
      <c r="C7" s="497">
        <v>209008277</v>
      </c>
    </row>
    <row r="8" spans="1:6">
      <c r="A8" s="145">
        <v>3</v>
      </c>
      <c r="B8" s="77" t="s">
        <v>36</v>
      </c>
      <c r="C8" s="497"/>
    </row>
    <row r="9" spans="1:6">
      <c r="A9" s="145">
        <v>4</v>
      </c>
      <c r="B9" s="77" t="s">
        <v>37</v>
      </c>
      <c r="C9" s="497">
        <v>9726466</v>
      </c>
    </row>
    <row r="10" spans="1:6">
      <c r="A10" s="145">
        <v>5</v>
      </c>
      <c r="B10" s="77" t="s">
        <v>38</v>
      </c>
      <c r="C10" s="497"/>
    </row>
    <row r="11" spans="1:6">
      <c r="A11" s="145">
        <v>6</v>
      </c>
      <c r="B11" s="84" t="s">
        <v>39</v>
      </c>
      <c r="C11" s="497">
        <v>-10026695.000000007</v>
      </c>
    </row>
    <row r="12" spans="1:6" s="4" customFormat="1">
      <c r="A12" s="145">
        <v>7</v>
      </c>
      <c r="B12" s="86" t="s">
        <v>40</v>
      </c>
      <c r="C12" s="498">
        <f>SUM(C13:C27)</f>
        <v>18035171</v>
      </c>
    </row>
    <row r="13" spans="1:6" s="4" customFormat="1">
      <c r="A13" s="145">
        <v>8</v>
      </c>
      <c r="B13" s="85" t="s">
        <v>41</v>
      </c>
      <c r="C13" s="499">
        <v>9726466</v>
      </c>
    </row>
    <row r="14" spans="1:6" s="4" customFormat="1" ht="25.5">
      <c r="A14" s="145">
        <v>9</v>
      </c>
      <c r="B14" s="78" t="s">
        <v>42</v>
      </c>
      <c r="C14" s="499"/>
    </row>
    <row r="15" spans="1:6" s="4" customFormat="1">
      <c r="A15" s="145">
        <v>10</v>
      </c>
      <c r="B15" s="79" t="s">
        <v>43</v>
      </c>
      <c r="C15" s="499">
        <v>8308705</v>
      </c>
    </row>
    <row r="16" spans="1:6" s="4" customFormat="1">
      <c r="A16" s="145">
        <v>11</v>
      </c>
      <c r="B16" s="80" t="s">
        <v>44</v>
      </c>
      <c r="C16" s="499"/>
    </row>
    <row r="17" spans="1:3" s="4" customFormat="1">
      <c r="A17" s="145">
        <v>12</v>
      </c>
      <c r="B17" s="79" t="s">
        <v>45</v>
      </c>
      <c r="C17" s="499"/>
    </row>
    <row r="18" spans="1:3" s="4" customFormat="1">
      <c r="A18" s="145">
        <v>13</v>
      </c>
      <c r="B18" s="79" t="s">
        <v>46</v>
      </c>
      <c r="C18" s="499"/>
    </row>
    <row r="19" spans="1:3" s="4" customFormat="1">
      <c r="A19" s="145">
        <v>14</v>
      </c>
      <c r="B19" s="79" t="s">
        <v>47</v>
      </c>
      <c r="C19" s="499"/>
    </row>
    <row r="20" spans="1:3" s="4" customFormat="1" ht="25.5">
      <c r="A20" s="145">
        <v>15</v>
      </c>
      <c r="B20" s="79" t="s">
        <v>48</v>
      </c>
      <c r="C20" s="499"/>
    </row>
    <row r="21" spans="1:3" s="4" customFormat="1" ht="25.5">
      <c r="A21" s="145">
        <v>16</v>
      </c>
      <c r="B21" s="78" t="s">
        <v>49</v>
      </c>
      <c r="C21" s="499"/>
    </row>
    <row r="22" spans="1:3" s="4" customFormat="1">
      <c r="A22" s="145">
        <v>17</v>
      </c>
      <c r="B22" s="146" t="s">
        <v>50</v>
      </c>
      <c r="C22" s="499"/>
    </row>
    <row r="23" spans="1:3" s="4" customFormat="1" ht="25.5">
      <c r="A23" s="145">
        <v>18</v>
      </c>
      <c r="B23" s="78" t="s">
        <v>51</v>
      </c>
      <c r="C23" s="499"/>
    </row>
    <row r="24" spans="1:3" s="4" customFormat="1" ht="25.5">
      <c r="A24" s="145">
        <v>19</v>
      </c>
      <c r="B24" s="78" t="s">
        <v>52</v>
      </c>
      <c r="C24" s="499"/>
    </row>
    <row r="25" spans="1:3" s="4" customFormat="1" ht="25.5">
      <c r="A25" s="145">
        <v>20</v>
      </c>
      <c r="B25" s="81" t="s">
        <v>53</v>
      </c>
      <c r="C25" s="499"/>
    </row>
    <row r="26" spans="1:3" s="4" customFormat="1">
      <c r="A26" s="145">
        <v>21</v>
      </c>
      <c r="B26" s="81" t="s">
        <v>54</v>
      </c>
      <c r="C26" s="499"/>
    </row>
    <row r="27" spans="1:3" s="4" customFormat="1" ht="25.5">
      <c r="A27" s="145">
        <v>22</v>
      </c>
      <c r="B27" s="81" t="s">
        <v>55</v>
      </c>
      <c r="C27" s="499"/>
    </row>
    <row r="28" spans="1:3" s="4" customFormat="1">
      <c r="A28" s="145">
        <v>23</v>
      </c>
      <c r="B28" s="87" t="s">
        <v>29</v>
      </c>
      <c r="C28" s="498">
        <f>C6-C12</f>
        <v>190672877</v>
      </c>
    </row>
    <row r="29" spans="1:3" s="4" customFormat="1">
      <c r="A29" s="147"/>
      <c r="B29" s="82"/>
      <c r="C29" s="499"/>
    </row>
    <row r="30" spans="1:3" s="4" customFormat="1">
      <c r="A30" s="147">
        <v>24</v>
      </c>
      <c r="B30" s="87" t="s">
        <v>56</v>
      </c>
      <c r="C30" s="498">
        <f>C31+C34</f>
        <v>13644599.999999998</v>
      </c>
    </row>
    <row r="31" spans="1:3" s="4" customFormat="1">
      <c r="A31" s="147">
        <v>25</v>
      </c>
      <c r="B31" s="77" t="s">
        <v>57</v>
      </c>
      <c r="C31" s="500">
        <f>C32+C33</f>
        <v>13644599.999999998</v>
      </c>
    </row>
    <row r="32" spans="1:3" s="4" customFormat="1">
      <c r="A32" s="147">
        <v>26</v>
      </c>
      <c r="B32" s="184" t="s">
        <v>58</v>
      </c>
      <c r="C32" s="499"/>
    </row>
    <row r="33" spans="1:3" s="4" customFormat="1">
      <c r="A33" s="147">
        <v>27</v>
      </c>
      <c r="B33" s="184" t="s">
        <v>59</v>
      </c>
      <c r="C33" s="499">
        <v>13644599.999999998</v>
      </c>
    </row>
    <row r="34" spans="1:3" s="4" customFormat="1">
      <c r="A34" s="147">
        <v>28</v>
      </c>
      <c r="B34" s="77" t="s">
        <v>60</v>
      </c>
      <c r="C34" s="499"/>
    </row>
    <row r="35" spans="1:3" s="4" customFormat="1">
      <c r="A35" s="147">
        <v>29</v>
      </c>
      <c r="B35" s="87" t="s">
        <v>61</v>
      </c>
      <c r="C35" s="498">
        <f>SUM(C36:C40)</f>
        <v>0</v>
      </c>
    </row>
    <row r="36" spans="1:3" s="4" customFormat="1">
      <c r="A36" s="147">
        <v>30</v>
      </c>
      <c r="B36" s="78" t="s">
        <v>62</v>
      </c>
      <c r="C36" s="499"/>
    </row>
    <row r="37" spans="1:3" s="4" customFormat="1">
      <c r="A37" s="147">
        <v>31</v>
      </c>
      <c r="B37" s="79" t="s">
        <v>63</v>
      </c>
      <c r="C37" s="499"/>
    </row>
    <row r="38" spans="1:3" s="4" customFormat="1" ht="25.5">
      <c r="A38" s="147">
        <v>32</v>
      </c>
      <c r="B38" s="78" t="s">
        <v>64</v>
      </c>
      <c r="C38" s="499"/>
    </row>
    <row r="39" spans="1:3" s="4" customFormat="1" ht="25.5">
      <c r="A39" s="147">
        <v>33</v>
      </c>
      <c r="B39" s="78" t="s">
        <v>52</v>
      </c>
      <c r="C39" s="499"/>
    </row>
    <row r="40" spans="1:3" s="4" customFormat="1" ht="25.5">
      <c r="A40" s="147">
        <v>34</v>
      </c>
      <c r="B40" s="81" t="s">
        <v>65</v>
      </c>
      <c r="C40" s="499"/>
    </row>
    <row r="41" spans="1:3" s="4" customFormat="1">
      <c r="A41" s="147">
        <v>35</v>
      </c>
      <c r="B41" s="87" t="s">
        <v>30</v>
      </c>
      <c r="C41" s="498">
        <f>C30-C35</f>
        <v>13644599.999999998</v>
      </c>
    </row>
    <row r="42" spans="1:3" s="4" customFormat="1">
      <c r="A42" s="147"/>
      <c r="B42" s="82"/>
      <c r="C42" s="499"/>
    </row>
    <row r="43" spans="1:3" s="4" customFormat="1">
      <c r="A43" s="147">
        <v>36</v>
      </c>
      <c r="B43" s="88" t="s">
        <v>66</v>
      </c>
      <c r="C43" s="498">
        <f>SUM(C44:C46)</f>
        <v>78909727.079208329</v>
      </c>
    </row>
    <row r="44" spans="1:3" s="4" customFormat="1">
      <c r="A44" s="147">
        <v>37</v>
      </c>
      <c r="B44" s="77" t="s">
        <v>67</v>
      </c>
      <c r="C44" s="499">
        <v>61736593.670000002</v>
      </c>
    </row>
    <row r="45" spans="1:3" s="4" customFormat="1">
      <c r="A45" s="147">
        <v>38</v>
      </c>
      <c r="B45" s="77" t="s">
        <v>68</v>
      </c>
      <c r="C45" s="499"/>
    </row>
    <row r="46" spans="1:3" s="4" customFormat="1">
      <c r="A46" s="147">
        <v>39</v>
      </c>
      <c r="B46" s="77" t="s">
        <v>69</v>
      </c>
      <c r="C46" s="499">
        <v>17173133.409208324</v>
      </c>
    </row>
    <row r="47" spans="1:3" s="4" customFormat="1">
      <c r="A47" s="147">
        <v>40</v>
      </c>
      <c r="B47" s="88" t="s">
        <v>70</v>
      </c>
      <c r="C47" s="498">
        <f>SUM(C48:C51)</f>
        <v>0</v>
      </c>
    </row>
    <row r="48" spans="1:3" s="4" customFormat="1">
      <c r="A48" s="147">
        <v>41</v>
      </c>
      <c r="B48" s="78" t="s">
        <v>71</v>
      </c>
      <c r="C48" s="499"/>
    </row>
    <row r="49" spans="1:3" s="4" customFormat="1">
      <c r="A49" s="147">
        <v>42</v>
      </c>
      <c r="B49" s="79" t="s">
        <v>72</v>
      </c>
      <c r="C49" s="499"/>
    </row>
    <row r="50" spans="1:3" s="4" customFormat="1" ht="25.5">
      <c r="A50" s="147">
        <v>43</v>
      </c>
      <c r="B50" s="78" t="s">
        <v>73</v>
      </c>
      <c r="C50" s="499"/>
    </row>
    <row r="51" spans="1:3" s="4" customFormat="1" ht="25.5">
      <c r="A51" s="147">
        <v>44</v>
      </c>
      <c r="B51" s="78" t="s">
        <v>52</v>
      </c>
      <c r="C51" s="499"/>
    </row>
    <row r="52" spans="1:3" s="4" customFormat="1" ht="15.75" thickBot="1">
      <c r="A52" s="148">
        <v>45</v>
      </c>
      <c r="B52" s="149" t="s">
        <v>31</v>
      </c>
      <c r="C52" s="285">
        <f>C43-C47</f>
        <v>78909727.079208329</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2"/>
  <sheetViews>
    <sheetView workbookViewId="0">
      <selection activeCell="D7" sqref="C7:D27"/>
    </sheetView>
  </sheetViews>
  <sheetFormatPr defaultColWidth="9.140625" defaultRowHeight="12.75"/>
  <cols>
    <col min="1" max="1" width="10.85546875" style="346" bestFit="1" customWidth="1"/>
    <col min="2" max="2" width="59" style="346" customWidth="1"/>
    <col min="3" max="3" width="16.7109375" style="346" bestFit="1" customWidth="1"/>
    <col min="4" max="4" width="22.140625" style="346" customWidth="1"/>
    <col min="5" max="16384" width="9.140625" style="346"/>
  </cols>
  <sheetData>
    <row r="1" spans="1:4" ht="15">
      <c r="A1" s="17" t="s">
        <v>231</v>
      </c>
      <c r="B1" s="16" t="str">
        <f>Info!C2</f>
        <v>სს "ვითიბი ბანკი ჯორჯია"</v>
      </c>
    </row>
    <row r="2" spans="1:4" s="21" customFormat="1" ht="15.75" customHeight="1">
      <c r="A2" s="21" t="s">
        <v>232</v>
      </c>
      <c r="B2" s="453">
        <v>43646</v>
      </c>
    </row>
    <row r="3" spans="1:4" s="21" customFormat="1" ht="15.75" customHeight="1"/>
    <row r="4" spans="1:4" ht="13.5" thickBot="1">
      <c r="A4" s="347" t="s">
        <v>840</v>
      </c>
      <c r="B4" s="386" t="s">
        <v>841</v>
      </c>
    </row>
    <row r="5" spans="1:4" s="387" customFormat="1">
      <c r="A5" s="574" t="s">
        <v>842</v>
      </c>
      <c r="B5" s="575"/>
      <c r="C5" s="376" t="s">
        <v>843</v>
      </c>
      <c r="D5" s="377" t="s">
        <v>844</v>
      </c>
    </row>
    <row r="6" spans="1:4" s="388" customFormat="1">
      <c r="A6" s="378">
        <v>1</v>
      </c>
      <c r="B6" s="379" t="s">
        <v>845</v>
      </c>
      <c r="C6" s="379"/>
      <c r="D6" s="380"/>
    </row>
    <row r="7" spans="1:4" s="388" customFormat="1">
      <c r="A7" s="381" t="s">
        <v>846</v>
      </c>
      <c r="B7" s="382" t="s">
        <v>847</v>
      </c>
      <c r="C7" s="440">
        <v>4.4999999999999998E-2</v>
      </c>
      <c r="D7" s="501">
        <v>70285198.134440646</v>
      </c>
    </row>
    <row r="8" spans="1:4" s="388" customFormat="1">
      <c r="A8" s="381" t="s">
        <v>848</v>
      </c>
      <c r="B8" s="382" t="s">
        <v>849</v>
      </c>
      <c r="C8" s="441">
        <v>0.06</v>
      </c>
      <c r="D8" s="501">
        <v>93713597.512587532</v>
      </c>
    </row>
    <row r="9" spans="1:4" s="388" customFormat="1">
      <c r="A9" s="381" t="s">
        <v>850</v>
      </c>
      <c r="B9" s="382" t="s">
        <v>851</v>
      </c>
      <c r="C9" s="441">
        <v>0.08</v>
      </c>
      <c r="D9" s="501">
        <v>124951463.35011671</v>
      </c>
    </row>
    <row r="10" spans="1:4" s="388" customFormat="1">
      <c r="A10" s="378" t="s">
        <v>852</v>
      </c>
      <c r="B10" s="379" t="s">
        <v>853</v>
      </c>
      <c r="C10" s="442"/>
      <c r="D10" s="503"/>
    </row>
    <row r="11" spans="1:4" s="389" customFormat="1">
      <c r="A11" s="383" t="s">
        <v>854</v>
      </c>
      <c r="B11" s="384" t="s">
        <v>855</v>
      </c>
      <c r="C11" s="443">
        <v>2.5000000000000001E-2</v>
      </c>
      <c r="D11" s="504">
        <v>39047332.296911471</v>
      </c>
    </row>
    <row r="12" spans="1:4" s="389" customFormat="1">
      <c r="A12" s="383" t="s">
        <v>856</v>
      </c>
      <c r="B12" s="384" t="s">
        <v>857</v>
      </c>
      <c r="C12" s="443">
        <v>0</v>
      </c>
      <c r="D12" s="504">
        <v>0</v>
      </c>
    </row>
    <row r="13" spans="1:4" s="389" customFormat="1">
      <c r="A13" s="383" t="s">
        <v>858</v>
      </c>
      <c r="B13" s="384" t="s">
        <v>859</v>
      </c>
      <c r="C13" s="443"/>
      <c r="D13" s="504">
        <f>C13*'5. RWA'!$C$13</f>
        <v>0</v>
      </c>
    </row>
    <row r="14" spans="1:4" s="388" customFormat="1">
      <c r="A14" s="378" t="s">
        <v>860</v>
      </c>
      <c r="B14" s="379" t="s">
        <v>915</v>
      </c>
      <c r="C14" s="444"/>
      <c r="D14" s="503"/>
    </row>
    <row r="15" spans="1:4" s="388" customFormat="1">
      <c r="A15" s="403" t="s">
        <v>863</v>
      </c>
      <c r="B15" s="384" t="s">
        <v>916</v>
      </c>
      <c r="C15" s="443">
        <v>1.86841061635067E-2</v>
      </c>
      <c r="D15" s="504">
        <v>28305888.345913649</v>
      </c>
    </row>
    <row r="16" spans="1:4" s="388" customFormat="1">
      <c r="A16" s="403" t="s">
        <v>864</v>
      </c>
      <c r="B16" s="384" t="s">
        <v>866</v>
      </c>
      <c r="C16" s="443">
        <v>2.4981269563506964E-2</v>
      </c>
      <c r="D16" s="504">
        <v>37843358.174768537</v>
      </c>
    </row>
    <row r="17" spans="1:6" s="388" customFormat="1">
      <c r="A17" s="403" t="s">
        <v>865</v>
      </c>
      <c r="B17" s="384" t="s">
        <v>913</v>
      </c>
      <c r="C17" s="443">
        <v>6.7875737781655177E-2</v>
      </c>
      <c r="D17" s="504">
        <v>104923477.19481614</v>
      </c>
    </row>
    <row r="18" spans="1:6" s="387" customFormat="1">
      <c r="A18" s="576" t="s">
        <v>914</v>
      </c>
      <c r="B18" s="577"/>
      <c r="C18" s="445" t="s">
        <v>843</v>
      </c>
      <c r="D18" s="505" t="s">
        <v>844</v>
      </c>
    </row>
    <row r="19" spans="1:6" s="388" customFormat="1">
      <c r="A19" s="385">
        <v>4</v>
      </c>
      <c r="B19" s="384" t="s">
        <v>29</v>
      </c>
      <c r="C19" s="443">
        <v>8.812280550350976E-2</v>
      </c>
      <c r="D19" s="501">
        <f>C19*'5. RWA'!$C$13</f>
        <v>137638418.77726579</v>
      </c>
    </row>
    <row r="20" spans="1:6" s="388" customFormat="1">
      <c r="A20" s="385">
        <v>5</v>
      </c>
      <c r="B20" s="384" t="s">
        <v>130</v>
      </c>
      <c r="C20" s="443">
        <v>0.10922915724883069</v>
      </c>
      <c r="D20" s="501">
        <f>C20*'5. RWA'!$C$13</f>
        <v>170604287.98426753</v>
      </c>
    </row>
    <row r="21" spans="1:6" s="388" customFormat="1" ht="13.5" thickBot="1">
      <c r="A21" s="390" t="s">
        <v>861</v>
      </c>
      <c r="B21" s="391" t="s">
        <v>94</v>
      </c>
      <c r="C21" s="446">
        <v>0.17217710981955819</v>
      </c>
      <c r="D21" s="502">
        <f>C21*'5. RWA'!$C$13</f>
        <v>268922272.84184432</v>
      </c>
    </row>
    <row r="22" spans="1:6">
      <c r="F22" s="34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1"/>
  <sheetViews>
    <sheetView zoomScale="80" zoomScaleNormal="80" workbookViewId="0">
      <pane xSplit="1" ySplit="5" topLeftCell="B21" activePane="bottomRight" state="frozen"/>
      <selection activeCell="B3" sqref="B3"/>
      <selection pane="topRight" activeCell="B3" sqref="B3"/>
      <selection pane="bottomLeft" activeCell="B3" sqref="B3"/>
      <selection pane="bottomRight" activeCell="C42" sqref="C42:C50"/>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6">
      <c r="A1" s="17" t="s">
        <v>231</v>
      </c>
      <c r="B1" s="19" t="str">
        <f>Info!C2</f>
        <v>სს "ვითიბი ბანკი ჯორჯია"</v>
      </c>
      <c r="E1" s="2"/>
      <c r="F1" s="2"/>
    </row>
    <row r="2" spans="1:6" s="21" customFormat="1" ht="15.75" customHeight="1">
      <c r="A2" s="21" t="s">
        <v>232</v>
      </c>
      <c r="B2" s="453">
        <v>43646</v>
      </c>
    </row>
    <row r="3" spans="1:6" s="21" customFormat="1" ht="15.75" customHeight="1">
      <c r="A3" s="26"/>
    </row>
    <row r="4" spans="1:6" s="21" customFormat="1" ht="15.75" customHeight="1" thickBot="1">
      <c r="A4" s="21" t="s">
        <v>662</v>
      </c>
      <c r="B4" s="208" t="s">
        <v>313</v>
      </c>
      <c r="D4" s="210" t="s">
        <v>135</v>
      </c>
    </row>
    <row r="5" spans="1:6" ht="38.25">
      <c r="A5" s="158" t="s">
        <v>32</v>
      </c>
      <c r="B5" s="159" t="s">
        <v>274</v>
      </c>
      <c r="C5" s="160" t="s">
        <v>280</v>
      </c>
      <c r="D5" s="209" t="s">
        <v>314</v>
      </c>
    </row>
    <row r="6" spans="1:6">
      <c r="A6" s="517">
        <v>1</v>
      </c>
      <c r="B6" s="518" t="s">
        <v>196</v>
      </c>
      <c r="C6" s="506">
        <v>45002119</v>
      </c>
      <c r="D6" s="519"/>
      <c r="E6" s="8"/>
    </row>
    <row r="7" spans="1:6">
      <c r="A7" s="517">
        <v>2</v>
      </c>
      <c r="B7" s="89" t="s">
        <v>197</v>
      </c>
      <c r="C7" s="507">
        <v>263182082</v>
      </c>
      <c r="D7" s="150"/>
      <c r="E7" s="8"/>
    </row>
    <row r="8" spans="1:6">
      <c r="A8" s="517">
        <v>3</v>
      </c>
      <c r="B8" s="89" t="s">
        <v>198</v>
      </c>
      <c r="C8" s="507">
        <v>54207987</v>
      </c>
      <c r="D8" s="150"/>
      <c r="E8" s="8"/>
    </row>
    <row r="9" spans="1:6">
      <c r="A9" s="517">
        <v>4</v>
      </c>
      <c r="B9" s="89" t="s">
        <v>227</v>
      </c>
      <c r="C9" s="507"/>
      <c r="D9" s="150"/>
      <c r="E9" s="8"/>
    </row>
    <row r="10" spans="1:6">
      <c r="A10" s="517">
        <v>5.0999999999999996</v>
      </c>
      <c r="B10" s="89" t="s">
        <v>199</v>
      </c>
      <c r="C10" s="507">
        <v>126891630</v>
      </c>
      <c r="D10" s="150"/>
      <c r="E10" s="8"/>
    </row>
    <row r="11" spans="1:6">
      <c r="A11" s="517">
        <v>5.2</v>
      </c>
      <c r="B11" s="89" t="s">
        <v>936</v>
      </c>
      <c r="C11" s="507">
        <v>-369000</v>
      </c>
      <c r="D11" s="150"/>
      <c r="E11" s="9"/>
    </row>
    <row r="12" spans="1:6">
      <c r="A12" s="517" t="s">
        <v>937</v>
      </c>
      <c r="B12" s="520" t="s">
        <v>938</v>
      </c>
      <c r="C12" s="507">
        <v>369000</v>
      </c>
      <c r="D12" s="266" t="s">
        <v>939</v>
      </c>
      <c r="E12" s="9"/>
    </row>
    <row r="13" spans="1:6">
      <c r="A13" s="517">
        <v>5</v>
      </c>
      <c r="B13" s="89" t="s">
        <v>940</v>
      </c>
      <c r="C13" s="507">
        <v>126522630</v>
      </c>
      <c r="D13" s="151"/>
      <c r="E13" s="9"/>
    </row>
    <row r="14" spans="1:6">
      <c r="A14" s="517">
        <v>6.1</v>
      </c>
      <c r="B14" s="89" t="s">
        <v>200</v>
      </c>
      <c r="C14" s="508">
        <v>1122298753.5262794</v>
      </c>
      <c r="D14" s="151"/>
      <c r="E14" s="8"/>
    </row>
    <row r="15" spans="1:6">
      <c r="A15" s="517">
        <v>6.2</v>
      </c>
      <c r="B15" s="90" t="s">
        <v>201</v>
      </c>
      <c r="C15" s="508">
        <v>-70752009.674393773</v>
      </c>
      <c r="D15" s="151"/>
      <c r="E15" s="8"/>
    </row>
    <row r="16" spans="1:6">
      <c r="A16" s="517" t="s">
        <v>799</v>
      </c>
      <c r="B16" s="91" t="s">
        <v>800</v>
      </c>
      <c r="C16" s="508">
        <v>16804133.409208324</v>
      </c>
      <c r="D16" s="266" t="s">
        <v>939</v>
      </c>
      <c r="E16" s="8"/>
    </row>
    <row r="17" spans="1:5">
      <c r="A17" s="517">
        <v>6</v>
      </c>
      <c r="B17" s="89" t="s">
        <v>202</v>
      </c>
      <c r="C17" s="509">
        <f>C14+C15</f>
        <v>1051546743.8518857</v>
      </c>
      <c r="D17" s="151"/>
      <c r="E17" s="8"/>
    </row>
    <row r="18" spans="1:5">
      <c r="A18" s="517">
        <v>7</v>
      </c>
      <c r="B18" s="89" t="s">
        <v>203</v>
      </c>
      <c r="C18" s="507">
        <v>10155133</v>
      </c>
      <c r="D18" s="150"/>
      <c r="E18" s="8"/>
    </row>
    <row r="19" spans="1:5">
      <c r="A19" s="517">
        <v>8</v>
      </c>
      <c r="B19" s="89" t="s">
        <v>204</v>
      </c>
      <c r="C19" s="507">
        <v>8471698.9699999988</v>
      </c>
      <c r="D19" s="150"/>
      <c r="E19" s="8"/>
    </row>
    <row r="20" spans="1:5">
      <c r="A20" s="517">
        <v>9</v>
      </c>
      <c r="B20" s="89" t="s">
        <v>205</v>
      </c>
      <c r="C20" s="507">
        <v>54000</v>
      </c>
      <c r="D20" s="150"/>
      <c r="E20" s="8"/>
    </row>
    <row r="21" spans="1:5">
      <c r="A21" s="517">
        <v>9.1</v>
      </c>
      <c r="B21" s="91" t="s">
        <v>289</v>
      </c>
      <c r="C21" s="508"/>
      <c r="D21" s="150"/>
      <c r="E21" s="8"/>
    </row>
    <row r="22" spans="1:5">
      <c r="A22" s="517">
        <v>9.1999999999999993</v>
      </c>
      <c r="B22" s="91" t="s">
        <v>279</v>
      </c>
      <c r="C22" s="508"/>
      <c r="D22" s="150"/>
      <c r="E22" s="8"/>
    </row>
    <row r="23" spans="1:5">
      <c r="A23" s="517">
        <v>9.3000000000000007</v>
      </c>
      <c r="B23" s="91" t="s">
        <v>278</v>
      </c>
      <c r="C23" s="508"/>
      <c r="D23" s="150"/>
      <c r="E23" s="8"/>
    </row>
    <row r="24" spans="1:5">
      <c r="A24" s="517">
        <v>10</v>
      </c>
      <c r="B24" s="89" t="s">
        <v>206</v>
      </c>
      <c r="C24" s="507">
        <v>60515992</v>
      </c>
      <c r="D24" s="150"/>
      <c r="E24" s="7"/>
    </row>
    <row r="25" spans="1:5">
      <c r="A25" s="517">
        <v>10.1</v>
      </c>
      <c r="B25" s="91" t="s">
        <v>277</v>
      </c>
      <c r="C25" s="507">
        <v>8679594</v>
      </c>
      <c r="D25" s="266" t="s">
        <v>941</v>
      </c>
      <c r="E25" s="8"/>
    </row>
    <row r="26" spans="1:5">
      <c r="A26" s="517">
        <v>11</v>
      </c>
      <c r="B26" s="92" t="s">
        <v>207</v>
      </c>
      <c r="C26" s="510">
        <v>51765866.539999999</v>
      </c>
      <c r="D26" s="152"/>
      <c r="E26" s="8"/>
    </row>
    <row r="27" spans="1:5">
      <c r="A27" s="517">
        <v>11.1</v>
      </c>
      <c r="B27" s="91" t="s">
        <v>942</v>
      </c>
      <c r="C27" s="511">
        <v>-370889</v>
      </c>
      <c r="D27" s="266" t="s">
        <v>941</v>
      </c>
      <c r="E27" s="8"/>
    </row>
    <row r="28" spans="1:5">
      <c r="A28" s="517">
        <v>12</v>
      </c>
      <c r="B28" s="94" t="s">
        <v>208</v>
      </c>
      <c r="C28" s="512">
        <f>SUM(C6:C11,C17:C20,C24,C26)</f>
        <v>1671424252.3618858</v>
      </c>
      <c r="D28" s="153"/>
      <c r="E28" s="8"/>
    </row>
    <row r="29" spans="1:5">
      <c r="A29" s="517">
        <v>13</v>
      </c>
      <c r="B29" s="89" t="s">
        <v>209</v>
      </c>
      <c r="C29" s="513">
        <v>1349746</v>
      </c>
      <c r="D29" s="154"/>
      <c r="E29" s="8"/>
    </row>
    <row r="30" spans="1:5">
      <c r="A30" s="517">
        <v>14</v>
      </c>
      <c r="B30" s="89" t="s">
        <v>210</v>
      </c>
      <c r="C30" s="507">
        <v>398705954</v>
      </c>
      <c r="D30" s="150"/>
      <c r="E30" s="8"/>
    </row>
    <row r="31" spans="1:5">
      <c r="A31" s="517">
        <v>15</v>
      </c>
      <c r="B31" s="89" t="s">
        <v>211</v>
      </c>
      <c r="C31" s="507">
        <v>266190631</v>
      </c>
      <c r="D31" s="150"/>
      <c r="E31" s="8"/>
    </row>
    <row r="32" spans="1:5">
      <c r="A32" s="517">
        <v>16</v>
      </c>
      <c r="B32" s="89" t="s">
        <v>212</v>
      </c>
      <c r="C32" s="507">
        <v>506004929</v>
      </c>
      <c r="D32" s="150"/>
      <c r="E32" s="8"/>
    </row>
    <row r="33" spans="1:5">
      <c r="A33" s="517">
        <v>17</v>
      </c>
      <c r="B33" s="89" t="s">
        <v>213</v>
      </c>
      <c r="C33" s="507">
        <v>0</v>
      </c>
      <c r="D33" s="150"/>
      <c r="E33" s="8"/>
    </row>
    <row r="34" spans="1:5">
      <c r="A34" s="517">
        <v>18</v>
      </c>
      <c r="B34" s="89" t="s">
        <v>214</v>
      </c>
      <c r="C34" s="507">
        <v>174791925.45000002</v>
      </c>
      <c r="D34" s="150"/>
      <c r="E34" s="8"/>
    </row>
    <row r="35" spans="1:5">
      <c r="A35" s="517">
        <v>19</v>
      </c>
      <c r="B35" s="89" t="s">
        <v>215</v>
      </c>
      <c r="C35" s="507">
        <v>10517866</v>
      </c>
      <c r="D35" s="150"/>
      <c r="E35" s="8"/>
    </row>
    <row r="36" spans="1:5">
      <c r="A36" s="517">
        <v>20</v>
      </c>
      <c r="B36" s="89" t="s">
        <v>137</v>
      </c>
      <c r="C36" s="507">
        <v>29773958.780000001</v>
      </c>
      <c r="D36" s="150"/>
      <c r="E36" s="7"/>
    </row>
    <row r="37" spans="1:5">
      <c r="A37" s="517">
        <v>20.100000000000001</v>
      </c>
      <c r="B37" s="93" t="s">
        <v>798</v>
      </c>
      <c r="C37" s="510">
        <v>0</v>
      </c>
      <c r="D37" s="266" t="s">
        <v>939</v>
      </c>
      <c r="E37" s="8"/>
    </row>
    <row r="38" spans="1:5">
      <c r="A38" s="517">
        <v>21</v>
      </c>
      <c r="B38" s="92" t="s">
        <v>216</v>
      </c>
      <c r="C38" s="510">
        <v>75381193.670000002</v>
      </c>
      <c r="D38" s="150"/>
      <c r="E38" s="8"/>
    </row>
    <row r="39" spans="1:5">
      <c r="A39" s="517">
        <v>21.1</v>
      </c>
      <c r="B39" s="93" t="s">
        <v>276</v>
      </c>
      <c r="C39" s="514">
        <v>61736593.670000002</v>
      </c>
      <c r="D39" s="266" t="s">
        <v>943</v>
      </c>
      <c r="E39" s="8"/>
    </row>
    <row r="40" spans="1:5" ht="30">
      <c r="A40" s="517">
        <v>21.2</v>
      </c>
      <c r="B40" s="521" t="s">
        <v>59</v>
      </c>
      <c r="C40" s="515">
        <v>13644599.999999998</v>
      </c>
      <c r="D40" s="266" t="s">
        <v>944</v>
      </c>
      <c r="E40" s="8"/>
    </row>
    <row r="41" spans="1:5">
      <c r="A41" s="517">
        <v>22</v>
      </c>
      <c r="B41" s="94" t="s">
        <v>217</v>
      </c>
      <c r="C41" s="512">
        <f>SUM(C29:C38)</f>
        <v>1462716203.9000001</v>
      </c>
      <c r="D41" s="153"/>
      <c r="E41" s="8"/>
    </row>
    <row r="42" spans="1:5">
      <c r="A42" s="517">
        <v>23</v>
      </c>
      <c r="B42" s="92" t="s">
        <v>218</v>
      </c>
      <c r="C42" s="507">
        <v>209008277</v>
      </c>
      <c r="D42" s="266" t="s">
        <v>945</v>
      </c>
      <c r="E42" s="8"/>
    </row>
    <row r="43" spans="1:5">
      <c r="A43" s="517">
        <v>24</v>
      </c>
      <c r="B43" s="92" t="s">
        <v>219</v>
      </c>
      <c r="C43" s="507"/>
      <c r="D43" s="150"/>
      <c r="E43" s="8"/>
    </row>
    <row r="44" spans="1:5">
      <c r="A44" s="517">
        <v>25</v>
      </c>
      <c r="B44" s="92" t="s">
        <v>275</v>
      </c>
      <c r="C44" s="507"/>
      <c r="D44" s="150"/>
      <c r="E44" s="7"/>
    </row>
    <row r="45" spans="1:5">
      <c r="A45" s="517">
        <v>26</v>
      </c>
      <c r="B45" s="92" t="s">
        <v>221</v>
      </c>
      <c r="C45" s="507"/>
      <c r="D45" s="150"/>
    </row>
    <row r="46" spans="1:5">
      <c r="A46" s="517">
        <v>27</v>
      </c>
      <c r="B46" s="92" t="s">
        <v>222</v>
      </c>
      <c r="C46" s="507">
        <v>0</v>
      </c>
      <c r="D46" s="150"/>
    </row>
    <row r="47" spans="1:5">
      <c r="A47" s="517">
        <v>28</v>
      </c>
      <c r="B47" s="92" t="s">
        <v>223</v>
      </c>
      <c r="C47" s="507">
        <v>-10026695.000000007</v>
      </c>
      <c r="D47" s="266" t="s">
        <v>946</v>
      </c>
    </row>
    <row r="48" spans="1:5">
      <c r="A48" s="517">
        <v>29</v>
      </c>
      <c r="B48" s="92" t="s">
        <v>41</v>
      </c>
      <c r="C48" s="507">
        <v>9726466</v>
      </c>
      <c r="D48" s="150"/>
    </row>
    <row r="49" spans="1:4">
      <c r="A49" s="522">
        <v>29.1</v>
      </c>
      <c r="B49" s="92" t="s">
        <v>37</v>
      </c>
      <c r="C49" s="511">
        <v>9726466</v>
      </c>
      <c r="D49" s="266" t="s">
        <v>947</v>
      </c>
    </row>
    <row r="50" spans="1:4">
      <c r="A50" s="522">
        <v>29.2</v>
      </c>
      <c r="B50" s="92" t="s">
        <v>41</v>
      </c>
      <c r="C50" s="511">
        <v>-9726466</v>
      </c>
      <c r="D50" s="266" t="s">
        <v>948</v>
      </c>
    </row>
    <row r="51" spans="1:4" ht="16.5" thickBot="1">
      <c r="A51" s="155">
        <v>30</v>
      </c>
      <c r="B51" s="156" t="s">
        <v>224</v>
      </c>
      <c r="C51" s="516">
        <f>SUM(C42:C48)</f>
        <v>208708048</v>
      </c>
      <c r="D51" s="157"/>
    </row>
  </sheetData>
  <pageMargins left="0.7" right="0.7" top="0.75" bottom="0.75" header="0.3" footer="0.3"/>
  <pageSetup paperSize="9" scale="5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C8" activePane="bottomRight" state="frozen"/>
      <selection activeCell="B3" sqref="B3"/>
      <selection pane="topRight" activeCell="B3" sqref="B3"/>
      <selection pane="bottomLeft" activeCell="B3" sqref="B3"/>
      <selection pane="bottomRight" activeCell="C8" sqref="C8:S21"/>
    </sheetView>
  </sheetViews>
  <sheetFormatPr defaultColWidth="9.140625" defaultRowHeight="12.75"/>
  <cols>
    <col min="1" max="1" width="10.5703125" style="2" bestFit="1" customWidth="1"/>
    <col min="2" max="2" width="95" style="2" customWidth="1"/>
    <col min="3" max="3" width="15.85546875" style="2" bestFit="1" customWidth="1"/>
    <col min="4" max="4" width="13.42578125" style="2" bestFit="1" customWidth="1"/>
    <col min="5" max="5" width="14.85546875" style="2" bestFit="1" customWidth="1"/>
    <col min="6" max="6" width="13.42578125" style="2" bestFit="1" customWidth="1"/>
    <col min="7" max="7" width="15.85546875" style="2" bestFit="1" customWidth="1"/>
    <col min="8" max="8" width="13.5703125" style="2" bestFit="1" customWidth="1"/>
    <col min="9" max="9" width="14.85546875" style="2" bestFit="1" customWidth="1"/>
    <col min="10" max="10" width="13.42578125" style="2" bestFit="1" customWidth="1"/>
    <col min="11" max="11" width="15.85546875" style="2" bestFit="1" customWidth="1"/>
    <col min="12" max="12" width="14.85546875" style="2" bestFit="1" customWidth="1"/>
    <col min="13" max="13" width="15.85546875" style="2" bestFit="1" customWidth="1"/>
    <col min="14" max="14" width="14.85546875" style="2" bestFit="1" customWidth="1"/>
    <col min="15" max="15" width="15.85546875" style="2" bestFit="1" customWidth="1"/>
    <col min="16" max="17" width="13.5703125" style="2" bestFit="1" customWidth="1"/>
    <col min="18" max="18" width="13.42578125" style="2" bestFit="1" customWidth="1"/>
    <col min="19" max="19" width="31.7109375" style="2" bestFit="1" customWidth="1"/>
    <col min="20" max="16384" width="9.140625" style="13"/>
  </cols>
  <sheetData>
    <row r="1" spans="1:19">
      <c r="A1" s="2" t="s">
        <v>231</v>
      </c>
      <c r="B1" s="346" t="str">
        <f>Info!C2</f>
        <v>სს "ვითიბი ბანკი ჯორჯია"</v>
      </c>
    </row>
    <row r="2" spans="1:19">
      <c r="A2" s="2" t="s">
        <v>232</v>
      </c>
      <c r="B2" s="452">
        <v>43646</v>
      </c>
    </row>
    <row r="4" spans="1:19" ht="39" thickBot="1">
      <c r="A4" s="72" t="s">
        <v>663</v>
      </c>
      <c r="B4" s="312" t="s">
        <v>769</v>
      </c>
    </row>
    <row r="5" spans="1:19">
      <c r="A5" s="138"/>
      <c r="B5" s="141"/>
      <c r="C5" s="120" t="s">
        <v>0</v>
      </c>
      <c r="D5" s="120" t="s">
        <v>1</v>
      </c>
      <c r="E5" s="120" t="s">
        <v>2</v>
      </c>
      <c r="F5" s="120" t="s">
        <v>3</v>
      </c>
      <c r="G5" s="120" t="s">
        <v>4</v>
      </c>
      <c r="H5" s="120" t="s">
        <v>10</v>
      </c>
      <c r="I5" s="120" t="s">
        <v>281</v>
      </c>
      <c r="J5" s="120" t="s">
        <v>282</v>
      </c>
      <c r="K5" s="120" t="s">
        <v>283</v>
      </c>
      <c r="L5" s="120" t="s">
        <v>284</v>
      </c>
      <c r="M5" s="120" t="s">
        <v>285</v>
      </c>
      <c r="N5" s="120" t="s">
        <v>286</v>
      </c>
      <c r="O5" s="120" t="s">
        <v>756</v>
      </c>
      <c r="P5" s="120" t="s">
        <v>757</v>
      </c>
      <c r="Q5" s="120" t="s">
        <v>758</v>
      </c>
      <c r="R5" s="304" t="s">
        <v>759</v>
      </c>
      <c r="S5" s="121" t="s">
        <v>760</v>
      </c>
    </row>
    <row r="6" spans="1:19" ht="46.5" customHeight="1">
      <c r="A6" s="162"/>
      <c r="B6" s="582" t="s">
        <v>761</v>
      </c>
      <c r="C6" s="580">
        <v>0</v>
      </c>
      <c r="D6" s="581"/>
      <c r="E6" s="580">
        <v>0.2</v>
      </c>
      <c r="F6" s="581"/>
      <c r="G6" s="580">
        <v>0.35</v>
      </c>
      <c r="H6" s="581"/>
      <c r="I6" s="580">
        <v>0.5</v>
      </c>
      <c r="J6" s="581"/>
      <c r="K6" s="580">
        <v>0.75</v>
      </c>
      <c r="L6" s="581"/>
      <c r="M6" s="580">
        <v>1</v>
      </c>
      <c r="N6" s="581"/>
      <c r="O6" s="580">
        <v>1.5</v>
      </c>
      <c r="P6" s="581"/>
      <c r="Q6" s="580">
        <v>2.5</v>
      </c>
      <c r="R6" s="581"/>
      <c r="S6" s="578" t="s">
        <v>294</v>
      </c>
    </row>
    <row r="7" spans="1:19">
      <c r="A7" s="162"/>
      <c r="B7" s="583"/>
      <c r="C7" s="311" t="s">
        <v>754</v>
      </c>
      <c r="D7" s="311" t="s">
        <v>755</v>
      </c>
      <c r="E7" s="311" t="s">
        <v>754</v>
      </c>
      <c r="F7" s="311" t="s">
        <v>755</v>
      </c>
      <c r="G7" s="311" t="s">
        <v>754</v>
      </c>
      <c r="H7" s="311" t="s">
        <v>755</v>
      </c>
      <c r="I7" s="311" t="s">
        <v>754</v>
      </c>
      <c r="J7" s="311" t="s">
        <v>755</v>
      </c>
      <c r="K7" s="311" t="s">
        <v>754</v>
      </c>
      <c r="L7" s="311" t="s">
        <v>755</v>
      </c>
      <c r="M7" s="311" t="s">
        <v>754</v>
      </c>
      <c r="N7" s="311" t="s">
        <v>755</v>
      </c>
      <c r="O7" s="311" t="s">
        <v>754</v>
      </c>
      <c r="P7" s="311" t="s">
        <v>755</v>
      </c>
      <c r="Q7" s="311" t="s">
        <v>754</v>
      </c>
      <c r="R7" s="311" t="s">
        <v>755</v>
      </c>
      <c r="S7" s="579"/>
    </row>
    <row r="8" spans="1:19" s="166" customFormat="1">
      <c r="A8" s="124">
        <v>1</v>
      </c>
      <c r="B8" s="183" t="s">
        <v>259</v>
      </c>
      <c r="C8" s="523">
        <v>155334368.90000001</v>
      </c>
      <c r="D8" s="523"/>
      <c r="E8" s="523">
        <v>0</v>
      </c>
      <c r="F8" s="523"/>
      <c r="G8" s="523">
        <v>0</v>
      </c>
      <c r="H8" s="523"/>
      <c r="I8" s="523">
        <v>68809</v>
      </c>
      <c r="J8" s="523"/>
      <c r="K8" s="523">
        <v>0</v>
      </c>
      <c r="L8" s="523"/>
      <c r="M8" s="523">
        <v>216613822.1636</v>
      </c>
      <c r="N8" s="523"/>
      <c r="O8" s="523">
        <v>0</v>
      </c>
      <c r="P8" s="523"/>
      <c r="Q8" s="523">
        <v>0</v>
      </c>
      <c r="R8" s="523"/>
      <c r="S8" s="524">
        <v>216648226.6636</v>
      </c>
    </row>
    <row r="9" spans="1:19" s="166" customFormat="1">
      <c r="A9" s="124">
        <v>2</v>
      </c>
      <c r="B9" s="183" t="s">
        <v>260</v>
      </c>
      <c r="C9" s="523">
        <v>0</v>
      </c>
      <c r="D9" s="523"/>
      <c r="E9" s="523">
        <v>0</v>
      </c>
      <c r="F9" s="523"/>
      <c r="G9" s="523">
        <v>0</v>
      </c>
      <c r="H9" s="523"/>
      <c r="I9" s="523">
        <v>0</v>
      </c>
      <c r="J9" s="523"/>
      <c r="K9" s="523">
        <v>0</v>
      </c>
      <c r="L9" s="523"/>
      <c r="M9" s="523">
        <v>0</v>
      </c>
      <c r="N9" s="523"/>
      <c r="O9" s="523">
        <v>0</v>
      </c>
      <c r="P9" s="523"/>
      <c r="Q9" s="523">
        <v>0</v>
      </c>
      <c r="R9" s="523"/>
      <c r="S9" s="524">
        <v>0</v>
      </c>
    </row>
    <row r="10" spans="1:19" s="166" customFormat="1">
      <c r="A10" s="124">
        <v>3</v>
      </c>
      <c r="B10" s="183" t="s">
        <v>261</v>
      </c>
      <c r="C10" s="523">
        <v>0</v>
      </c>
      <c r="D10" s="523"/>
      <c r="E10" s="523">
        <v>0</v>
      </c>
      <c r="F10" s="523"/>
      <c r="G10" s="523">
        <v>0</v>
      </c>
      <c r="H10" s="523"/>
      <c r="I10" s="523">
        <v>0</v>
      </c>
      <c r="J10" s="523"/>
      <c r="K10" s="523">
        <v>0</v>
      </c>
      <c r="L10" s="523"/>
      <c r="M10" s="523">
        <v>0</v>
      </c>
      <c r="N10" s="523"/>
      <c r="O10" s="523">
        <v>0</v>
      </c>
      <c r="P10" s="523"/>
      <c r="Q10" s="523">
        <v>0</v>
      </c>
      <c r="R10" s="523"/>
      <c r="S10" s="524">
        <v>0</v>
      </c>
    </row>
    <row r="11" spans="1:19" s="166" customFormat="1">
      <c r="A11" s="124">
        <v>4</v>
      </c>
      <c r="B11" s="183" t="s">
        <v>262</v>
      </c>
      <c r="C11" s="523">
        <v>0</v>
      </c>
      <c r="D11" s="523"/>
      <c r="E11" s="523">
        <v>0</v>
      </c>
      <c r="F11" s="523"/>
      <c r="G11" s="523">
        <v>0</v>
      </c>
      <c r="H11" s="523"/>
      <c r="I11" s="523">
        <v>0</v>
      </c>
      <c r="J11" s="523"/>
      <c r="K11" s="523">
        <v>0</v>
      </c>
      <c r="L11" s="523"/>
      <c r="M11" s="523">
        <v>0</v>
      </c>
      <c r="N11" s="523"/>
      <c r="O11" s="523">
        <v>0</v>
      </c>
      <c r="P11" s="523"/>
      <c r="Q11" s="523">
        <v>0</v>
      </c>
      <c r="R11" s="523"/>
      <c r="S11" s="524">
        <v>0</v>
      </c>
    </row>
    <row r="12" spans="1:19" s="166" customFormat="1">
      <c r="A12" s="124">
        <v>5</v>
      </c>
      <c r="B12" s="183" t="s">
        <v>263</v>
      </c>
      <c r="C12" s="523">
        <v>0</v>
      </c>
      <c r="D12" s="523"/>
      <c r="E12" s="523">
        <v>0</v>
      </c>
      <c r="F12" s="523"/>
      <c r="G12" s="523">
        <v>0</v>
      </c>
      <c r="H12" s="523"/>
      <c r="I12" s="523">
        <v>0</v>
      </c>
      <c r="J12" s="523"/>
      <c r="K12" s="523">
        <v>0</v>
      </c>
      <c r="L12" s="523"/>
      <c r="M12" s="523">
        <v>0</v>
      </c>
      <c r="N12" s="523"/>
      <c r="O12" s="523">
        <v>0</v>
      </c>
      <c r="P12" s="523"/>
      <c r="Q12" s="523">
        <v>0</v>
      </c>
      <c r="R12" s="523"/>
      <c r="S12" s="524">
        <v>0</v>
      </c>
    </row>
    <row r="13" spans="1:19" s="166" customFormat="1">
      <c r="A13" s="124">
        <v>6</v>
      </c>
      <c r="B13" s="183" t="s">
        <v>264</v>
      </c>
      <c r="C13" s="523">
        <v>0</v>
      </c>
      <c r="D13" s="523"/>
      <c r="E13" s="523">
        <v>19962033.782499999</v>
      </c>
      <c r="F13" s="523"/>
      <c r="G13" s="523">
        <v>0</v>
      </c>
      <c r="H13" s="523"/>
      <c r="I13" s="523">
        <v>30052715.630299997</v>
      </c>
      <c r="J13" s="523"/>
      <c r="K13" s="523">
        <v>0</v>
      </c>
      <c r="L13" s="523"/>
      <c r="M13" s="523">
        <v>4197215.5236</v>
      </c>
      <c r="N13" s="523">
        <v>4283387.1122500002</v>
      </c>
      <c r="O13" s="523">
        <v>0</v>
      </c>
      <c r="P13" s="523"/>
      <c r="Q13" s="523">
        <v>0</v>
      </c>
      <c r="R13" s="523"/>
      <c r="S13" s="524">
        <v>27499367.2075</v>
      </c>
    </row>
    <row r="14" spans="1:19" s="166" customFormat="1">
      <c r="A14" s="124">
        <v>7</v>
      </c>
      <c r="B14" s="183" t="s">
        <v>79</v>
      </c>
      <c r="C14" s="523">
        <v>0</v>
      </c>
      <c r="D14" s="523">
        <v>0</v>
      </c>
      <c r="E14" s="523">
        <v>0</v>
      </c>
      <c r="F14" s="523">
        <v>0</v>
      </c>
      <c r="G14" s="523">
        <v>0</v>
      </c>
      <c r="H14" s="523"/>
      <c r="I14" s="523">
        <v>0</v>
      </c>
      <c r="J14" s="523">
        <v>0</v>
      </c>
      <c r="K14" s="523">
        <v>0</v>
      </c>
      <c r="L14" s="523"/>
      <c r="M14" s="523">
        <v>516695354.81105983</v>
      </c>
      <c r="N14" s="523">
        <v>66889361.190815002</v>
      </c>
      <c r="O14" s="523">
        <v>5337113.0422900002</v>
      </c>
      <c r="P14" s="523">
        <v>116682.24243499999</v>
      </c>
      <c r="Q14" s="523">
        <v>0</v>
      </c>
      <c r="R14" s="523">
        <v>0</v>
      </c>
      <c r="S14" s="524">
        <v>591765408.92896235</v>
      </c>
    </row>
    <row r="15" spans="1:19" s="166" customFormat="1">
      <c r="A15" s="124">
        <v>8</v>
      </c>
      <c r="B15" s="183" t="s">
        <v>80</v>
      </c>
      <c r="C15" s="523">
        <v>0</v>
      </c>
      <c r="D15" s="523"/>
      <c r="E15" s="523">
        <v>0</v>
      </c>
      <c r="F15" s="523"/>
      <c r="G15" s="523">
        <v>0</v>
      </c>
      <c r="H15" s="523"/>
      <c r="I15" s="523">
        <v>0</v>
      </c>
      <c r="J15" s="523"/>
      <c r="K15" s="523">
        <v>250634813.03013</v>
      </c>
      <c r="L15" s="523">
        <v>13324758.585334001</v>
      </c>
      <c r="M15" s="523">
        <v>32911516.351369999</v>
      </c>
      <c r="N15" s="523">
        <v>338301.54251499998</v>
      </c>
      <c r="O15" s="523">
        <v>90904960.328770012</v>
      </c>
      <c r="P15" s="523">
        <v>1829135.9074349997</v>
      </c>
      <c r="Q15" s="523">
        <v>0</v>
      </c>
      <c r="R15" s="523"/>
      <c r="S15" s="524">
        <v>370320640.95979053</v>
      </c>
    </row>
    <row r="16" spans="1:19" s="166" customFormat="1">
      <c r="A16" s="124">
        <v>9</v>
      </c>
      <c r="B16" s="183" t="s">
        <v>81</v>
      </c>
      <c r="C16" s="523">
        <v>0</v>
      </c>
      <c r="D16" s="523"/>
      <c r="E16" s="523">
        <v>0</v>
      </c>
      <c r="F16" s="523"/>
      <c r="G16" s="523">
        <v>166013364.12843001</v>
      </c>
      <c r="H16" s="523">
        <v>1215884.214505</v>
      </c>
      <c r="I16" s="523">
        <v>0</v>
      </c>
      <c r="J16" s="523"/>
      <c r="K16" s="523">
        <v>0</v>
      </c>
      <c r="L16" s="523"/>
      <c r="M16" s="523">
        <v>0</v>
      </c>
      <c r="N16" s="523"/>
      <c r="O16" s="523">
        <v>0</v>
      </c>
      <c r="P16" s="523"/>
      <c r="Q16" s="523">
        <v>0</v>
      </c>
      <c r="R16" s="523"/>
      <c r="S16" s="524">
        <v>58530236.920027249</v>
      </c>
    </row>
    <row r="17" spans="1:19" s="166" customFormat="1">
      <c r="A17" s="124">
        <v>10</v>
      </c>
      <c r="B17" s="183" t="s">
        <v>75</v>
      </c>
      <c r="C17" s="523">
        <v>0</v>
      </c>
      <c r="D17" s="523"/>
      <c r="E17" s="523">
        <v>0</v>
      </c>
      <c r="F17" s="523"/>
      <c r="G17" s="523">
        <v>0</v>
      </c>
      <c r="H17" s="523"/>
      <c r="I17" s="523">
        <v>1660387.86314</v>
      </c>
      <c r="J17" s="523"/>
      <c r="K17" s="523">
        <v>0</v>
      </c>
      <c r="L17" s="523"/>
      <c r="M17" s="523">
        <v>14435727.989670003</v>
      </c>
      <c r="N17" s="523"/>
      <c r="O17" s="523">
        <v>426232.66128999996</v>
      </c>
      <c r="P17" s="523"/>
      <c r="Q17" s="523">
        <v>0</v>
      </c>
      <c r="R17" s="523"/>
      <c r="S17" s="524">
        <v>15905270.913175002</v>
      </c>
    </row>
    <row r="18" spans="1:19" s="166" customFormat="1">
      <c r="A18" s="124">
        <v>11</v>
      </c>
      <c r="B18" s="183" t="s">
        <v>76</v>
      </c>
      <c r="C18" s="523">
        <v>0</v>
      </c>
      <c r="D18" s="523"/>
      <c r="E18" s="523">
        <v>0</v>
      </c>
      <c r="F18" s="523"/>
      <c r="G18" s="523">
        <v>0</v>
      </c>
      <c r="H18" s="523"/>
      <c r="I18" s="523">
        <v>0</v>
      </c>
      <c r="J18" s="523"/>
      <c r="K18" s="523">
        <v>0</v>
      </c>
      <c r="L18" s="523"/>
      <c r="M18" s="523">
        <v>0</v>
      </c>
      <c r="N18" s="523"/>
      <c r="O18" s="523">
        <v>0</v>
      </c>
      <c r="P18" s="523"/>
      <c r="Q18" s="523">
        <v>0</v>
      </c>
      <c r="R18" s="523"/>
      <c r="S18" s="524">
        <v>0</v>
      </c>
    </row>
    <row r="19" spans="1:19" s="166" customFormat="1">
      <c r="A19" s="124">
        <v>12</v>
      </c>
      <c r="B19" s="183" t="s">
        <v>77</v>
      </c>
      <c r="C19" s="523">
        <v>0</v>
      </c>
      <c r="D19" s="523"/>
      <c r="E19" s="523">
        <v>0</v>
      </c>
      <c r="F19" s="523"/>
      <c r="G19" s="523">
        <v>0</v>
      </c>
      <c r="H19" s="523"/>
      <c r="I19" s="523">
        <v>0</v>
      </c>
      <c r="J19" s="523"/>
      <c r="K19" s="523">
        <v>0</v>
      </c>
      <c r="L19" s="523"/>
      <c r="M19" s="523">
        <v>0</v>
      </c>
      <c r="N19" s="523"/>
      <c r="O19" s="523">
        <v>0</v>
      </c>
      <c r="P19" s="523"/>
      <c r="Q19" s="523">
        <v>0</v>
      </c>
      <c r="R19" s="523"/>
      <c r="S19" s="524">
        <v>0</v>
      </c>
    </row>
    <row r="20" spans="1:19" s="166" customFormat="1">
      <c r="A20" s="124">
        <v>13</v>
      </c>
      <c r="B20" s="183" t="s">
        <v>78</v>
      </c>
      <c r="C20" s="523">
        <v>0</v>
      </c>
      <c r="D20" s="523"/>
      <c r="E20" s="523">
        <v>0</v>
      </c>
      <c r="F20" s="523"/>
      <c r="G20" s="523">
        <v>0</v>
      </c>
      <c r="H20" s="523"/>
      <c r="I20" s="523">
        <v>0</v>
      </c>
      <c r="J20" s="523"/>
      <c r="K20" s="523">
        <v>0</v>
      </c>
      <c r="L20" s="523"/>
      <c r="M20" s="523">
        <v>0</v>
      </c>
      <c r="N20" s="523"/>
      <c r="O20" s="523">
        <v>0</v>
      </c>
      <c r="P20" s="523"/>
      <c r="Q20" s="523">
        <v>0</v>
      </c>
      <c r="R20" s="523"/>
      <c r="S20" s="524">
        <v>0</v>
      </c>
    </row>
    <row r="21" spans="1:19" s="166" customFormat="1">
      <c r="A21" s="124">
        <v>14</v>
      </c>
      <c r="B21" s="183" t="s">
        <v>292</v>
      </c>
      <c r="C21" s="523">
        <v>55356761</v>
      </c>
      <c r="D21" s="523"/>
      <c r="E21" s="523">
        <v>0</v>
      </c>
      <c r="F21" s="523"/>
      <c r="G21" s="523">
        <v>0</v>
      </c>
      <c r="H21" s="523"/>
      <c r="I21" s="523">
        <v>0</v>
      </c>
      <c r="J21" s="523"/>
      <c r="K21" s="523">
        <v>0</v>
      </c>
      <c r="L21" s="523"/>
      <c r="M21" s="523">
        <v>121196319.524</v>
      </c>
      <c r="N21" s="523"/>
      <c r="O21" s="523">
        <v>0</v>
      </c>
      <c r="P21" s="523"/>
      <c r="Q21" s="523">
        <v>787675</v>
      </c>
      <c r="R21" s="523"/>
      <c r="S21" s="524">
        <v>123165507.024</v>
      </c>
    </row>
    <row r="22" spans="1:19" s="529" customFormat="1" ht="13.5" thickBot="1">
      <c r="A22" s="525"/>
      <c r="B22" s="526" t="s">
        <v>74</v>
      </c>
      <c r="C22" s="527">
        <f>SUM(C8:C21)</f>
        <v>210691129.90000001</v>
      </c>
      <c r="D22" s="527">
        <f t="shared" ref="D22:S22" si="0">SUM(D8:D21)</f>
        <v>0</v>
      </c>
      <c r="E22" s="527">
        <f t="shared" si="0"/>
        <v>19962033.782499999</v>
      </c>
      <c r="F22" s="527">
        <f t="shared" si="0"/>
        <v>0</v>
      </c>
      <c r="G22" s="527">
        <f t="shared" si="0"/>
        <v>166013364.12843001</v>
      </c>
      <c r="H22" s="527">
        <f t="shared" si="0"/>
        <v>1215884.214505</v>
      </c>
      <c r="I22" s="527">
        <f t="shared" si="0"/>
        <v>31781912.493439995</v>
      </c>
      <c r="J22" s="527">
        <f t="shared" si="0"/>
        <v>0</v>
      </c>
      <c r="K22" s="527">
        <f t="shared" si="0"/>
        <v>250634813.03013</v>
      </c>
      <c r="L22" s="527">
        <f t="shared" si="0"/>
        <v>13324758.585334001</v>
      </c>
      <c r="M22" s="527">
        <f t="shared" si="0"/>
        <v>906049956.36329985</v>
      </c>
      <c r="N22" s="527">
        <f t="shared" si="0"/>
        <v>71511049.845579997</v>
      </c>
      <c r="O22" s="527">
        <f t="shared" si="0"/>
        <v>96668306.032350019</v>
      </c>
      <c r="P22" s="527">
        <f t="shared" si="0"/>
        <v>1945818.1498699996</v>
      </c>
      <c r="Q22" s="527">
        <f t="shared" si="0"/>
        <v>787675</v>
      </c>
      <c r="R22" s="527">
        <f t="shared" si="0"/>
        <v>0</v>
      </c>
      <c r="S22" s="528">
        <f t="shared" si="0"/>
        <v>1403834658.6170552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70" zoomScaleNormal="70" workbookViewId="0">
      <pane xSplit="2" ySplit="6" topLeftCell="I7" activePane="bottomRight" state="frozen"/>
      <selection activeCell="B3" sqref="B3"/>
      <selection pane="topRight" activeCell="B3" sqref="B3"/>
      <selection pane="bottomLeft" activeCell="B3" sqref="B3"/>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231</v>
      </c>
      <c r="B1" s="346" t="str">
        <f>Info!C2</f>
        <v>სს "ვითიბი ბანკი ჯორჯია"</v>
      </c>
    </row>
    <row r="2" spans="1:22">
      <c r="A2" s="2" t="s">
        <v>232</v>
      </c>
      <c r="B2" s="452">
        <v>43646</v>
      </c>
    </row>
    <row r="4" spans="1:22" ht="27.75" thickBot="1">
      <c r="A4" s="2" t="s">
        <v>664</v>
      </c>
      <c r="B4" s="313" t="s">
        <v>770</v>
      </c>
      <c r="V4" s="210" t="s">
        <v>135</v>
      </c>
    </row>
    <row r="5" spans="1:22">
      <c r="A5" s="104"/>
      <c r="B5" s="105"/>
      <c r="C5" s="584" t="s">
        <v>241</v>
      </c>
      <c r="D5" s="585"/>
      <c r="E5" s="585"/>
      <c r="F5" s="585"/>
      <c r="G5" s="585"/>
      <c r="H5" s="585"/>
      <c r="I5" s="585"/>
      <c r="J5" s="585"/>
      <c r="K5" s="585"/>
      <c r="L5" s="586"/>
      <c r="M5" s="584" t="s">
        <v>242</v>
      </c>
      <c r="N5" s="585"/>
      <c r="O5" s="585"/>
      <c r="P5" s="585"/>
      <c r="Q5" s="585"/>
      <c r="R5" s="585"/>
      <c r="S5" s="586"/>
      <c r="T5" s="589" t="s">
        <v>768</v>
      </c>
      <c r="U5" s="589" t="s">
        <v>767</v>
      </c>
      <c r="V5" s="587" t="s">
        <v>243</v>
      </c>
    </row>
    <row r="6" spans="1:22" s="72" customFormat="1" ht="140.25">
      <c r="A6" s="122"/>
      <c r="B6" s="185"/>
      <c r="C6" s="102" t="s">
        <v>244</v>
      </c>
      <c r="D6" s="101" t="s">
        <v>245</v>
      </c>
      <c r="E6" s="98" t="s">
        <v>246</v>
      </c>
      <c r="F6" s="314" t="s">
        <v>762</v>
      </c>
      <c r="G6" s="101" t="s">
        <v>247</v>
      </c>
      <c r="H6" s="101" t="s">
        <v>248</v>
      </c>
      <c r="I6" s="101" t="s">
        <v>249</v>
      </c>
      <c r="J6" s="101" t="s">
        <v>291</v>
      </c>
      <c r="K6" s="101" t="s">
        <v>250</v>
      </c>
      <c r="L6" s="103" t="s">
        <v>251</v>
      </c>
      <c r="M6" s="102" t="s">
        <v>252</v>
      </c>
      <c r="N6" s="101" t="s">
        <v>253</v>
      </c>
      <c r="O6" s="101" t="s">
        <v>254</v>
      </c>
      <c r="P6" s="101" t="s">
        <v>255</v>
      </c>
      <c r="Q6" s="101" t="s">
        <v>256</v>
      </c>
      <c r="R6" s="101" t="s">
        <v>257</v>
      </c>
      <c r="S6" s="103" t="s">
        <v>258</v>
      </c>
      <c r="T6" s="590"/>
      <c r="U6" s="590"/>
      <c r="V6" s="588"/>
    </row>
    <row r="7" spans="1:22" s="166" customFormat="1">
      <c r="A7" s="167">
        <v>1</v>
      </c>
      <c r="B7" s="165" t="s">
        <v>259</v>
      </c>
      <c r="C7" s="288"/>
      <c r="D7" s="286">
        <v>0</v>
      </c>
      <c r="E7" s="286"/>
      <c r="F7" s="286"/>
      <c r="G7" s="286"/>
      <c r="H7" s="286"/>
      <c r="I7" s="286"/>
      <c r="J7" s="286">
        <v>0</v>
      </c>
      <c r="K7" s="286"/>
      <c r="L7" s="289"/>
      <c r="M7" s="288"/>
      <c r="N7" s="286"/>
      <c r="O7" s="286"/>
      <c r="P7" s="286"/>
      <c r="Q7" s="286"/>
      <c r="R7" s="286"/>
      <c r="S7" s="289"/>
      <c r="T7" s="308">
        <v>0</v>
      </c>
      <c r="U7" s="307"/>
      <c r="V7" s="290">
        <f>SUM(C7:S7)</f>
        <v>0</v>
      </c>
    </row>
    <row r="8" spans="1:22" s="166" customFormat="1">
      <c r="A8" s="167">
        <v>2</v>
      </c>
      <c r="B8" s="165" t="s">
        <v>260</v>
      </c>
      <c r="C8" s="288"/>
      <c r="D8" s="286">
        <v>0</v>
      </c>
      <c r="E8" s="286"/>
      <c r="F8" s="286"/>
      <c r="G8" s="286"/>
      <c r="H8" s="286"/>
      <c r="I8" s="286"/>
      <c r="J8" s="286">
        <v>0</v>
      </c>
      <c r="K8" s="286"/>
      <c r="L8" s="289"/>
      <c r="M8" s="288"/>
      <c r="N8" s="286"/>
      <c r="O8" s="286"/>
      <c r="P8" s="286"/>
      <c r="Q8" s="286"/>
      <c r="R8" s="286"/>
      <c r="S8" s="289"/>
      <c r="T8" s="307">
        <v>0</v>
      </c>
      <c r="U8" s="307"/>
      <c r="V8" s="290">
        <f t="shared" ref="V8:V20" si="0">SUM(C8:S8)</f>
        <v>0</v>
      </c>
    </row>
    <row r="9" spans="1:22" s="166" customFormat="1">
      <c r="A9" s="167">
        <v>3</v>
      </c>
      <c r="B9" s="165" t="s">
        <v>261</v>
      </c>
      <c r="C9" s="288"/>
      <c r="D9" s="286">
        <v>0</v>
      </c>
      <c r="E9" s="286"/>
      <c r="F9" s="286"/>
      <c r="G9" s="286"/>
      <c r="H9" s="286"/>
      <c r="I9" s="286"/>
      <c r="J9" s="286">
        <v>0</v>
      </c>
      <c r="K9" s="286"/>
      <c r="L9" s="289"/>
      <c r="M9" s="288"/>
      <c r="N9" s="286"/>
      <c r="O9" s="286"/>
      <c r="P9" s="286"/>
      <c r="Q9" s="286"/>
      <c r="R9" s="286"/>
      <c r="S9" s="289"/>
      <c r="T9" s="307">
        <v>0</v>
      </c>
      <c r="U9" s="307"/>
      <c r="V9" s="290">
        <f>SUM(C9:S9)</f>
        <v>0</v>
      </c>
    </row>
    <row r="10" spans="1:22" s="166" customFormat="1">
      <c r="A10" s="167">
        <v>4</v>
      </c>
      <c r="B10" s="165" t="s">
        <v>262</v>
      </c>
      <c r="C10" s="288"/>
      <c r="D10" s="286">
        <v>0</v>
      </c>
      <c r="E10" s="286"/>
      <c r="F10" s="286"/>
      <c r="G10" s="286"/>
      <c r="H10" s="286"/>
      <c r="I10" s="286"/>
      <c r="J10" s="286">
        <v>0</v>
      </c>
      <c r="K10" s="286"/>
      <c r="L10" s="289"/>
      <c r="M10" s="288"/>
      <c r="N10" s="286"/>
      <c r="O10" s="286"/>
      <c r="P10" s="286"/>
      <c r="Q10" s="286"/>
      <c r="R10" s="286"/>
      <c r="S10" s="289"/>
      <c r="T10" s="307">
        <v>0</v>
      </c>
      <c r="U10" s="307"/>
      <c r="V10" s="290">
        <f t="shared" si="0"/>
        <v>0</v>
      </c>
    </row>
    <row r="11" spans="1:22" s="166" customFormat="1">
      <c r="A11" s="167">
        <v>5</v>
      </c>
      <c r="B11" s="165" t="s">
        <v>263</v>
      </c>
      <c r="C11" s="288"/>
      <c r="D11" s="286">
        <v>0</v>
      </c>
      <c r="E11" s="286"/>
      <c r="F11" s="286"/>
      <c r="G11" s="286"/>
      <c r="H11" s="286"/>
      <c r="I11" s="286"/>
      <c r="J11" s="286">
        <v>0</v>
      </c>
      <c r="K11" s="286"/>
      <c r="L11" s="289"/>
      <c r="M11" s="288"/>
      <c r="N11" s="286"/>
      <c r="O11" s="286"/>
      <c r="P11" s="286"/>
      <c r="Q11" s="286"/>
      <c r="R11" s="286"/>
      <c r="S11" s="289"/>
      <c r="T11" s="307">
        <v>0</v>
      </c>
      <c r="U11" s="307"/>
      <c r="V11" s="290">
        <f t="shared" si="0"/>
        <v>0</v>
      </c>
    </row>
    <row r="12" spans="1:22" s="166" customFormat="1">
      <c r="A12" s="167">
        <v>6</v>
      </c>
      <c r="B12" s="165" t="s">
        <v>264</v>
      </c>
      <c r="C12" s="288"/>
      <c r="D12" s="286">
        <v>0</v>
      </c>
      <c r="E12" s="286"/>
      <c r="F12" s="286"/>
      <c r="G12" s="286"/>
      <c r="H12" s="286"/>
      <c r="I12" s="286"/>
      <c r="J12" s="286">
        <v>0</v>
      </c>
      <c r="K12" s="286"/>
      <c r="L12" s="289"/>
      <c r="M12" s="288"/>
      <c r="N12" s="286"/>
      <c r="O12" s="286"/>
      <c r="P12" s="286"/>
      <c r="Q12" s="286"/>
      <c r="R12" s="286"/>
      <c r="S12" s="289"/>
      <c r="T12" s="307">
        <v>0</v>
      </c>
      <c r="U12" s="307"/>
      <c r="V12" s="290">
        <f t="shared" si="0"/>
        <v>0</v>
      </c>
    </row>
    <row r="13" spans="1:22" s="166" customFormat="1">
      <c r="A13" s="167">
        <v>7</v>
      </c>
      <c r="B13" s="165" t="s">
        <v>79</v>
      </c>
      <c r="C13" s="288"/>
      <c r="D13" s="286">
        <v>33760847.051429994</v>
      </c>
      <c r="E13" s="286"/>
      <c r="F13" s="286"/>
      <c r="G13" s="286"/>
      <c r="H13" s="286"/>
      <c r="I13" s="286"/>
      <c r="J13" s="286">
        <v>0</v>
      </c>
      <c r="K13" s="286"/>
      <c r="L13" s="289"/>
      <c r="M13" s="288"/>
      <c r="N13" s="286"/>
      <c r="O13" s="286"/>
      <c r="P13" s="286"/>
      <c r="Q13" s="286"/>
      <c r="R13" s="286"/>
      <c r="S13" s="289"/>
      <c r="T13" s="307">
        <v>24279414.820904993</v>
      </c>
      <c r="U13" s="307">
        <v>9481432.230525</v>
      </c>
      <c r="V13" s="290">
        <f t="shared" si="0"/>
        <v>33760847.051429994</v>
      </c>
    </row>
    <row r="14" spans="1:22" s="166" customFormat="1">
      <c r="A14" s="167">
        <v>8</v>
      </c>
      <c r="B14" s="165" t="s">
        <v>80</v>
      </c>
      <c r="C14" s="288"/>
      <c r="D14" s="286">
        <v>8320908.2086900007</v>
      </c>
      <c r="E14" s="286"/>
      <c r="F14" s="286"/>
      <c r="G14" s="286"/>
      <c r="H14" s="286"/>
      <c r="I14" s="286"/>
      <c r="J14" s="286">
        <v>0</v>
      </c>
      <c r="K14" s="286"/>
      <c r="L14" s="289"/>
      <c r="M14" s="288"/>
      <c r="N14" s="286"/>
      <c r="O14" s="286"/>
      <c r="P14" s="286"/>
      <c r="Q14" s="286"/>
      <c r="R14" s="286"/>
      <c r="S14" s="289"/>
      <c r="T14" s="307">
        <v>7067457.1325745005</v>
      </c>
      <c r="U14" s="307">
        <v>1253451.0761155002</v>
      </c>
      <c r="V14" s="290">
        <f t="shared" si="0"/>
        <v>8320908.2086900007</v>
      </c>
    </row>
    <row r="15" spans="1:22" s="166" customFormat="1">
      <c r="A15" s="167">
        <v>9</v>
      </c>
      <c r="B15" s="165" t="s">
        <v>81</v>
      </c>
      <c r="C15" s="288"/>
      <c r="D15" s="286">
        <v>0</v>
      </c>
      <c r="E15" s="286"/>
      <c r="F15" s="286"/>
      <c r="G15" s="286"/>
      <c r="H15" s="286"/>
      <c r="I15" s="286"/>
      <c r="J15" s="286">
        <v>0</v>
      </c>
      <c r="K15" s="286"/>
      <c r="L15" s="289"/>
      <c r="M15" s="288"/>
      <c r="N15" s="286"/>
      <c r="O15" s="286"/>
      <c r="P15" s="286"/>
      <c r="Q15" s="286"/>
      <c r="R15" s="286"/>
      <c r="S15" s="289"/>
      <c r="T15" s="307">
        <v>0</v>
      </c>
      <c r="U15" s="307"/>
      <c r="V15" s="290">
        <f t="shared" si="0"/>
        <v>0</v>
      </c>
    </row>
    <row r="16" spans="1:22" s="166" customFormat="1">
      <c r="A16" s="167">
        <v>10</v>
      </c>
      <c r="B16" s="165" t="s">
        <v>75</v>
      </c>
      <c r="C16" s="288"/>
      <c r="D16" s="286">
        <v>41517.895864999999</v>
      </c>
      <c r="E16" s="286"/>
      <c r="F16" s="286"/>
      <c r="G16" s="286"/>
      <c r="H16" s="286"/>
      <c r="I16" s="286"/>
      <c r="J16" s="286">
        <v>0</v>
      </c>
      <c r="K16" s="286"/>
      <c r="L16" s="289"/>
      <c r="M16" s="288"/>
      <c r="N16" s="286"/>
      <c r="O16" s="286"/>
      <c r="P16" s="286"/>
      <c r="Q16" s="286"/>
      <c r="R16" s="286"/>
      <c r="S16" s="289"/>
      <c r="T16" s="307">
        <v>41517.895864999999</v>
      </c>
      <c r="U16" s="307"/>
      <c r="V16" s="290">
        <f t="shared" si="0"/>
        <v>41517.895864999999</v>
      </c>
    </row>
    <row r="17" spans="1:22" s="166" customFormat="1">
      <c r="A17" s="167">
        <v>11</v>
      </c>
      <c r="B17" s="165" t="s">
        <v>76</v>
      </c>
      <c r="C17" s="288"/>
      <c r="D17" s="286">
        <v>0</v>
      </c>
      <c r="E17" s="286"/>
      <c r="F17" s="286"/>
      <c r="G17" s="286"/>
      <c r="H17" s="286"/>
      <c r="I17" s="286"/>
      <c r="J17" s="286">
        <v>0</v>
      </c>
      <c r="K17" s="286"/>
      <c r="L17" s="289"/>
      <c r="M17" s="288"/>
      <c r="N17" s="286"/>
      <c r="O17" s="286"/>
      <c r="P17" s="286"/>
      <c r="Q17" s="286"/>
      <c r="R17" s="286"/>
      <c r="S17" s="289"/>
      <c r="T17" s="307">
        <v>0</v>
      </c>
      <c r="U17" s="307"/>
      <c r="V17" s="290">
        <f t="shared" si="0"/>
        <v>0</v>
      </c>
    </row>
    <row r="18" spans="1:22" s="166" customFormat="1">
      <c r="A18" s="167">
        <v>12</v>
      </c>
      <c r="B18" s="165" t="s">
        <v>77</v>
      </c>
      <c r="C18" s="288"/>
      <c r="D18" s="286">
        <v>0</v>
      </c>
      <c r="E18" s="286"/>
      <c r="F18" s="286"/>
      <c r="G18" s="286"/>
      <c r="H18" s="286"/>
      <c r="I18" s="286"/>
      <c r="J18" s="286">
        <v>0</v>
      </c>
      <c r="K18" s="286"/>
      <c r="L18" s="289"/>
      <c r="M18" s="288"/>
      <c r="N18" s="286"/>
      <c r="O18" s="286"/>
      <c r="P18" s="286"/>
      <c r="Q18" s="286"/>
      <c r="R18" s="286"/>
      <c r="S18" s="289"/>
      <c r="T18" s="307">
        <v>0</v>
      </c>
      <c r="U18" s="307"/>
      <c r="V18" s="290">
        <f t="shared" si="0"/>
        <v>0</v>
      </c>
    </row>
    <row r="19" spans="1:22" s="166" customFormat="1">
      <c r="A19" s="167">
        <v>13</v>
      </c>
      <c r="B19" s="165" t="s">
        <v>78</v>
      </c>
      <c r="C19" s="288"/>
      <c r="D19" s="286">
        <v>0</v>
      </c>
      <c r="E19" s="286"/>
      <c r="F19" s="286"/>
      <c r="G19" s="286"/>
      <c r="H19" s="286"/>
      <c r="I19" s="286"/>
      <c r="J19" s="286">
        <v>0</v>
      </c>
      <c r="K19" s="286"/>
      <c r="L19" s="289"/>
      <c r="M19" s="288"/>
      <c r="N19" s="286"/>
      <c r="O19" s="286"/>
      <c r="P19" s="286"/>
      <c r="Q19" s="286"/>
      <c r="R19" s="286"/>
      <c r="S19" s="289"/>
      <c r="T19" s="307">
        <v>0</v>
      </c>
      <c r="U19" s="307"/>
      <c r="V19" s="290">
        <f t="shared" si="0"/>
        <v>0</v>
      </c>
    </row>
    <row r="20" spans="1:22" s="166" customFormat="1">
      <c r="A20" s="167">
        <v>14</v>
      </c>
      <c r="B20" s="165" t="s">
        <v>292</v>
      </c>
      <c r="C20" s="288"/>
      <c r="D20" s="286">
        <v>0</v>
      </c>
      <c r="E20" s="286"/>
      <c r="F20" s="286"/>
      <c r="G20" s="286"/>
      <c r="H20" s="286"/>
      <c r="I20" s="286"/>
      <c r="J20" s="286">
        <v>0</v>
      </c>
      <c r="K20" s="286"/>
      <c r="L20" s="289"/>
      <c r="M20" s="288"/>
      <c r="N20" s="286"/>
      <c r="O20" s="286"/>
      <c r="P20" s="286"/>
      <c r="Q20" s="286"/>
      <c r="R20" s="286"/>
      <c r="S20" s="289"/>
      <c r="T20" s="307">
        <v>0</v>
      </c>
      <c r="U20" s="307"/>
      <c r="V20" s="290">
        <f t="shared" si="0"/>
        <v>0</v>
      </c>
    </row>
    <row r="21" spans="1:22" ht="13.5" thickBot="1">
      <c r="A21" s="106"/>
      <c r="B21" s="107" t="s">
        <v>74</v>
      </c>
      <c r="C21" s="291">
        <f>SUM(C7:C20)</f>
        <v>0</v>
      </c>
      <c r="D21" s="287">
        <f t="shared" ref="D21:V21" si="1">SUM(D7:D20)</f>
        <v>42123273.155984998</v>
      </c>
      <c r="E21" s="287">
        <f t="shared" si="1"/>
        <v>0</v>
      </c>
      <c r="F21" s="287">
        <f t="shared" si="1"/>
        <v>0</v>
      </c>
      <c r="G21" s="287">
        <f t="shared" si="1"/>
        <v>0</v>
      </c>
      <c r="H21" s="287">
        <f t="shared" si="1"/>
        <v>0</v>
      </c>
      <c r="I21" s="287">
        <f t="shared" si="1"/>
        <v>0</v>
      </c>
      <c r="J21" s="287">
        <f t="shared" si="1"/>
        <v>0</v>
      </c>
      <c r="K21" s="287">
        <f t="shared" si="1"/>
        <v>0</v>
      </c>
      <c r="L21" s="292">
        <f t="shared" si="1"/>
        <v>0</v>
      </c>
      <c r="M21" s="291">
        <f t="shared" si="1"/>
        <v>0</v>
      </c>
      <c r="N21" s="287">
        <f t="shared" si="1"/>
        <v>0</v>
      </c>
      <c r="O21" s="287">
        <f t="shared" si="1"/>
        <v>0</v>
      </c>
      <c r="P21" s="287">
        <f t="shared" si="1"/>
        <v>0</v>
      </c>
      <c r="Q21" s="287">
        <f t="shared" si="1"/>
        <v>0</v>
      </c>
      <c r="R21" s="287">
        <f t="shared" si="1"/>
        <v>0</v>
      </c>
      <c r="S21" s="292">
        <f t="shared" si="1"/>
        <v>0</v>
      </c>
      <c r="T21" s="292">
        <f>SUM(T7:T20)</f>
        <v>31388389.849344492</v>
      </c>
      <c r="U21" s="292">
        <f t="shared" si="1"/>
        <v>10734883.3066405</v>
      </c>
      <c r="V21" s="293">
        <f t="shared" si="1"/>
        <v>42123273.155984998</v>
      </c>
    </row>
    <row r="24" spans="1:22">
      <c r="A24" s="18"/>
      <c r="B24" s="18"/>
      <c r="C24" s="76"/>
      <c r="D24" s="76"/>
      <c r="E24" s="76"/>
    </row>
    <row r="25" spans="1:22">
      <c r="A25" s="99"/>
      <c r="B25" s="99"/>
      <c r="C25" s="18"/>
      <c r="D25" s="76"/>
      <c r="E25" s="76"/>
    </row>
    <row r="26" spans="1:22">
      <c r="A26" s="99"/>
      <c r="B26" s="100"/>
      <c r="C26" s="18"/>
      <c r="D26" s="76"/>
      <c r="E26" s="76"/>
    </row>
    <row r="27" spans="1:22">
      <c r="A27" s="99"/>
      <c r="B27" s="99"/>
      <c r="C27" s="18"/>
      <c r="D27" s="76"/>
      <c r="E27" s="76"/>
    </row>
    <row r="28" spans="1:22">
      <c r="A28" s="99"/>
      <c r="B28" s="100"/>
      <c r="C28" s="18"/>
      <c r="D28" s="76"/>
      <c r="E28" s="76"/>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231</v>
      </c>
      <c r="B1" s="346" t="str">
        <f>Info!C2</f>
        <v>სს "ვითიბი ბანკი ჯორჯია"</v>
      </c>
    </row>
    <row r="2" spans="1:9">
      <c r="A2" s="2" t="s">
        <v>232</v>
      </c>
      <c r="B2" s="452">
        <v>43646</v>
      </c>
    </row>
    <row r="4" spans="1:9" ht="13.5" thickBot="1">
      <c r="A4" s="2" t="s">
        <v>665</v>
      </c>
      <c r="B4" s="310" t="s">
        <v>771</v>
      </c>
    </row>
    <row r="5" spans="1:9">
      <c r="A5" s="104"/>
      <c r="B5" s="163"/>
      <c r="C5" s="168" t="s">
        <v>0</v>
      </c>
      <c r="D5" s="168" t="s">
        <v>1</v>
      </c>
      <c r="E5" s="168" t="s">
        <v>2</v>
      </c>
      <c r="F5" s="168" t="s">
        <v>3</v>
      </c>
      <c r="G5" s="305" t="s">
        <v>4</v>
      </c>
      <c r="H5" s="169" t="s">
        <v>10</v>
      </c>
      <c r="I5" s="24"/>
    </row>
    <row r="6" spans="1:9" ht="15" customHeight="1">
      <c r="A6" s="162"/>
      <c r="B6" s="22"/>
      <c r="C6" s="591" t="s">
        <v>763</v>
      </c>
      <c r="D6" s="595" t="s">
        <v>784</v>
      </c>
      <c r="E6" s="596"/>
      <c r="F6" s="591" t="s">
        <v>790</v>
      </c>
      <c r="G6" s="591" t="s">
        <v>791</v>
      </c>
      <c r="H6" s="593" t="s">
        <v>765</v>
      </c>
      <c r="I6" s="24"/>
    </row>
    <row r="7" spans="1:9" ht="76.5">
      <c r="A7" s="162"/>
      <c r="B7" s="22"/>
      <c r="C7" s="592"/>
      <c r="D7" s="309" t="s">
        <v>766</v>
      </c>
      <c r="E7" s="309" t="s">
        <v>764</v>
      </c>
      <c r="F7" s="592"/>
      <c r="G7" s="592"/>
      <c r="H7" s="594"/>
      <c r="I7" s="24"/>
    </row>
    <row r="8" spans="1:9">
      <c r="A8" s="95">
        <v>1</v>
      </c>
      <c r="B8" s="78" t="s">
        <v>259</v>
      </c>
      <c r="C8" s="294">
        <v>372017000.0636</v>
      </c>
      <c r="D8" s="295">
        <v>0</v>
      </c>
      <c r="E8" s="294">
        <v>0</v>
      </c>
      <c r="F8" s="294">
        <v>216648226.6636</v>
      </c>
      <c r="G8" s="306">
        <v>216648226.6636</v>
      </c>
      <c r="H8" s="530">
        <f>IFERROR(G8/(C8+E8),0)</f>
        <v>0.58236109270963921</v>
      </c>
    </row>
    <row r="9" spans="1:9" ht="15" customHeight="1">
      <c r="A9" s="95">
        <v>2</v>
      </c>
      <c r="B9" s="78" t="s">
        <v>260</v>
      </c>
      <c r="C9" s="294">
        <v>0</v>
      </c>
      <c r="D9" s="295">
        <v>0</v>
      </c>
      <c r="E9" s="294">
        <v>0</v>
      </c>
      <c r="F9" s="294">
        <v>0</v>
      </c>
      <c r="G9" s="306">
        <v>0</v>
      </c>
      <c r="H9" s="530">
        <f t="shared" ref="H9:H20" si="0">IFERROR(G9/(C9+E9),0)</f>
        <v>0</v>
      </c>
    </row>
    <row r="10" spans="1:9">
      <c r="A10" s="95">
        <v>3</v>
      </c>
      <c r="B10" s="78" t="s">
        <v>261</v>
      </c>
      <c r="C10" s="294">
        <v>0</v>
      </c>
      <c r="D10" s="295">
        <v>0</v>
      </c>
      <c r="E10" s="294">
        <v>0</v>
      </c>
      <c r="F10" s="294">
        <v>0</v>
      </c>
      <c r="G10" s="306">
        <v>0</v>
      </c>
      <c r="H10" s="530">
        <f t="shared" si="0"/>
        <v>0</v>
      </c>
    </row>
    <row r="11" spans="1:9">
      <c r="A11" s="95">
        <v>4</v>
      </c>
      <c r="B11" s="78" t="s">
        <v>262</v>
      </c>
      <c r="C11" s="294">
        <v>0</v>
      </c>
      <c r="D11" s="295">
        <v>0</v>
      </c>
      <c r="E11" s="294">
        <v>0</v>
      </c>
      <c r="F11" s="294">
        <v>0</v>
      </c>
      <c r="G11" s="306">
        <v>0</v>
      </c>
      <c r="H11" s="530">
        <f t="shared" si="0"/>
        <v>0</v>
      </c>
    </row>
    <row r="12" spans="1:9">
      <c r="A12" s="95">
        <v>5</v>
      </c>
      <c r="B12" s="78" t="s">
        <v>263</v>
      </c>
      <c r="C12" s="294">
        <v>0</v>
      </c>
      <c r="D12" s="295">
        <v>0</v>
      </c>
      <c r="E12" s="294">
        <v>0</v>
      </c>
      <c r="F12" s="294">
        <v>0</v>
      </c>
      <c r="G12" s="306">
        <v>0</v>
      </c>
      <c r="H12" s="530">
        <f t="shared" si="0"/>
        <v>0</v>
      </c>
    </row>
    <row r="13" spans="1:9">
      <c r="A13" s="95">
        <v>6</v>
      </c>
      <c r="B13" s="78" t="s">
        <v>264</v>
      </c>
      <c r="C13" s="294">
        <v>54211964.936399996</v>
      </c>
      <c r="D13" s="295">
        <v>8566774.2245000005</v>
      </c>
      <c r="E13" s="294">
        <v>4283387.1122500002</v>
      </c>
      <c r="F13" s="294">
        <v>27499367.2075</v>
      </c>
      <c r="G13" s="306">
        <v>27499367.2075</v>
      </c>
      <c r="H13" s="530">
        <f t="shared" si="0"/>
        <v>0.47011200453377994</v>
      </c>
    </row>
    <row r="14" spans="1:9">
      <c r="A14" s="95">
        <v>7</v>
      </c>
      <c r="B14" s="78" t="s">
        <v>79</v>
      </c>
      <c r="C14" s="294">
        <v>522032467.8533498</v>
      </c>
      <c r="D14" s="295">
        <v>114712202.98887999</v>
      </c>
      <c r="E14" s="294">
        <v>67006043.433249995</v>
      </c>
      <c r="F14" s="295">
        <v>591765408.92896235</v>
      </c>
      <c r="G14" s="361">
        <v>558004561.87753236</v>
      </c>
      <c r="H14" s="530">
        <f t="shared" si="0"/>
        <v>0.94731422680448873</v>
      </c>
    </row>
    <row r="15" spans="1:9">
      <c r="A15" s="95">
        <v>8</v>
      </c>
      <c r="B15" s="78" t="s">
        <v>80</v>
      </c>
      <c r="C15" s="294">
        <v>374451289.71027005</v>
      </c>
      <c r="D15" s="295">
        <v>27633078.142270003</v>
      </c>
      <c r="E15" s="294">
        <v>15492196.035284003</v>
      </c>
      <c r="F15" s="295">
        <v>370320640.95979053</v>
      </c>
      <c r="G15" s="361">
        <v>361999732.75110054</v>
      </c>
      <c r="H15" s="530">
        <f t="shared" si="0"/>
        <v>0.92833896701460128</v>
      </c>
    </row>
    <row r="16" spans="1:9">
      <c r="A16" s="95">
        <v>9</v>
      </c>
      <c r="B16" s="78" t="s">
        <v>81</v>
      </c>
      <c r="C16" s="294">
        <v>166013364.12843001</v>
      </c>
      <c r="D16" s="295">
        <v>2360768.4290100001</v>
      </c>
      <c r="E16" s="294">
        <v>1215884.214505</v>
      </c>
      <c r="F16" s="295">
        <v>58530236.920027249</v>
      </c>
      <c r="G16" s="361">
        <v>58530236.920027249</v>
      </c>
      <c r="H16" s="530">
        <f t="shared" si="0"/>
        <v>0.35</v>
      </c>
    </row>
    <row r="17" spans="1:8">
      <c r="A17" s="95">
        <v>10</v>
      </c>
      <c r="B17" s="78" t="s">
        <v>75</v>
      </c>
      <c r="C17" s="294">
        <v>16522348.514100002</v>
      </c>
      <c r="D17" s="295">
        <v>0</v>
      </c>
      <c r="E17" s="294">
        <v>0</v>
      </c>
      <c r="F17" s="295">
        <v>15905270.913175002</v>
      </c>
      <c r="G17" s="361">
        <v>15863753.017310001</v>
      </c>
      <c r="H17" s="530">
        <f t="shared" si="0"/>
        <v>0.96013911120274686</v>
      </c>
    </row>
    <row r="18" spans="1:8">
      <c r="A18" s="95">
        <v>11</v>
      </c>
      <c r="B18" s="78" t="s">
        <v>76</v>
      </c>
      <c r="C18" s="294">
        <v>0</v>
      </c>
      <c r="D18" s="295">
        <v>0</v>
      </c>
      <c r="E18" s="294">
        <v>0</v>
      </c>
      <c r="F18" s="295">
        <v>0</v>
      </c>
      <c r="G18" s="361">
        <v>0</v>
      </c>
      <c r="H18" s="530">
        <f t="shared" si="0"/>
        <v>0</v>
      </c>
    </row>
    <row r="19" spans="1:8">
      <c r="A19" s="95">
        <v>12</v>
      </c>
      <c r="B19" s="78" t="s">
        <v>77</v>
      </c>
      <c r="C19" s="294">
        <v>0</v>
      </c>
      <c r="D19" s="295">
        <v>0</v>
      </c>
      <c r="E19" s="294">
        <v>0</v>
      </c>
      <c r="F19" s="295">
        <v>0</v>
      </c>
      <c r="G19" s="361">
        <v>0</v>
      </c>
      <c r="H19" s="530">
        <f t="shared" si="0"/>
        <v>0</v>
      </c>
    </row>
    <row r="20" spans="1:8">
      <c r="A20" s="95">
        <v>13</v>
      </c>
      <c r="B20" s="78" t="s">
        <v>78</v>
      </c>
      <c r="C20" s="294">
        <v>0</v>
      </c>
      <c r="D20" s="295">
        <v>0</v>
      </c>
      <c r="E20" s="294">
        <v>0</v>
      </c>
      <c r="F20" s="295">
        <v>0</v>
      </c>
      <c r="G20" s="361">
        <v>0</v>
      </c>
      <c r="H20" s="530">
        <f t="shared" si="0"/>
        <v>0</v>
      </c>
    </row>
    <row r="21" spans="1:8">
      <c r="A21" s="95">
        <v>14</v>
      </c>
      <c r="B21" s="78" t="s">
        <v>292</v>
      </c>
      <c r="C21" s="294">
        <v>177340755.52399999</v>
      </c>
      <c r="D21" s="295">
        <v>0</v>
      </c>
      <c r="E21" s="294">
        <v>0</v>
      </c>
      <c r="F21" s="295">
        <v>123165507.024</v>
      </c>
      <c r="G21" s="361">
        <v>123165507.024</v>
      </c>
      <c r="H21" s="530">
        <f>IFERROR(G21/(C21+E21),0)</f>
        <v>0.69451326436540239</v>
      </c>
    </row>
    <row r="22" spans="1:8" ht="13.5" thickBot="1">
      <c r="A22" s="164"/>
      <c r="B22" s="170" t="s">
        <v>74</v>
      </c>
      <c r="C22" s="287">
        <f t="shared" ref="C22:F22" si="1">SUM(C8:C21)</f>
        <v>1682589190.73015</v>
      </c>
      <c r="D22" s="287">
        <f t="shared" si="1"/>
        <v>153272823.78466001</v>
      </c>
      <c r="E22" s="287">
        <f t="shared" si="1"/>
        <v>87997510.795288995</v>
      </c>
      <c r="F22" s="287">
        <f t="shared" si="1"/>
        <v>1403834658.6170552</v>
      </c>
      <c r="G22" s="287">
        <f>SUM(G8:G21)</f>
        <v>1361711385.4610701</v>
      </c>
      <c r="H22" s="315">
        <f>G22/(C22+E22)</f>
        <v>0.76907354171806175</v>
      </c>
    </row>
    <row r="28" spans="1:8" ht="10.5" customHeight="1"/>
  </sheetData>
  <mergeCells count="5">
    <mergeCell ref="C6:C7"/>
    <mergeCell ref="F6:F7"/>
    <mergeCell ref="G6:G7"/>
    <mergeCell ref="H6:H7"/>
    <mergeCell ref="D6:E6"/>
  </mergeCells>
  <pageMargins left="0.7" right="0.7" top="0.75" bottom="0.75" header="0.3" footer="0.3"/>
  <pageSetup paperSize="9" scale="63"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G20" sqref="G20"/>
    </sheetView>
  </sheetViews>
  <sheetFormatPr defaultColWidth="9.140625" defaultRowHeight="12.75"/>
  <cols>
    <col min="1" max="1" width="10.5703125" style="346" bestFit="1" customWidth="1"/>
    <col min="2" max="2" width="104.140625" style="346" customWidth="1"/>
    <col min="3" max="3" width="13.140625" style="346" customWidth="1"/>
    <col min="4" max="11" width="14.140625" style="346" customWidth="1"/>
    <col min="12" max="16384" width="9.140625" style="346"/>
  </cols>
  <sheetData>
    <row r="1" spans="1:11">
      <c r="A1" s="346" t="s">
        <v>231</v>
      </c>
      <c r="B1" s="346" t="str">
        <f>Info!C2</f>
        <v>სს "ვითიბი ბანკი ჯორჯია"</v>
      </c>
    </row>
    <row r="2" spans="1:11">
      <c r="A2" s="346" t="s">
        <v>232</v>
      </c>
      <c r="B2" s="451">
        <v>43646</v>
      </c>
      <c r="C2" s="347"/>
      <c r="D2" s="347"/>
    </row>
    <row r="3" spans="1:11">
      <c r="B3" s="347"/>
      <c r="C3" s="347"/>
      <c r="D3" s="347"/>
    </row>
    <row r="4" spans="1:11" ht="13.5" thickBot="1">
      <c r="A4" s="346" t="s">
        <v>833</v>
      </c>
      <c r="B4" s="310" t="s">
        <v>832</v>
      </c>
      <c r="C4" s="347"/>
      <c r="D4" s="347"/>
    </row>
    <row r="5" spans="1:11" ht="30" customHeight="1">
      <c r="A5" s="600"/>
      <c r="B5" s="601"/>
      <c r="C5" s="598" t="s">
        <v>868</v>
      </c>
      <c r="D5" s="598"/>
      <c r="E5" s="598"/>
      <c r="F5" s="598" t="s">
        <v>869</v>
      </c>
      <c r="G5" s="598"/>
      <c r="H5" s="598"/>
      <c r="I5" s="598" t="s">
        <v>870</v>
      </c>
      <c r="J5" s="598"/>
      <c r="K5" s="599"/>
    </row>
    <row r="6" spans="1:11">
      <c r="A6" s="344"/>
      <c r="B6" s="345"/>
      <c r="C6" s="348" t="s">
        <v>33</v>
      </c>
      <c r="D6" s="348" t="s">
        <v>138</v>
      </c>
      <c r="E6" s="348" t="s">
        <v>74</v>
      </c>
      <c r="F6" s="348" t="s">
        <v>33</v>
      </c>
      <c r="G6" s="348" t="s">
        <v>138</v>
      </c>
      <c r="H6" s="348" t="s">
        <v>74</v>
      </c>
      <c r="I6" s="348" t="s">
        <v>33</v>
      </c>
      <c r="J6" s="348" t="s">
        <v>138</v>
      </c>
      <c r="K6" s="353" t="s">
        <v>74</v>
      </c>
    </row>
    <row r="7" spans="1:11">
      <c r="A7" s="354" t="s">
        <v>803</v>
      </c>
      <c r="B7" s="343"/>
      <c r="C7" s="343"/>
      <c r="D7" s="343"/>
      <c r="E7" s="343"/>
      <c r="F7" s="343"/>
      <c r="G7" s="343"/>
      <c r="H7" s="343"/>
      <c r="I7" s="343"/>
      <c r="J7" s="343"/>
      <c r="K7" s="355"/>
    </row>
    <row r="8" spans="1:11">
      <c r="A8" s="342">
        <v>1</v>
      </c>
      <c r="B8" s="327" t="s">
        <v>803</v>
      </c>
      <c r="C8" s="534"/>
      <c r="D8" s="534"/>
      <c r="E8" s="534"/>
      <c r="F8" s="535">
        <v>187484285.56745049</v>
      </c>
      <c r="G8" s="535">
        <v>221099310.38284227</v>
      </c>
      <c r="H8" s="535">
        <v>408583595.95029289</v>
      </c>
      <c r="I8" s="535">
        <v>175588146.9048132</v>
      </c>
      <c r="J8" s="535">
        <v>216752168.11297917</v>
      </c>
      <c r="K8" s="536">
        <v>392340315.01779217</v>
      </c>
    </row>
    <row r="9" spans="1:11">
      <c r="A9" s="354" t="s">
        <v>804</v>
      </c>
      <c r="B9" s="343"/>
      <c r="C9" s="537"/>
      <c r="D9" s="537"/>
      <c r="E9" s="537"/>
      <c r="F9" s="537"/>
      <c r="G9" s="537"/>
      <c r="H9" s="537"/>
      <c r="I9" s="537"/>
      <c r="J9" s="537"/>
      <c r="K9" s="544"/>
    </row>
    <row r="10" spans="1:11">
      <c r="A10" s="356">
        <v>2</v>
      </c>
      <c r="B10" s="328" t="s">
        <v>805</v>
      </c>
      <c r="C10" s="538">
        <v>115567565.17901102</v>
      </c>
      <c r="D10" s="539">
        <v>340003226.16473073</v>
      </c>
      <c r="E10" s="539">
        <v>455570791.34374177</v>
      </c>
      <c r="F10" s="539">
        <v>9546440.1033829693</v>
      </c>
      <c r="G10" s="539">
        <v>28074297.333367378</v>
      </c>
      <c r="H10" s="539">
        <v>37620737.436750315</v>
      </c>
      <c r="I10" s="539">
        <v>2387073.7599164834</v>
      </c>
      <c r="J10" s="539">
        <v>6564911.6812939569</v>
      </c>
      <c r="K10" s="540">
        <v>8951985.4412104432</v>
      </c>
    </row>
    <row r="11" spans="1:11">
      <c r="A11" s="356">
        <v>3</v>
      </c>
      <c r="B11" s="328" t="s">
        <v>806</v>
      </c>
      <c r="C11" s="538">
        <v>405656510.61999989</v>
      </c>
      <c r="D11" s="539">
        <v>452884942.19946724</v>
      </c>
      <c r="E11" s="539">
        <v>858541452.81946659</v>
      </c>
      <c r="F11" s="539">
        <v>180354506.5449121</v>
      </c>
      <c r="G11" s="539">
        <v>84259407.888346329</v>
      </c>
      <c r="H11" s="539">
        <v>264613914.43325844</v>
      </c>
      <c r="I11" s="539">
        <v>138632366.66989565</v>
      </c>
      <c r="J11" s="539">
        <v>66567792.96055425</v>
      </c>
      <c r="K11" s="540">
        <v>205200159.63044986</v>
      </c>
    </row>
    <row r="12" spans="1:11">
      <c r="A12" s="356">
        <v>4</v>
      </c>
      <c r="B12" s="328" t="s">
        <v>807</v>
      </c>
      <c r="C12" s="538">
        <v>4615384.615384615</v>
      </c>
      <c r="D12" s="539">
        <v>654.73875384615383</v>
      </c>
      <c r="E12" s="539">
        <v>4616039.3541384619</v>
      </c>
      <c r="F12" s="539">
        <v>0</v>
      </c>
      <c r="G12" s="539">
        <v>654.73875384615383</v>
      </c>
      <c r="H12" s="539">
        <v>654.73875384615383</v>
      </c>
      <c r="I12" s="539">
        <v>0</v>
      </c>
      <c r="J12" s="539">
        <v>654.73875384615383</v>
      </c>
      <c r="K12" s="540">
        <v>654.73875384615383</v>
      </c>
    </row>
    <row r="13" spans="1:11">
      <c r="A13" s="356">
        <v>5</v>
      </c>
      <c r="B13" s="328" t="s">
        <v>808</v>
      </c>
      <c r="C13" s="538">
        <v>71499845.272527501</v>
      </c>
      <c r="D13" s="539">
        <v>71830867.821977988</v>
      </c>
      <c r="E13" s="539">
        <v>143330713.09450549</v>
      </c>
      <c r="F13" s="539">
        <v>14373754.173351649</v>
      </c>
      <c r="G13" s="539">
        <v>12192511.636187365</v>
      </c>
      <c r="H13" s="539">
        <v>26566265.809539013</v>
      </c>
      <c r="I13" s="539">
        <v>5174657.8747252757</v>
      </c>
      <c r="J13" s="539">
        <v>4693084.9135714294</v>
      </c>
      <c r="K13" s="540">
        <v>9867742.7882967032</v>
      </c>
    </row>
    <row r="14" spans="1:11">
      <c r="A14" s="356">
        <v>6</v>
      </c>
      <c r="B14" s="328" t="s">
        <v>823</v>
      </c>
      <c r="C14" s="538">
        <v>0</v>
      </c>
      <c r="D14" s="539">
        <v>0</v>
      </c>
      <c r="E14" s="539">
        <v>0</v>
      </c>
      <c r="F14" s="539">
        <v>0</v>
      </c>
      <c r="G14" s="539">
        <v>0</v>
      </c>
      <c r="H14" s="539">
        <v>0</v>
      </c>
      <c r="I14" s="539">
        <v>0</v>
      </c>
      <c r="J14" s="539">
        <v>0</v>
      </c>
      <c r="K14" s="540">
        <v>0</v>
      </c>
    </row>
    <row r="15" spans="1:11">
      <c r="A15" s="356">
        <v>7</v>
      </c>
      <c r="B15" s="328" t="s">
        <v>810</v>
      </c>
      <c r="C15" s="538">
        <v>20864456.167912092</v>
      </c>
      <c r="D15" s="539">
        <v>8500119.3279637378</v>
      </c>
      <c r="E15" s="539">
        <v>29364575.495875824</v>
      </c>
      <c r="F15" s="539">
        <v>4985619.4671428557</v>
      </c>
      <c r="G15" s="539">
        <v>2659931.4020934068</v>
      </c>
      <c r="H15" s="539">
        <v>7645550.8692362653</v>
      </c>
      <c r="I15" s="539">
        <v>4985619.4671428557</v>
      </c>
      <c r="J15" s="539">
        <v>2659931.4020934068</v>
      </c>
      <c r="K15" s="540">
        <v>7645550.8692362653</v>
      </c>
    </row>
    <row r="16" spans="1:11">
      <c r="A16" s="356">
        <v>8</v>
      </c>
      <c r="B16" s="329" t="s">
        <v>811</v>
      </c>
      <c r="C16" s="538">
        <v>618203761.85483503</v>
      </c>
      <c r="D16" s="539">
        <v>873219810.25289369</v>
      </c>
      <c r="E16" s="539">
        <v>1491423572.1077282</v>
      </c>
      <c r="F16" s="539">
        <v>209260320.28878963</v>
      </c>
      <c r="G16" s="539">
        <v>127186802.99874832</v>
      </c>
      <c r="H16" s="539">
        <v>336447123.28753787</v>
      </c>
      <c r="I16" s="539">
        <v>151179717.77168027</v>
      </c>
      <c r="J16" s="539">
        <v>80486375.696266934</v>
      </c>
      <c r="K16" s="540">
        <v>231666093.46794716</v>
      </c>
    </row>
    <row r="17" spans="1:11">
      <c r="A17" s="354" t="s">
        <v>812</v>
      </c>
      <c r="B17" s="343"/>
      <c r="C17" s="537"/>
      <c r="D17" s="537"/>
      <c r="E17" s="537"/>
      <c r="F17" s="545"/>
      <c r="G17" s="545"/>
      <c r="H17" s="545"/>
      <c r="I17" s="545"/>
      <c r="J17" s="545"/>
      <c r="K17" s="544"/>
    </row>
    <row r="18" spans="1:11">
      <c r="A18" s="356">
        <v>9</v>
      </c>
      <c r="B18" s="328" t="s">
        <v>813</v>
      </c>
      <c r="C18" s="538">
        <v>0</v>
      </c>
      <c r="D18" s="539">
        <v>0</v>
      </c>
      <c r="E18" s="539">
        <v>0</v>
      </c>
      <c r="F18" s="539">
        <v>0</v>
      </c>
      <c r="G18" s="539">
        <v>0</v>
      </c>
      <c r="H18" s="539">
        <v>0</v>
      </c>
      <c r="I18" s="539">
        <v>0</v>
      </c>
      <c r="J18" s="539">
        <v>0</v>
      </c>
      <c r="K18" s="540">
        <v>0</v>
      </c>
    </row>
    <row r="19" spans="1:11">
      <c r="A19" s="356">
        <v>10</v>
      </c>
      <c r="B19" s="328" t="s">
        <v>814</v>
      </c>
      <c r="C19" s="538">
        <v>590042283.12824154</v>
      </c>
      <c r="D19" s="539">
        <v>581636105.58205092</v>
      </c>
      <c r="E19" s="539">
        <v>1171678388.7102919</v>
      </c>
      <c r="F19" s="539">
        <v>16727617.341813192</v>
      </c>
      <c r="G19" s="539">
        <v>9916049.180109892</v>
      </c>
      <c r="H19" s="539">
        <v>26643666.52192308</v>
      </c>
      <c r="I19" s="539">
        <v>28623756.004450545</v>
      </c>
      <c r="J19" s="539">
        <v>63614601.993369237</v>
      </c>
      <c r="K19" s="540">
        <v>92238357.997819796</v>
      </c>
    </row>
    <row r="20" spans="1:11">
      <c r="A20" s="356">
        <v>11</v>
      </c>
      <c r="B20" s="328" t="s">
        <v>815</v>
      </c>
      <c r="C20" s="538">
        <v>24987716.22197802</v>
      </c>
      <c r="D20" s="539">
        <v>159102251.01738015</v>
      </c>
      <c r="E20" s="539">
        <v>184089967.23935819</v>
      </c>
      <c r="F20" s="539">
        <v>1765118.8582417585</v>
      </c>
      <c r="G20" s="539">
        <v>1.1439560439560441</v>
      </c>
      <c r="H20" s="539">
        <v>1765120.0021978023</v>
      </c>
      <c r="I20" s="539">
        <v>1765118.8582417585</v>
      </c>
      <c r="J20" s="539">
        <v>1.1439560439560441</v>
      </c>
      <c r="K20" s="540">
        <v>1765120.0021978023</v>
      </c>
    </row>
    <row r="21" spans="1:11" ht="13.5" thickBot="1">
      <c r="A21" s="231">
        <v>12</v>
      </c>
      <c r="B21" s="357" t="s">
        <v>816</v>
      </c>
      <c r="C21" s="541">
        <v>615029999.35021973</v>
      </c>
      <c r="D21" s="542">
        <v>740738356.59943092</v>
      </c>
      <c r="E21" s="541">
        <v>1355768355.9496515</v>
      </c>
      <c r="F21" s="542">
        <v>18492736.200054944</v>
      </c>
      <c r="G21" s="542">
        <v>9916050.3240659349</v>
      </c>
      <c r="H21" s="542">
        <v>28408786.524120882</v>
      </c>
      <c r="I21" s="542">
        <v>30388874.862692326</v>
      </c>
      <c r="J21" s="542">
        <v>63614603.137325287</v>
      </c>
      <c r="K21" s="543">
        <v>94003478.000017568</v>
      </c>
    </row>
    <row r="22" spans="1:11" ht="38.25" customHeight="1" thickBot="1">
      <c r="A22" s="340"/>
      <c r="B22" s="341"/>
      <c r="C22" s="341"/>
      <c r="D22" s="341"/>
      <c r="E22" s="341"/>
      <c r="F22" s="597" t="s">
        <v>817</v>
      </c>
      <c r="G22" s="598"/>
      <c r="H22" s="598"/>
      <c r="I22" s="597" t="s">
        <v>818</v>
      </c>
      <c r="J22" s="598"/>
      <c r="K22" s="599"/>
    </row>
    <row r="23" spans="1:11">
      <c r="A23" s="333">
        <v>13</v>
      </c>
      <c r="B23" s="330" t="s">
        <v>803</v>
      </c>
      <c r="C23" s="339"/>
      <c r="D23" s="339"/>
      <c r="E23" s="339"/>
      <c r="F23" s="547">
        <f>F8</f>
        <v>187484285.56745049</v>
      </c>
      <c r="G23" s="547">
        <f t="shared" ref="G23:H23" si="0">G8</f>
        <v>221099310.38284227</v>
      </c>
      <c r="H23" s="547">
        <f t="shared" si="0"/>
        <v>408583595.95029289</v>
      </c>
      <c r="I23" s="547">
        <f>I8</f>
        <v>175588146.9048132</v>
      </c>
      <c r="J23" s="547">
        <f t="shared" ref="J23:K23" si="1">J8</f>
        <v>216752168.11297917</v>
      </c>
      <c r="K23" s="548">
        <f t="shared" si="1"/>
        <v>392340315.01779217</v>
      </c>
    </row>
    <row r="24" spans="1:11" ht="13.5" thickBot="1">
      <c r="A24" s="334">
        <v>14</v>
      </c>
      <c r="B24" s="331" t="s">
        <v>819</v>
      </c>
      <c r="C24" s="358"/>
      <c r="D24" s="337"/>
      <c r="E24" s="338"/>
      <c r="F24" s="547">
        <f>MAX(F16-F21,F16*0.25)</f>
        <v>190767584.08873469</v>
      </c>
      <c r="G24" s="547">
        <f t="shared" ref="G24:K24" si="2">MAX(G16-G21,G16*0.25)</f>
        <v>117270752.67468238</v>
      </c>
      <c r="H24" s="547">
        <f t="shared" si="2"/>
        <v>308038336.76341701</v>
      </c>
      <c r="I24" s="547">
        <f t="shared" si="2"/>
        <v>120790842.90898794</v>
      </c>
      <c r="J24" s="547">
        <f t="shared" si="2"/>
        <v>20121593.924066734</v>
      </c>
      <c r="K24" s="548">
        <f t="shared" si="2"/>
        <v>137662615.4679296</v>
      </c>
    </row>
    <row r="25" spans="1:11" ht="13.5" thickBot="1">
      <c r="A25" s="335">
        <v>15</v>
      </c>
      <c r="B25" s="332" t="s">
        <v>820</v>
      </c>
      <c r="C25" s="336"/>
      <c r="D25" s="336"/>
      <c r="E25" s="336"/>
      <c r="F25" s="549">
        <f>F23/F24</f>
        <v>0.98278901241545846</v>
      </c>
      <c r="G25" s="549">
        <f t="shared" ref="G25:H25" si="3">G23/G24</f>
        <v>1.8853747020468767</v>
      </c>
      <c r="H25" s="549">
        <f t="shared" si="3"/>
        <v>1.3264050190742906</v>
      </c>
      <c r="I25" s="549">
        <f>I23/I24</f>
        <v>1.453654454892026</v>
      </c>
      <c r="J25" s="549">
        <f t="shared" ref="J25:K25" si="4">J23/J24</f>
        <v>10.772117205572343</v>
      </c>
      <c r="K25" s="550">
        <f t="shared" si="4"/>
        <v>2.8500135180795922</v>
      </c>
    </row>
    <row r="28" spans="1:11" ht="38.25">
      <c r="B28" s="23" t="s">
        <v>867</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workbookViewId="0">
      <pane xSplit="1" ySplit="5" topLeftCell="B6" activePane="bottomRight" state="frozen"/>
      <selection activeCell="B3" sqref="B3"/>
      <selection pane="topRight" activeCell="B3" sqref="B3"/>
      <selection pane="bottomLeft" activeCell="B3" sqref="B3"/>
      <selection pane="bottomRight" activeCell="J28" sqref="J28"/>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3"/>
  </cols>
  <sheetData>
    <row r="1" spans="1:14">
      <c r="A1" s="5" t="s">
        <v>231</v>
      </c>
      <c r="B1" s="73" t="str">
        <f>Info!C2</f>
        <v>სს "ვითიბი ბანკი ჯორჯია"</v>
      </c>
    </row>
    <row r="2" spans="1:14" ht="14.25" customHeight="1">
      <c r="A2" s="73" t="s">
        <v>232</v>
      </c>
      <c r="B2" s="450">
        <v>43646</v>
      </c>
    </row>
    <row r="3" spans="1:14" ht="14.25" customHeight="1"/>
    <row r="4" spans="1:14" ht="15.75" thickBot="1">
      <c r="A4" s="2" t="s">
        <v>666</v>
      </c>
      <c r="B4" s="97" t="s">
        <v>83</v>
      </c>
    </row>
    <row r="5" spans="1:14" s="25" customFormat="1" ht="12.75">
      <c r="A5" s="179"/>
      <c r="B5" s="180"/>
      <c r="C5" s="181" t="s">
        <v>0</v>
      </c>
      <c r="D5" s="181" t="s">
        <v>1</v>
      </c>
      <c r="E5" s="181" t="s">
        <v>2</v>
      </c>
      <c r="F5" s="181" t="s">
        <v>3</v>
      </c>
      <c r="G5" s="181" t="s">
        <v>4</v>
      </c>
      <c r="H5" s="181" t="s">
        <v>10</v>
      </c>
      <c r="I5" s="181" t="s">
        <v>281</v>
      </c>
      <c r="J5" s="181" t="s">
        <v>282</v>
      </c>
      <c r="K5" s="181" t="s">
        <v>283</v>
      </c>
      <c r="L5" s="181" t="s">
        <v>284</v>
      </c>
      <c r="M5" s="181" t="s">
        <v>285</v>
      </c>
      <c r="N5" s="182" t="s">
        <v>286</v>
      </c>
    </row>
    <row r="6" spans="1:14" ht="45">
      <c r="A6" s="171"/>
      <c r="B6" s="109"/>
      <c r="C6" s="110" t="s">
        <v>93</v>
      </c>
      <c r="D6" s="111" t="s">
        <v>82</v>
      </c>
      <c r="E6" s="112" t="s">
        <v>92</v>
      </c>
      <c r="F6" s="113">
        <v>0</v>
      </c>
      <c r="G6" s="113">
        <v>0.2</v>
      </c>
      <c r="H6" s="113">
        <v>0.35</v>
      </c>
      <c r="I6" s="113">
        <v>0.5</v>
      </c>
      <c r="J6" s="113">
        <v>0.75</v>
      </c>
      <c r="K6" s="113">
        <v>1</v>
      </c>
      <c r="L6" s="113">
        <v>1.5</v>
      </c>
      <c r="M6" s="113">
        <v>2.5</v>
      </c>
      <c r="N6" s="172" t="s">
        <v>83</v>
      </c>
    </row>
    <row r="7" spans="1:14">
      <c r="A7" s="173">
        <v>1</v>
      </c>
      <c r="B7" s="114" t="s">
        <v>84</v>
      </c>
      <c r="C7" s="531">
        <f>SUM(C8:C13)</f>
        <v>165524223.5474</v>
      </c>
      <c r="D7" s="109"/>
      <c r="E7" s="299">
        <f t="shared" ref="E7:M7" si="0">SUM(E8:E13)</f>
        <v>12139290.242596</v>
      </c>
      <c r="F7" s="296">
        <f>SUM(F8:F13)</f>
        <v>0</v>
      </c>
      <c r="G7" s="296">
        <f t="shared" si="0"/>
        <v>0</v>
      </c>
      <c r="H7" s="296">
        <f t="shared" si="0"/>
        <v>0</v>
      </c>
      <c r="I7" s="296">
        <f t="shared" si="0"/>
        <v>0</v>
      </c>
      <c r="J7" s="296">
        <f t="shared" si="0"/>
        <v>0</v>
      </c>
      <c r="K7" s="531">
        <f t="shared" si="0"/>
        <v>12139290.242596</v>
      </c>
      <c r="L7" s="296">
        <f t="shared" si="0"/>
        <v>0</v>
      </c>
      <c r="M7" s="296">
        <f t="shared" si="0"/>
        <v>0</v>
      </c>
      <c r="N7" s="174">
        <f>SUM(N8:N13)</f>
        <v>12139290.242596</v>
      </c>
    </row>
    <row r="8" spans="1:14">
      <c r="A8" s="173">
        <v>1.1000000000000001</v>
      </c>
      <c r="B8" s="115" t="s">
        <v>85</v>
      </c>
      <c r="C8" s="532">
        <v>42454100</v>
      </c>
      <c r="D8" s="116">
        <v>0.02</v>
      </c>
      <c r="E8" s="299">
        <f>C8*D8</f>
        <v>849082</v>
      </c>
      <c r="F8" s="297"/>
      <c r="G8" s="297"/>
      <c r="H8" s="297"/>
      <c r="I8" s="297"/>
      <c r="J8" s="297"/>
      <c r="K8" s="532">
        <v>849082</v>
      </c>
      <c r="L8" s="297"/>
      <c r="M8" s="297"/>
      <c r="N8" s="174">
        <f>SUMPRODUCT($F$6:$M$6,F8:M8)</f>
        <v>849082</v>
      </c>
    </row>
    <row r="9" spans="1:14">
      <c r="A9" s="173">
        <v>1.2</v>
      </c>
      <c r="B9" s="115" t="s">
        <v>86</v>
      </c>
      <c r="C9" s="532">
        <v>187776</v>
      </c>
      <c r="D9" s="116">
        <v>0.05</v>
      </c>
      <c r="E9" s="299">
        <f>C9*D9</f>
        <v>9388.8000000000011</v>
      </c>
      <c r="F9" s="297"/>
      <c r="G9" s="297"/>
      <c r="H9" s="297"/>
      <c r="I9" s="297"/>
      <c r="J9" s="297"/>
      <c r="K9" s="532">
        <v>9388.8000000000011</v>
      </c>
      <c r="L9" s="297"/>
      <c r="M9" s="297"/>
      <c r="N9" s="174">
        <f t="shared" ref="N9:N12" si="1">SUMPRODUCT($F$6:$M$6,F9:M9)</f>
        <v>9388.8000000000011</v>
      </c>
    </row>
    <row r="10" spans="1:14">
      <c r="A10" s="173">
        <v>1.3</v>
      </c>
      <c r="B10" s="115" t="s">
        <v>87</v>
      </c>
      <c r="C10" s="532">
        <v>97697745.384000003</v>
      </c>
      <c r="D10" s="116">
        <v>0.08</v>
      </c>
      <c r="E10" s="299">
        <f>C10*D10</f>
        <v>7815819.6307200007</v>
      </c>
      <c r="F10" s="297"/>
      <c r="G10" s="297"/>
      <c r="H10" s="297"/>
      <c r="I10" s="297"/>
      <c r="J10" s="297"/>
      <c r="K10" s="532">
        <v>7815819.6307200007</v>
      </c>
      <c r="L10" s="297"/>
      <c r="M10" s="297"/>
      <c r="N10" s="174">
        <f>SUMPRODUCT($F$6:$M$6,F10:M10)</f>
        <v>7815819.6307200007</v>
      </c>
    </row>
    <row r="11" spans="1:14">
      <c r="A11" s="173">
        <v>1.4</v>
      </c>
      <c r="B11" s="115" t="s">
        <v>88</v>
      </c>
      <c r="C11" s="532">
        <v>738560</v>
      </c>
      <c r="D11" s="116">
        <v>0.11</v>
      </c>
      <c r="E11" s="299">
        <f>C11*D11</f>
        <v>81241.600000000006</v>
      </c>
      <c r="F11" s="297"/>
      <c r="G11" s="297"/>
      <c r="H11" s="297"/>
      <c r="I11" s="297"/>
      <c r="J11" s="297"/>
      <c r="K11" s="532">
        <v>81241.600000000006</v>
      </c>
      <c r="L11" s="297"/>
      <c r="M11" s="297"/>
      <c r="N11" s="174">
        <f t="shared" si="1"/>
        <v>81241.600000000006</v>
      </c>
    </row>
    <row r="12" spans="1:14">
      <c r="A12" s="173">
        <v>1.5</v>
      </c>
      <c r="B12" s="115" t="s">
        <v>89</v>
      </c>
      <c r="C12" s="532">
        <v>24169701.5134</v>
      </c>
      <c r="D12" s="116">
        <v>0.14000000000000001</v>
      </c>
      <c r="E12" s="299">
        <f>C12*D12</f>
        <v>3383758.2118760003</v>
      </c>
      <c r="F12" s="297"/>
      <c r="G12" s="297"/>
      <c r="H12" s="297"/>
      <c r="I12" s="297"/>
      <c r="J12" s="297"/>
      <c r="K12" s="532">
        <v>3383758.2118760003</v>
      </c>
      <c r="L12" s="297"/>
      <c r="M12" s="297"/>
      <c r="N12" s="174">
        <f t="shared" si="1"/>
        <v>3383758.2118760003</v>
      </c>
    </row>
    <row r="13" spans="1:14">
      <c r="A13" s="173">
        <v>1.6</v>
      </c>
      <c r="B13" s="117" t="s">
        <v>90</v>
      </c>
      <c r="C13" s="532">
        <v>276340.65000000002</v>
      </c>
      <c r="D13" s="118"/>
      <c r="E13" s="297"/>
      <c r="F13" s="297"/>
      <c r="G13" s="297"/>
      <c r="H13" s="297"/>
      <c r="I13" s="297"/>
      <c r="J13" s="297"/>
      <c r="K13" s="532">
        <v>0</v>
      </c>
      <c r="L13" s="297"/>
      <c r="M13" s="297"/>
      <c r="N13" s="174">
        <f>SUMPRODUCT($F$6:$M$6,F13:M13)</f>
        <v>0</v>
      </c>
    </row>
    <row r="14" spans="1:14">
      <c r="A14" s="173">
        <v>2</v>
      </c>
      <c r="B14" s="119" t="s">
        <v>91</v>
      </c>
      <c r="C14" s="296">
        <f>SUM(C15:C20)</f>
        <v>0</v>
      </c>
      <c r="D14" s="109"/>
      <c r="E14" s="299">
        <f t="shared" ref="E14:M14" si="2">SUM(E15:E20)</f>
        <v>0</v>
      </c>
      <c r="F14" s="297">
        <f t="shared" si="2"/>
        <v>0</v>
      </c>
      <c r="G14" s="297">
        <f t="shared" si="2"/>
        <v>0</v>
      </c>
      <c r="H14" s="297">
        <f t="shared" si="2"/>
        <v>0</v>
      </c>
      <c r="I14" s="297">
        <f t="shared" si="2"/>
        <v>0</v>
      </c>
      <c r="J14" s="297">
        <f t="shared" si="2"/>
        <v>0</v>
      </c>
      <c r="K14" s="297">
        <f t="shared" si="2"/>
        <v>0</v>
      </c>
      <c r="L14" s="297">
        <f t="shared" si="2"/>
        <v>0</v>
      </c>
      <c r="M14" s="297">
        <f t="shared" si="2"/>
        <v>0</v>
      </c>
      <c r="N14" s="174">
        <f>SUM(N15:N20)</f>
        <v>0</v>
      </c>
    </row>
    <row r="15" spans="1:14">
      <c r="A15" s="173">
        <v>2.1</v>
      </c>
      <c r="B15" s="117" t="s">
        <v>85</v>
      </c>
      <c r="C15" s="297"/>
      <c r="D15" s="116">
        <v>5.0000000000000001E-3</v>
      </c>
      <c r="E15" s="299">
        <f>C15*D15</f>
        <v>0</v>
      </c>
      <c r="F15" s="297"/>
      <c r="G15" s="297"/>
      <c r="H15" s="297"/>
      <c r="I15" s="297"/>
      <c r="J15" s="297"/>
      <c r="K15" s="297"/>
      <c r="L15" s="297"/>
      <c r="M15" s="297"/>
      <c r="N15" s="174">
        <f>SUMPRODUCT($F$6:$M$6,F15:M15)</f>
        <v>0</v>
      </c>
    </row>
    <row r="16" spans="1:14">
      <c r="A16" s="173">
        <v>2.2000000000000002</v>
      </c>
      <c r="B16" s="117" t="s">
        <v>86</v>
      </c>
      <c r="C16" s="297"/>
      <c r="D16" s="116">
        <v>0.01</v>
      </c>
      <c r="E16" s="299">
        <f>C16*D16</f>
        <v>0</v>
      </c>
      <c r="F16" s="297"/>
      <c r="G16" s="297"/>
      <c r="H16" s="297"/>
      <c r="I16" s="297"/>
      <c r="J16" s="297"/>
      <c r="K16" s="297"/>
      <c r="L16" s="297"/>
      <c r="M16" s="297"/>
      <c r="N16" s="174">
        <f t="shared" ref="N16:N20" si="3">SUMPRODUCT($F$6:$M$6,F16:M16)</f>
        <v>0</v>
      </c>
    </row>
    <row r="17" spans="1:14">
      <c r="A17" s="173">
        <v>2.2999999999999998</v>
      </c>
      <c r="B17" s="117" t="s">
        <v>87</v>
      </c>
      <c r="C17" s="297"/>
      <c r="D17" s="116">
        <v>0.02</v>
      </c>
      <c r="E17" s="299">
        <f>C17*D17</f>
        <v>0</v>
      </c>
      <c r="F17" s="297"/>
      <c r="G17" s="297"/>
      <c r="H17" s="297"/>
      <c r="I17" s="297"/>
      <c r="J17" s="297"/>
      <c r="K17" s="297"/>
      <c r="L17" s="297"/>
      <c r="M17" s="297"/>
      <c r="N17" s="174">
        <f t="shared" si="3"/>
        <v>0</v>
      </c>
    </row>
    <row r="18" spans="1:14">
      <c r="A18" s="173">
        <v>2.4</v>
      </c>
      <c r="B18" s="117" t="s">
        <v>88</v>
      </c>
      <c r="C18" s="297"/>
      <c r="D18" s="116">
        <v>0.03</v>
      </c>
      <c r="E18" s="299">
        <f>C18*D18</f>
        <v>0</v>
      </c>
      <c r="F18" s="297"/>
      <c r="G18" s="297"/>
      <c r="H18" s="297"/>
      <c r="I18" s="297"/>
      <c r="J18" s="297"/>
      <c r="K18" s="297"/>
      <c r="L18" s="297"/>
      <c r="M18" s="297"/>
      <c r="N18" s="174">
        <f t="shared" si="3"/>
        <v>0</v>
      </c>
    </row>
    <row r="19" spans="1:14">
      <c r="A19" s="173">
        <v>2.5</v>
      </c>
      <c r="B19" s="117" t="s">
        <v>89</v>
      </c>
      <c r="C19" s="297"/>
      <c r="D19" s="116">
        <v>0.04</v>
      </c>
      <c r="E19" s="299">
        <f>C19*D19</f>
        <v>0</v>
      </c>
      <c r="F19" s="297"/>
      <c r="G19" s="297"/>
      <c r="H19" s="297"/>
      <c r="I19" s="297"/>
      <c r="J19" s="297"/>
      <c r="K19" s="297"/>
      <c r="L19" s="297"/>
      <c r="M19" s="297"/>
      <c r="N19" s="174">
        <f t="shared" si="3"/>
        <v>0</v>
      </c>
    </row>
    <row r="20" spans="1:14">
      <c r="A20" s="173">
        <v>2.6</v>
      </c>
      <c r="B20" s="117" t="s">
        <v>90</v>
      </c>
      <c r="C20" s="297"/>
      <c r="D20" s="118"/>
      <c r="E20" s="300"/>
      <c r="F20" s="297"/>
      <c r="G20" s="297"/>
      <c r="H20" s="297"/>
      <c r="I20" s="297"/>
      <c r="J20" s="297"/>
      <c r="K20" s="297"/>
      <c r="L20" s="297"/>
      <c r="M20" s="297"/>
      <c r="N20" s="174">
        <f t="shared" si="3"/>
        <v>0</v>
      </c>
    </row>
    <row r="21" spans="1:14" ht="15.75" thickBot="1">
      <c r="A21" s="175">
        <v>3</v>
      </c>
      <c r="B21" s="176" t="s">
        <v>74</v>
      </c>
      <c r="C21" s="298">
        <f>C14+C7</f>
        <v>165524223.5474</v>
      </c>
      <c r="D21" s="177"/>
      <c r="E21" s="301">
        <f>E14+E7</f>
        <v>12139290.242596</v>
      </c>
      <c r="F21" s="302">
        <f>F7+F14</f>
        <v>0</v>
      </c>
      <c r="G21" s="302">
        <f t="shared" ref="G21:L21" si="4">G7+G14</f>
        <v>0</v>
      </c>
      <c r="H21" s="302">
        <f t="shared" si="4"/>
        <v>0</v>
      </c>
      <c r="I21" s="302">
        <f t="shared" si="4"/>
        <v>0</v>
      </c>
      <c r="J21" s="302">
        <f t="shared" si="4"/>
        <v>0</v>
      </c>
      <c r="K21" s="302">
        <f t="shared" si="4"/>
        <v>12139290.242596</v>
      </c>
      <c r="L21" s="302">
        <f t="shared" si="4"/>
        <v>0</v>
      </c>
      <c r="M21" s="302">
        <f>M7+M14</f>
        <v>0</v>
      </c>
      <c r="N21" s="178">
        <f>N14+N7</f>
        <v>12139290.242596</v>
      </c>
    </row>
    <row r="22" spans="1:14">
      <c r="E22" s="303"/>
      <c r="F22" s="303"/>
      <c r="G22" s="303"/>
      <c r="H22" s="303"/>
      <c r="I22" s="303"/>
      <c r="J22" s="303"/>
      <c r="K22" s="303"/>
      <c r="L22" s="303"/>
      <c r="M22" s="30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1"/>
  <sheetViews>
    <sheetView workbookViewId="0"/>
  </sheetViews>
  <sheetFormatPr defaultRowHeight="15"/>
  <cols>
    <col min="1" max="1" width="11.42578125" customWidth="1"/>
    <col min="2" max="2" width="76.85546875" style="4" customWidth="1"/>
    <col min="3" max="3" width="22.85546875" customWidth="1"/>
  </cols>
  <sheetData>
    <row r="1" spans="1:3">
      <c r="A1" s="346" t="s">
        <v>231</v>
      </c>
      <c r="B1" t="str">
        <f>Info!C2</f>
        <v>სს "ვითიბი ბანკი ჯორჯია"</v>
      </c>
    </row>
    <row r="2" spans="1:3">
      <c r="A2" s="346" t="s">
        <v>232</v>
      </c>
      <c r="B2" s="449">
        <v>43646</v>
      </c>
    </row>
    <row r="3" spans="1:3">
      <c r="A3" s="346"/>
      <c r="B3"/>
    </row>
    <row r="4" spans="1:3">
      <c r="A4" s="346" t="s">
        <v>912</v>
      </c>
      <c r="B4" t="s">
        <v>871</v>
      </c>
    </row>
    <row r="5" spans="1:3">
      <c r="A5" s="415"/>
      <c r="B5" s="415" t="s">
        <v>872</v>
      </c>
      <c r="C5" s="427"/>
    </row>
    <row r="6" spans="1:3">
      <c r="A6" s="416">
        <v>1</v>
      </c>
      <c r="B6" s="428" t="s">
        <v>872</v>
      </c>
      <c r="C6" s="429">
        <v>1691268784.7301502</v>
      </c>
    </row>
    <row r="7" spans="1:3">
      <c r="A7" s="416">
        <v>2</v>
      </c>
      <c r="B7" s="428" t="s">
        <v>873</v>
      </c>
      <c r="C7" s="429">
        <v>-18035171</v>
      </c>
    </row>
    <row r="8" spans="1:3">
      <c r="A8" s="417">
        <v>3</v>
      </c>
      <c r="B8" s="430" t="s">
        <v>874</v>
      </c>
      <c r="C8" s="431">
        <f>C6+C7</f>
        <v>1673233613.7301502</v>
      </c>
    </row>
    <row r="9" spans="1:3">
      <c r="A9" s="418"/>
      <c r="B9" s="418" t="s">
        <v>875</v>
      </c>
      <c r="C9" s="432"/>
    </row>
    <row r="10" spans="1:3">
      <c r="A10" s="419">
        <v>4</v>
      </c>
      <c r="B10" s="433" t="s">
        <v>876</v>
      </c>
      <c r="C10" s="429"/>
    </row>
    <row r="11" spans="1:3">
      <c r="A11" s="419">
        <v>5</v>
      </c>
      <c r="B11" s="434" t="s">
        <v>877</v>
      </c>
      <c r="C11" s="429"/>
    </row>
    <row r="12" spans="1:3">
      <c r="A12" s="419" t="s">
        <v>878</v>
      </c>
      <c r="B12" s="428" t="s">
        <v>879</v>
      </c>
      <c r="C12" s="431">
        <v>12139290.242596</v>
      </c>
    </row>
    <row r="13" spans="1:3">
      <c r="A13" s="420">
        <v>6</v>
      </c>
      <c r="B13" s="435" t="s">
        <v>880</v>
      </c>
      <c r="C13" s="429"/>
    </row>
    <row r="14" spans="1:3">
      <c r="A14" s="420">
        <v>7</v>
      </c>
      <c r="B14" s="436" t="s">
        <v>881</v>
      </c>
      <c r="C14" s="429"/>
    </row>
    <row r="15" spans="1:3">
      <c r="A15" s="421">
        <v>8</v>
      </c>
      <c r="B15" s="428" t="s">
        <v>882</v>
      </c>
      <c r="C15" s="429"/>
    </row>
    <row r="16" spans="1:3" ht="24">
      <c r="A16" s="420">
        <v>9</v>
      </c>
      <c r="B16" s="436" t="s">
        <v>883</v>
      </c>
      <c r="C16" s="429"/>
    </row>
    <row r="17" spans="1:3">
      <c r="A17" s="420">
        <v>10</v>
      </c>
      <c r="B17" s="436" t="s">
        <v>884</v>
      </c>
      <c r="C17" s="429"/>
    </row>
    <row r="18" spans="1:3">
      <c r="A18" s="422">
        <v>11</v>
      </c>
      <c r="B18" s="437" t="s">
        <v>885</v>
      </c>
      <c r="C18" s="431">
        <f>SUM(C10:C17)</f>
        <v>12139290.242596</v>
      </c>
    </row>
    <row r="19" spans="1:3">
      <c r="A19" s="418"/>
      <c r="B19" s="418" t="s">
        <v>886</v>
      </c>
      <c r="C19" s="438"/>
    </row>
    <row r="20" spans="1:3">
      <c r="A20" s="420">
        <v>12</v>
      </c>
      <c r="B20" s="433" t="s">
        <v>887</v>
      </c>
      <c r="C20" s="429"/>
    </row>
    <row r="21" spans="1:3">
      <c r="A21" s="420">
        <v>13</v>
      </c>
      <c r="B21" s="433" t="s">
        <v>888</v>
      </c>
      <c r="C21" s="429"/>
    </row>
    <row r="22" spans="1:3">
      <c r="A22" s="420">
        <v>14</v>
      </c>
      <c r="B22" s="433" t="s">
        <v>889</v>
      </c>
      <c r="C22" s="429"/>
    </row>
    <row r="23" spans="1:3" ht="24">
      <c r="A23" s="420" t="s">
        <v>890</v>
      </c>
      <c r="B23" s="433" t="s">
        <v>891</v>
      </c>
      <c r="C23" s="429"/>
    </row>
    <row r="24" spans="1:3">
      <c r="A24" s="420">
        <v>15</v>
      </c>
      <c r="B24" s="433" t="s">
        <v>892</v>
      </c>
      <c r="C24" s="429"/>
    </row>
    <row r="25" spans="1:3">
      <c r="A25" s="420" t="s">
        <v>893</v>
      </c>
      <c r="B25" s="428" t="s">
        <v>894</v>
      </c>
      <c r="C25" s="429"/>
    </row>
    <row r="26" spans="1:3">
      <c r="A26" s="422">
        <v>16</v>
      </c>
      <c r="B26" s="437" t="s">
        <v>895</v>
      </c>
      <c r="C26" s="431">
        <f>SUM(C20:C25)</f>
        <v>0</v>
      </c>
    </row>
    <row r="27" spans="1:3">
      <c r="A27" s="418"/>
      <c r="B27" s="418" t="s">
        <v>896</v>
      </c>
      <c r="C27" s="432"/>
    </row>
    <row r="28" spans="1:3">
      <c r="A28" s="419">
        <v>17</v>
      </c>
      <c r="B28" s="428" t="s">
        <v>897</v>
      </c>
      <c r="C28" s="429">
        <v>153272823.78465998</v>
      </c>
    </row>
    <row r="29" spans="1:3">
      <c r="A29" s="419">
        <v>18</v>
      </c>
      <c r="B29" s="428" t="s">
        <v>898</v>
      </c>
      <c r="C29" s="429">
        <v>-65275312.989370972</v>
      </c>
    </row>
    <row r="30" spans="1:3">
      <c r="A30" s="422">
        <v>19</v>
      </c>
      <c r="B30" s="437" t="s">
        <v>899</v>
      </c>
      <c r="C30" s="431">
        <f>C28+C29</f>
        <v>87997510.79528901</v>
      </c>
    </row>
    <row r="31" spans="1:3">
      <c r="A31" s="423"/>
      <c r="B31" s="418" t="s">
        <v>900</v>
      </c>
      <c r="C31" s="432"/>
    </row>
    <row r="32" spans="1:3">
      <c r="A32" s="419" t="s">
        <v>901</v>
      </c>
      <c r="B32" s="433" t="s">
        <v>902</v>
      </c>
      <c r="C32" s="439"/>
    </row>
    <row r="33" spans="1:3">
      <c r="A33" s="419" t="s">
        <v>903</v>
      </c>
      <c r="B33" s="434" t="s">
        <v>904</v>
      </c>
      <c r="C33" s="439"/>
    </row>
    <row r="34" spans="1:3">
      <c r="A34" s="418"/>
      <c r="B34" s="418" t="s">
        <v>905</v>
      </c>
      <c r="C34" s="432"/>
    </row>
    <row r="35" spans="1:3">
      <c r="A35" s="422">
        <v>20</v>
      </c>
      <c r="B35" s="437" t="s">
        <v>130</v>
      </c>
      <c r="C35" s="431">
        <v>204317477</v>
      </c>
    </row>
    <row r="36" spans="1:3">
      <c r="A36" s="422">
        <v>21</v>
      </c>
      <c r="B36" s="437" t="s">
        <v>906</v>
      </c>
      <c r="C36" s="431">
        <f>C8+C18+C26+C30</f>
        <v>1773370414.7680352</v>
      </c>
    </row>
    <row r="37" spans="1:3">
      <c r="A37" s="424"/>
      <c r="B37" s="424" t="s">
        <v>871</v>
      </c>
      <c r="C37" s="432"/>
    </row>
    <row r="38" spans="1:3">
      <c r="A38" s="422">
        <v>22</v>
      </c>
      <c r="B38" s="437" t="s">
        <v>871</v>
      </c>
      <c r="C38" s="546">
        <f>IFERROR(C35/C36,0)</f>
        <v>0.11521421317199861</v>
      </c>
    </row>
    <row r="39" spans="1:3">
      <c r="A39" s="424"/>
      <c r="B39" s="424" t="s">
        <v>907</v>
      </c>
      <c r="C39" s="432"/>
    </row>
    <row r="40" spans="1:3">
      <c r="A40" s="425" t="s">
        <v>908</v>
      </c>
      <c r="B40" s="433" t="s">
        <v>909</v>
      </c>
      <c r="C40" s="439"/>
    </row>
    <row r="41" spans="1:3">
      <c r="A41" s="426" t="s">
        <v>910</v>
      </c>
      <c r="B41" s="434" t="s">
        <v>911</v>
      </c>
      <c r="C41" s="439"/>
    </row>
  </sheetData>
  <pageMargins left="0.7" right="0.7" top="0.75" bottom="0.75" header="0.3" footer="0.3"/>
  <pageSetup paperSize="9"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03" zoomScale="85" zoomScaleNormal="85" workbookViewId="0">
      <selection activeCell="D102" sqref="D102"/>
    </sheetView>
  </sheetViews>
  <sheetFormatPr defaultColWidth="43.5703125" defaultRowHeight="11.25"/>
  <cols>
    <col min="1" max="1" width="5.28515625" style="249" customWidth="1"/>
    <col min="2" max="2" width="66.140625" style="250" customWidth="1"/>
    <col min="3" max="3" width="131.42578125" style="251" customWidth="1"/>
    <col min="4" max="5" width="10.28515625" style="233" customWidth="1"/>
    <col min="6" max="16384" width="43.5703125" style="233"/>
  </cols>
  <sheetData>
    <row r="1" spans="1:3" ht="12.75" thickTop="1" thickBot="1">
      <c r="A1" s="637" t="s">
        <v>370</v>
      </c>
      <c r="B1" s="638"/>
      <c r="C1" s="639"/>
    </row>
    <row r="2" spans="1:3" ht="26.25" customHeight="1">
      <c r="A2" s="234"/>
      <c r="B2" s="657" t="s">
        <v>371</v>
      </c>
      <c r="C2" s="657"/>
    </row>
    <row r="3" spans="1:3" s="239" customFormat="1" ht="11.25" customHeight="1">
      <c r="A3" s="238"/>
      <c r="B3" s="657" t="s">
        <v>676</v>
      </c>
      <c r="C3" s="657"/>
    </row>
    <row r="4" spans="1:3" ht="12" customHeight="1" thickBot="1">
      <c r="A4" s="642" t="s">
        <v>680</v>
      </c>
      <c r="B4" s="643"/>
      <c r="C4" s="644"/>
    </row>
    <row r="5" spans="1:3" ht="12" thickTop="1">
      <c r="A5" s="235"/>
      <c r="B5" s="645" t="s">
        <v>372</v>
      </c>
      <c r="C5" s="646"/>
    </row>
    <row r="6" spans="1:3">
      <c r="A6" s="234"/>
      <c r="B6" s="606" t="s">
        <v>677</v>
      </c>
      <c r="C6" s="607"/>
    </row>
    <row r="7" spans="1:3">
      <c r="A7" s="234"/>
      <c r="B7" s="606" t="s">
        <v>373</v>
      </c>
      <c r="C7" s="607"/>
    </row>
    <row r="8" spans="1:3">
      <c r="A8" s="234"/>
      <c r="B8" s="606" t="s">
        <v>678</v>
      </c>
      <c r="C8" s="607"/>
    </row>
    <row r="9" spans="1:3">
      <c r="A9" s="234"/>
      <c r="B9" s="658" t="s">
        <v>679</v>
      </c>
      <c r="C9" s="659"/>
    </row>
    <row r="10" spans="1:3">
      <c r="A10" s="234"/>
      <c r="B10" s="649" t="s">
        <v>374</v>
      </c>
      <c r="C10" s="650" t="s">
        <v>374</v>
      </c>
    </row>
    <row r="11" spans="1:3">
      <c r="A11" s="234"/>
      <c r="B11" s="649" t="s">
        <v>375</v>
      </c>
      <c r="C11" s="650" t="s">
        <v>375</v>
      </c>
    </row>
    <row r="12" spans="1:3">
      <c r="A12" s="234"/>
      <c r="B12" s="649" t="s">
        <v>376</v>
      </c>
      <c r="C12" s="650" t="s">
        <v>376</v>
      </c>
    </row>
    <row r="13" spans="1:3">
      <c r="A13" s="234"/>
      <c r="B13" s="649" t="s">
        <v>377</v>
      </c>
      <c r="C13" s="650" t="s">
        <v>377</v>
      </c>
    </row>
    <row r="14" spans="1:3">
      <c r="A14" s="234"/>
      <c r="B14" s="649" t="s">
        <v>378</v>
      </c>
      <c r="C14" s="650" t="s">
        <v>378</v>
      </c>
    </row>
    <row r="15" spans="1:3" ht="21.75" customHeight="1">
      <c r="A15" s="234"/>
      <c r="B15" s="649" t="s">
        <v>379</v>
      </c>
      <c r="C15" s="650" t="s">
        <v>379</v>
      </c>
    </row>
    <row r="16" spans="1:3">
      <c r="A16" s="234"/>
      <c r="B16" s="649" t="s">
        <v>380</v>
      </c>
      <c r="C16" s="650" t="s">
        <v>381</v>
      </c>
    </row>
    <row r="17" spans="1:3">
      <c r="A17" s="234"/>
      <c r="B17" s="649" t="s">
        <v>382</v>
      </c>
      <c r="C17" s="650" t="s">
        <v>383</v>
      </c>
    </row>
    <row r="18" spans="1:3">
      <c r="A18" s="234"/>
      <c r="B18" s="649" t="s">
        <v>384</v>
      </c>
      <c r="C18" s="650" t="s">
        <v>385</v>
      </c>
    </row>
    <row r="19" spans="1:3">
      <c r="A19" s="234"/>
      <c r="B19" s="649" t="s">
        <v>386</v>
      </c>
      <c r="C19" s="650" t="s">
        <v>386</v>
      </c>
    </row>
    <row r="20" spans="1:3">
      <c r="A20" s="234"/>
      <c r="B20" s="649" t="s">
        <v>387</v>
      </c>
      <c r="C20" s="650" t="s">
        <v>387</v>
      </c>
    </row>
    <row r="21" spans="1:3">
      <c r="A21" s="234"/>
      <c r="B21" s="649" t="s">
        <v>388</v>
      </c>
      <c r="C21" s="650" t="s">
        <v>388</v>
      </c>
    </row>
    <row r="22" spans="1:3" ht="23.25" customHeight="1">
      <c r="A22" s="234"/>
      <c r="B22" s="649" t="s">
        <v>389</v>
      </c>
      <c r="C22" s="650" t="s">
        <v>390</v>
      </c>
    </row>
    <row r="23" spans="1:3">
      <c r="A23" s="234"/>
      <c r="B23" s="649" t="s">
        <v>391</v>
      </c>
      <c r="C23" s="650" t="s">
        <v>391</v>
      </c>
    </row>
    <row r="24" spans="1:3">
      <c r="A24" s="234"/>
      <c r="B24" s="649" t="s">
        <v>392</v>
      </c>
      <c r="C24" s="650" t="s">
        <v>393</v>
      </c>
    </row>
    <row r="25" spans="1:3" ht="12" thickBot="1">
      <c r="A25" s="236"/>
      <c r="B25" s="655" t="s">
        <v>394</v>
      </c>
      <c r="C25" s="656"/>
    </row>
    <row r="26" spans="1:3" ht="12.75" thickTop="1" thickBot="1">
      <c r="A26" s="642" t="s">
        <v>690</v>
      </c>
      <c r="B26" s="643"/>
      <c r="C26" s="644"/>
    </row>
    <row r="27" spans="1:3" ht="12.75" thickTop="1" thickBot="1">
      <c r="A27" s="237"/>
      <c r="B27" s="660" t="s">
        <v>395</v>
      </c>
      <c r="C27" s="661"/>
    </row>
    <row r="28" spans="1:3" ht="12.75" thickTop="1" thickBot="1">
      <c r="A28" s="642" t="s">
        <v>681</v>
      </c>
      <c r="B28" s="643"/>
      <c r="C28" s="644"/>
    </row>
    <row r="29" spans="1:3" ht="12" thickTop="1">
      <c r="A29" s="235"/>
      <c r="B29" s="653" t="s">
        <v>396</v>
      </c>
      <c r="C29" s="654" t="s">
        <v>397</v>
      </c>
    </row>
    <row r="30" spans="1:3">
      <c r="A30" s="234"/>
      <c r="B30" s="604" t="s">
        <v>398</v>
      </c>
      <c r="C30" s="605" t="s">
        <v>399</v>
      </c>
    </row>
    <row r="31" spans="1:3">
      <c r="A31" s="234"/>
      <c r="B31" s="604" t="s">
        <v>400</v>
      </c>
      <c r="C31" s="605" t="s">
        <v>401</v>
      </c>
    </row>
    <row r="32" spans="1:3">
      <c r="A32" s="234"/>
      <c r="B32" s="604" t="s">
        <v>402</v>
      </c>
      <c r="C32" s="605" t="s">
        <v>403</v>
      </c>
    </row>
    <row r="33" spans="1:3">
      <c r="A33" s="234"/>
      <c r="B33" s="604" t="s">
        <v>404</v>
      </c>
      <c r="C33" s="605" t="s">
        <v>405</v>
      </c>
    </row>
    <row r="34" spans="1:3">
      <c r="A34" s="234"/>
      <c r="B34" s="604" t="s">
        <v>406</v>
      </c>
      <c r="C34" s="605" t="s">
        <v>407</v>
      </c>
    </row>
    <row r="35" spans="1:3" ht="23.25" customHeight="1">
      <c r="A35" s="234"/>
      <c r="B35" s="604" t="s">
        <v>408</v>
      </c>
      <c r="C35" s="605" t="s">
        <v>409</v>
      </c>
    </row>
    <row r="36" spans="1:3" ht="24" customHeight="1">
      <c r="A36" s="234"/>
      <c r="B36" s="604" t="s">
        <v>410</v>
      </c>
      <c r="C36" s="605" t="s">
        <v>411</v>
      </c>
    </row>
    <row r="37" spans="1:3" ht="24.75" customHeight="1">
      <c r="A37" s="234"/>
      <c r="B37" s="604" t="s">
        <v>412</v>
      </c>
      <c r="C37" s="605" t="s">
        <v>413</v>
      </c>
    </row>
    <row r="38" spans="1:3" ht="23.25" customHeight="1">
      <c r="A38" s="234"/>
      <c r="B38" s="604" t="s">
        <v>682</v>
      </c>
      <c r="C38" s="605" t="s">
        <v>414</v>
      </c>
    </row>
    <row r="39" spans="1:3" ht="39.75" customHeight="1">
      <c r="A39" s="234"/>
      <c r="B39" s="649" t="s">
        <v>702</v>
      </c>
      <c r="C39" s="650" t="s">
        <v>415</v>
      </c>
    </row>
    <row r="40" spans="1:3" ht="12" customHeight="1">
      <c r="A40" s="234"/>
      <c r="B40" s="604" t="s">
        <v>416</v>
      </c>
      <c r="C40" s="605" t="s">
        <v>417</v>
      </c>
    </row>
    <row r="41" spans="1:3" ht="27" customHeight="1" thickBot="1">
      <c r="A41" s="236"/>
      <c r="B41" s="651" t="s">
        <v>418</v>
      </c>
      <c r="C41" s="652" t="s">
        <v>419</v>
      </c>
    </row>
    <row r="42" spans="1:3" ht="12.75" thickTop="1" thickBot="1">
      <c r="A42" s="642" t="s">
        <v>683</v>
      </c>
      <c r="B42" s="643"/>
      <c r="C42" s="644"/>
    </row>
    <row r="43" spans="1:3" ht="12" thickTop="1">
      <c r="A43" s="235"/>
      <c r="B43" s="645" t="s">
        <v>774</v>
      </c>
      <c r="C43" s="646" t="s">
        <v>420</v>
      </c>
    </row>
    <row r="44" spans="1:3">
      <c r="A44" s="234"/>
      <c r="B44" s="606" t="s">
        <v>773</v>
      </c>
      <c r="C44" s="607"/>
    </row>
    <row r="45" spans="1:3" ht="23.25" customHeight="1" thickBot="1">
      <c r="A45" s="236"/>
      <c r="B45" s="632" t="s">
        <v>421</v>
      </c>
      <c r="C45" s="633" t="s">
        <v>422</v>
      </c>
    </row>
    <row r="46" spans="1:3" ht="11.25" customHeight="1" thickTop="1" thickBot="1">
      <c r="A46" s="642" t="s">
        <v>684</v>
      </c>
      <c r="B46" s="643"/>
      <c r="C46" s="644"/>
    </row>
    <row r="47" spans="1:3" ht="26.25" customHeight="1" thickTop="1">
      <c r="A47" s="234"/>
      <c r="B47" s="606" t="s">
        <v>685</v>
      </c>
      <c r="C47" s="607"/>
    </row>
    <row r="48" spans="1:3" ht="12" thickBot="1">
      <c r="A48" s="642" t="s">
        <v>686</v>
      </c>
      <c r="B48" s="643"/>
      <c r="C48" s="644"/>
    </row>
    <row r="49" spans="1:3" ht="12" thickTop="1">
      <c r="A49" s="235"/>
      <c r="B49" s="645" t="s">
        <v>423</v>
      </c>
      <c r="C49" s="646" t="s">
        <v>423</v>
      </c>
    </row>
    <row r="50" spans="1:3" ht="11.25" customHeight="1">
      <c r="A50" s="234"/>
      <c r="B50" s="606" t="s">
        <v>424</v>
      </c>
      <c r="C50" s="607" t="s">
        <v>424</v>
      </c>
    </row>
    <row r="51" spans="1:3">
      <c r="A51" s="234"/>
      <c r="B51" s="606" t="s">
        <v>425</v>
      </c>
      <c r="C51" s="607" t="s">
        <v>425</v>
      </c>
    </row>
    <row r="52" spans="1:3" ht="11.25" customHeight="1">
      <c r="A52" s="234"/>
      <c r="B52" s="606" t="s">
        <v>801</v>
      </c>
      <c r="C52" s="607" t="s">
        <v>426</v>
      </c>
    </row>
    <row r="53" spans="1:3" ht="33.6" customHeight="1">
      <c r="A53" s="234"/>
      <c r="B53" s="606" t="s">
        <v>427</v>
      </c>
      <c r="C53" s="607" t="s">
        <v>427</v>
      </c>
    </row>
    <row r="54" spans="1:3" ht="11.25" customHeight="1">
      <c r="A54" s="234"/>
      <c r="B54" s="606" t="s">
        <v>794</v>
      </c>
      <c r="C54" s="607" t="s">
        <v>428</v>
      </c>
    </row>
    <row r="55" spans="1:3" ht="11.25" customHeight="1" thickBot="1">
      <c r="A55" s="642" t="s">
        <v>687</v>
      </c>
      <c r="B55" s="643"/>
      <c r="C55" s="644"/>
    </row>
    <row r="56" spans="1:3" ht="12" thickTop="1">
      <c r="A56" s="235"/>
      <c r="B56" s="645" t="s">
        <v>423</v>
      </c>
      <c r="C56" s="646" t="s">
        <v>423</v>
      </c>
    </row>
    <row r="57" spans="1:3">
      <c r="A57" s="234"/>
      <c r="B57" s="606" t="s">
        <v>429</v>
      </c>
      <c r="C57" s="607" t="s">
        <v>429</v>
      </c>
    </row>
    <row r="58" spans="1:3">
      <c r="A58" s="234"/>
      <c r="B58" s="606" t="s">
        <v>698</v>
      </c>
      <c r="C58" s="607" t="s">
        <v>430</v>
      </c>
    </row>
    <row r="59" spans="1:3">
      <c r="A59" s="234"/>
      <c r="B59" s="606" t="s">
        <v>431</v>
      </c>
      <c r="C59" s="607" t="s">
        <v>431</v>
      </c>
    </row>
    <row r="60" spans="1:3">
      <c r="A60" s="234"/>
      <c r="B60" s="606" t="s">
        <v>432</v>
      </c>
      <c r="C60" s="607" t="s">
        <v>432</v>
      </c>
    </row>
    <row r="61" spans="1:3">
      <c r="A61" s="234"/>
      <c r="B61" s="606" t="s">
        <v>433</v>
      </c>
      <c r="C61" s="607" t="s">
        <v>433</v>
      </c>
    </row>
    <row r="62" spans="1:3">
      <c r="A62" s="234"/>
      <c r="B62" s="606" t="s">
        <v>699</v>
      </c>
      <c r="C62" s="607" t="s">
        <v>434</v>
      </c>
    </row>
    <row r="63" spans="1:3">
      <c r="A63" s="234"/>
      <c r="B63" s="606" t="s">
        <v>435</v>
      </c>
      <c r="C63" s="607" t="s">
        <v>435</v>
      </c>
    </row>
    <row r="64" spans="1:3" ht="12" thickBot="1">
      <c r="A64" s="236"/>
      <c r="B64" s="632" t="s">
        <v>436</v>
      </c>
      <c r="C64" s="633" t="s">
        <v>436</v>
      </c>
    </row>
    <row r="65" spans="1:3" ht="11.25" customHeight="1" thickTop="1">
      <c r="A65" s="608" t="s">
        <v>688</v>
      </c>
      <c r="B65" s="609"/>
      <c r="C65" s="610"/>
    </row>
    <row r="66" spans="1:3" ht="12" thickBot="1">
      <c r="A66" s="236"/>
      <c r="B66" s="632" t="s">
        <v>437</v>
      </c>
      <c r="C66" s="633" t="s">
        <v>437</v>
      </c>
    </row>
    <row r="67" spans="1:3" ht="11.25" customHeight="1" thickTop="1" thickBot="1">
      <c r="A67" s="642" t="s">
        <v>689</v>
      </c>
      <c r="B67" s="643"/>
      <c r="C67" s="644"/>
    </row>
    <row r="68" spans="1:3" ht="12" thickTop="1">
      <c r="A68" s="235"/>
      <c r="B68" s="645" t="s">
        <v>438</v>
      </c>
      <c r="C68" s="646" t="s">
        <v>438</v>
      </c>
    </row>
    <row r="69" spans="1:3">
      <c r="A69" s="234"/>
      <c r="B69" s="606" t="s">
        <v>439</v>
      </c>
      <c r="C69" s="607" t="s">
        <v>439</v>
      </c>
    </row>
    <row r="70" spans="1:3">
      <c r="A70" s="234"/>
      <c r="B70" s="606" t="s">
        <v>440</v>
      </c>
      <c r="C70" s="607" t="s">
        <v>440</v>
      </c>
    </row>
    <row r="71" spans="1:3" ht="38.25" customHeight="1">
      <c r="A71" s="234"/>
      <c r="B71" s="630" t="s">
        <v>701</v>
      </c>
      <c r="C71" s="631" t="s">
        <v>441</v>
      </c>
    </row>
    <row r="72" spans="1:3" ht="33.75" customHeight="1">
      <c r="A72" s="234"/>
      <c r="B72" s="630" t="s">
        <v>703</v>
      </c>
      <c r="C72" s="631" t="s">
        <v>442</v>
      </c>
    </row>
    <row r="73" spans="1:3" ht="15.75" customHeight="1">
      <c r="A73" s="234"/>
      <c r="B73" s="630" t="s">
        <v>700</v>
      </c>
      <c r="C73" s="631" t="s">
        <v>443</v>
      </c>
    </row>
    <row r="74" spans="1:3">
      <c r="A74" s="234"/>
      <c r="B74" s="606" t="s">
        <v>444</v>
      </c>
      <c r="C74" s="607" t="s">
        <v>444</v>
      </c>
    </row>
    <row r="75" spans="1:3" ht="12" thickBot="1">
      <c r="A75" s="236"/>
      <c r="B75" s="632" t="s">
        <v>445</v>
      </c>
      <c r="C75" s="633" t="s">
        <v>445</v>
      </c>
    </row>
    <row r="76" spans="1:3" ht="12" thickTop="1">
      <c r="A76" s="608" t="s">
        <v>777</v>
      </c>
      <c r="B76" s="609"/>
      <c r="C76" s="610"/>
    </row>
    <row r="77" spans="1:3">
      <c r="A77" s="234"/>
      <c r="B77" s="606" t="s">
        <v>437</v>
      </c>
      <c r="C77" s="607"/>
    </row>
    <row r="78" spans="1:3">
      <c r="A78" s="234"/>
      <c r="B78" s="606" t="s">
        <v>775</v>
      </c>
      <c r="C78" s="607"/>
    </row>
    <row r="79" spans="1:3">
      <c r="A79" s="234"/>
      <c r="B79" s="606" t="s">
        <v>776</v>
      </c>
      <c r="C79" s="607"/>
    </row>
    <row r="80" spans="1:3">
      <c r="A80" s="608" t="s">
        <v>778</v>
      </c>
      <c r="B80" s="609"/>
      <c r="C80" s="610"/>
    </row>
    <row r="81" spans="1:3">
      <c r="A81" s="234"/>
      <c r="B81" s="606" t="s">
        <v>437</v>
      </c>
      <c r="C81" s="607"/>
    </row>
    <row r="82" spans="1:3">
      <c r="A82" s="234"/>
      <c r="B82" s="606" t="s">
        <v>779</v>
      </c>
      <c r="C82" s="607"/>
    </row>
    <row r="83" spans="1:3" ht="76.5" customHeight="1">
      <c r="A83" s="234"/>
      <c r="B83" s="606" t="s">
        <v>793</v>
      </c>
      <c r="C83" s="607"/>
    </row>
    <row r="84" spans="1:3" ht="53.25" customHeight="1">
      <c r="A84" s="234"/>
      <c r="B84" s="606" t="s">
        <v>792</v>
      </c>
      <c r="C84" s="607"/>
    </row>
    <row r="85" spans="1:3">
      <c r="A85" s="234"/>
      <c r="B85" s="606" t="s">
        <v>780</v>
      </c>
      <c r="C85" s="607"/>
    </row>
    <row r="86" spans="1:3">
      <c r="A86" s="234"/>
      <c r="B86" s="606" t="s">
        <v>781</v>
      </c>
      <c r="C86" s="607"/>
    </row>
    <row r="87" spans="1:3">
      <c r="A87" s="234"/>
      <c r="B87" s="606" t="s">
        <v>782</v>
      </c>
      <c r="C87" s="607"/>
    </row>
    <row r="88" spans="1:3">
      <c r="A88" s="608" t="s">
        <v>783</v>
      </c>
      <c r="B88" s="609"/>
      <c r="C88" s="610"/>
    </row>
    <row r="89" spans="1:3">
      <c r="A89" s="234"/>
      <c r="B89" s="606" t="s">
        <v>437</v>
      </c>
      <c r="C89" s="607"/>
    </row>
    <row r="90" spans="1:3">
      <c r="A90" s="234"/>
      <c r="B90" s="606" t="s">
        <v>785</v>
      </c>
      <c r="C90" s="607"/>
    </row>
    <row r="91" spans="1:3" ht="12" customHeight="1">
      <c r="A91" s="234"/>
      <c r="B91" s="606" t="s">
        <v>786</v>
      </c>
      <c r="C91" s="607"/>
    </row>
    <row r="92" spans="1:3">
      <c r="A92" s="234"/>
      <c r="B92" s="606" t="s">
        <v>787</v>
      </c>
      <c r="C92" s="607"/>
    </row>
    <row r="93" spans="1:3" ht="24.75" customHeight="1">
      <c r="A93" s="234"/>
      <c r="B93" s="602" t="s">
        <v>829</v>
      </c>
      <c r="C93" s="603"/>
    </row>
    <row r="94" spans="1:3" ht="24" customHeight="1">
      <c r="A94" s="234"/>
      <c r="B94" s="602" t="s">
        <v>830</v>
      </c>
      <c r="C94" s="603"/>
    </row>
    <row r="95" spans="1:3" ht="13.5" customHeight="1">
      <c r="A95" s="234"/>
      <c r="B95" s="604" t="s">
        <v>788</v>
      </c>
      <c r="C95" s="605"/>
    </row>
    <row r="96" spans="1:3" ht="11.25" customHeight="1" thickBot="1">
      <c r="A96" s="614" t="s">
        <v>825</v>
      </c>
      <c r="B96" s="615"/>
      <c r="C96" s="616"/>
    </row>
    <row r="97" spans="1:3" ht="12.75" thickTop="1" thickBot="1">
      <c r="A97" s="628" t="s">
        <v>538</v>
      </c>
      <c r="B97" s="628"/>
      <c r="C97" s="628"/>
    </row>
    <row r="98" spans="1:3">
      <c r="A98" s="352">
        <v>2</v>
      </c>
      <c r="B98" s="349" t="s">
        <v>805</v>
      </c>
      <c r="C98" s="349" t="s">
        <v>826</v>
      </c>
    </row>
    <row r="99" spans="1:3">
      <c r="A99" s="246">
        <v>3</v>
      </c>
      <c r="B99" s="350" t="s">
        <v>806</v>
      </c>
      <c r="C99" s="351" t="s">
        <v>827</v>
      </c>
    </row>
    <row r="100" spans="1:3">
      <c r="A100" s="246">
        <v>4</v>
      </c>
      <c r="B100" s="350" t="s">
        <v>807</v>
      </c>
      <c r="C100" s="351" t="s">
        <v>831</v>
      </c>
    </row>
    <row r="101" spans="1:3" ht="11.25" customHeight="1">
      <c r="A101" s="246">
        <v>5</v>
      </c>
      <c r="B101" s="350" t="s">
        <v>808</v>
      </c>
      <c r="C101" s="351" t="s">
        <v>828</v>
      </c>
    </row>
    <row r="102" spans="1:3" ht="12" customHeight="1">
      <c r="A102" s="246">
        <v>6</v>
      </c>
      <c r="B102" s="350" t="s">
        <v>823</v>
      </c>
      <c r="C102" s="351" t="s">
        <v>809</v>
      </c>
    </row>
    <row r="103" spans="1:3" ht="12" customHeight="1">
      <c r="A103" s="246">
        <v>7</v>
      </c>
      <c r="B103" s="350" t="s">
        <v>810</v>
      </c>
      <c r="C103" s="351" t="s">
        <v>824</v>
      </c>
    </row>
    <row r="104" spans="1:3">
      <c r="A104" s="246">
        <v>8</v>
      </c>
      <c r="B104" s="350" t="s">
        <v>815</v>
      </c>
      <c r="C104" s="351" t="s">
        <v>835</v>
      </c>
    </row>
    <row r="105" spans="1:3" ht="11.25" customHeight="1">
      <c r="A105" s="608" t="s">
        <v>789</v>
      </c>
      <c r="B105" s="609"/>
      <c r="C105" s="610"/>
    </row>
    <row r="106" spans="1:3" ht="27.6" customHeight="1">
      <c r="A106" s="234"/>
      <c r="B106" s="647" t="s">
        <v>437</v>
      </c>
      <c r="C106" s="648"/>
    </row>
    <row r="107" spans="1:3" ht="12" thickBot="1">
      <c r="A107" s="634" t="s">
        <v>691</v>
      </c>
      <c r="B107" s="635"/>
      <c r="C107" s="636"/>
    </row>
    <row r="108" spans="1:3" ht="24" customHeight="1" thickTop="1" thickBot="1">
      <c r="A108" s="637" t="s">
        <v>370</v>
      </c>
      <c r="B108" s="638"/>
      <c r="C108" s="639"/>
    </row>
    <row r="109" spans="1:3">
      <c r="A109" s="238" t="s">
        <v>446</v>
      </c>
      <c r="B109" s="640" t="s">
        <v>447</v>
      </c>
      <c r="C109" s="641"/>
    </row>
    <row r="110" spans="1:3">
      <c r="A110" s="240" t="s">
        <v>448</v>
      </c>
      <c r="B110" s="617" t="s">
        <v>449</v>
      </c>
      <c r="C110" s="618"/>
    </row>
    <row r="111" spans="1:3">
      <c r="A111" s="238" t="s">
        <v>450</v>
      </c>
      <c r="B111" s="619" t="s">
        <v>451</v>
      </c>
      <c r="C111" s="619"/>
    </row>
    <row r="112" spans="1:3">
      <c r="A112" s="240" t="s">
        <v>452</v>
      </c>
      <c r="B112" s="617" t="s">
        <v>453</v>
      </c>
      <c r="C112" s="618"/>
    </row>
    <row r="113" spans="1:3" ht="12" thickBot="1">
      <c r="A113" s="261" t="s">
        <v>454</v>
      </c>
      <c r="B113" s="620" t="s">
        <v>455</v>
      </c>
      <c r="C113" s="620"/>
    </row>
    <row r="114" spans="1:3" ht="12" thickBot="1">
      <c r="A114" s="621" t="s">
        <v>691</v>
      </c>
      <c r="B114" s="622"/>
      <c r="C114" s="623"/>
    </row>
    <row r="115" spans="1:3" ht="12.75" thickTop="1" thickBot="1">
      <c r="A115" s="624" t="s">
        <v>456</v>
      </c>
      <c r="B115" s="624"/>
      <c r="C115" s="624"/>
    </row>
    <row r="116" spans="1:3">
      <c r="A116" s="238">
        <v>1</v>
      </c>
      <c r="B116" s="241" t="s">
        <v>95</v>
      </c>
      <c r="C116" s="242" t="s">
        <v>457</v>
      </c>
    </row>
    <row r="117" spans="1:3">
      <c r="A117" s="238">
        <v>2</v>
      </c>
      <c r="B117" s="241" t="s">
        <v>96</v>
      </c>
      <c r="C117" s="242" t="s">
        <v>96</v>
      </c>
    </row>
    <row r="118" spans="1:3">
      <c r="A118" s="238">
        <v>3</v>
      </c>
      <c r="B118" s="241" t="s">
        <v>97</v>
      </c>
      <c r="C118" s="243" t="s">
        <v>458</v>
      </c>
    </row>
    <row r="119" spans="1:3" ht="33.75">
      <c r="A119" s="238">
        <v>4</v>
      </c>
      <c r="B119" s="241" t="s">
        <v>98</v>
      </c>
      <c r="C119" s="243" t="s">
        <v>667</v>
      </c>
    </row>
    <row r="120" spans="1:3">
      <c r="A120" s="238">
        <v>5</v>
      </c>
      <c r="B120" s="241" t="s">
        <v>99</v>
      </c>
      <c r="C120" s="243" t="s">
        <v>459</v>
      </c>
    </row>
    <row r="121" spans="1:3">
      <c r="A121" s="238">
        <v>5.0999999999999996</v>
      </c>
      <c r="B121" s="241" t="s">
        <v>460</v>
      </c>
      <c r="C121" s="242" t="s">
        <v>461</v>
      </c>
    </row>
    <row r="122" spans="1:3">
      <c r="A122" s="238">
        <v>5.2</v>
      </c>
      <c r="B122" s="241" t="s">
        <v>462</v>
      </c>
      <c r="C122" s="242" t="s">
        <v>463</v>
      </c>
    </row>
    <row r="123" spans="1:3">
      <c r="A123" s="238">
        <v>6</v>
      </c>
      <c r="B123" s="241" t="s">
        <v>100</v>
      </c>
      <c r="C123" s="243" t="s">
        <v>464</v>
      </c>
    </row>
    <row r="124" spans="1:3">
      <c r="A124" s="238">
        <v>7</v>
      </c>
      <c r="B124" s="241" t="s">
        <v>101</v>
      </c>
      <c r="C124" s="243" t="s">
        <v>465</v>
      </c>
    </row>
    <row r="125" spans="1:3" ht="22.5">
      <c r="A125" s="238">
        <v>8</v>
      </c>
      <c r="B125" s="241" t="s">
        <v>102</v>
      </c>
      <c r="C125" s="243" t="s">
        <v>466</v>
      </c>
    </row>
    <row r="126" spans="1:3">
      <c r="A126" s="238">
        <v>9</v>
      </c>
      <c r="B126" s="241" t="s">
        <v>103</v>
      </c>
      <c r="C126" s="243" t="s">
        <v>467</v>
      </c>
    </row>
    <row r="127" spans="1:3" ht="22.5">
      <c r="A127" s="238">
        <v>10</v>
      </c>
      <c r="B127" s="241" t="s">
        <v>468</v>
      </c>
      <c r="C127" s="243" t="s">
        <v>469</v>
      </c>
    </row>
    <row r="128" spans="1:3" ht="22.5">
      <c r="A128" s="238">
        <v>11</v>
      </c>
      <c r="B128" s="241" t="s">
        <v>104</v>
      </c>
      <c r="C128" s="243" t="s">
        <v>470</v>
      </c>
    </row>
    <row r="129" spans="1:3">
      <c r="A129" s="238">
        <v>12</v>
      </c>
      <c r="B129" s="241" t="s">
        <v>105</v>
      </c>
      <c r="C129" s="243" t="s">
        <v>471</v>
      </c>
    </row>
    <row r="130" spans="1:3">
      <c r="A130" s="238">
        <v>13</v>
      </c>
      <c r="B130" s="241" t="s">
        <v>472</v>
      </c>
      <c r="C130" s="243" t="s">
        <v>473</v>
      </c>
    </row>
    <row r="131" spans="1:3">
      <c r="A131" s="238">
        <v>14</v>
      </c>
      <c r="B131" s="241" t="s">
        <v>106</v>
      </c>
      <c r="C131" s="243" t="s">
        <v>474</v>
      </c>
    </row>
    <row r="132" spans="1:3">
      <c r="A132" s="238">
        <v>15</v>
      </c>
      <c r="B132" s="241" t="s">
        <v>107</v>
      </c>
      <c r="C132" s="243" t="s">
        <v>475</v>
      </c>
    </row>
    <row r="133" spans="1:3">
      <c r="A133" s="238">
        <v>16</v>
      </c>
      <c r="B133" s="241" t="s">
        <v>108</v>
      </c>
      <c r="C133" s="243" t="s">
        <v>476</v>
      </c>
    </row>
    <row r="134" spans="1:3">
      <c r="A134" s="238">
        <v>17</v>
      </c>
      <c r="B134" s="241" t="s">
        <v>109</v>
      </c>
      <c r="C134" s="243" t="s">
        <v>477</v>
      </c>
    </row>
    <row r="135" spans="1:3">
      <c r="A135" s="238">
        <v>18</v>
      </c>
      <c r="B135" s="241" t="s">
        <v>110</v>
      </c>
      <c r="C135" s="243" t="s">
        <v>668</v>
      </c>
    </row>
    <row r="136" spans="1:3" ht="22.5">
      <c r="A136" s="238">
        <v>19</v>
      </c>
      <c r="B136" s="241" t="s">
        <v>669</v>
      </c>
      <c r="C136" s="243" t="s">
        <v>670</v>
      </c>
    </row>
    <row r="137" spans="1:3" ht="22.5">
      <c r="A137" s="238">
        <v>20</v>
      </c>
      <c r="B137" s="241" t="s">
        <v>111</v>
      </c>
      <c r="C137" s="243" t="s">
        <v>671</v>
      </c>
    </row>
    <row r="138" spans="1:3">
      <c r="A138" s="238">
        <v>21</v>
      </c>
      <c r="B138" s="241" t="s">
        <v>112</v>
      </c>
      <c r="C138" s="243" t="s">
        <v>478</v>
      </c>
    </row>
    <row r="139" spans="1:3">
      <c r="A139" s="238">
        <v>22</v>
      </c>
      <c r="B139" s="241" t="s">
        <v>113</v>
      </c>
      <c r="C139" s="243" t="s">
        <v>672</v>
      </c>
    </row>
    <row r="140" spans="1:3">
      <c r="A140" s="238">
        <v>23</v>
      </c>
      <c r="B140" s="241" t="s">
        <v>114</v>
      </c>
      <c r="C140" s="243" t="s">
        <v>479</v>
      </c>
    </row>
    <row r="141" spans="1:3">
      <c r="A141" s="238">
        <v>24</v>
      </c>
      <c r="B141" s="241" t="s">
        <v>115</v>
      </c>
      <c r="C141" s="243" t="s">
        <v>480</v>
      </c>
    </row>
    <row r="142" spans="1:3" ht="22.5">
      <c r="A142" s="238">
        <v>25</v>
      </c>
      <c r="B142" s="241" t="s">
        <v>116</v>
      </c>
      <c r="C142" s="243" t="s">
        <v>481</v>
      </c>
    </row>
    <row r="143" spans="1:3" ht="33.75">
      <c r="A143" s="238">
        <v>26</v>
      </c>
      <c r="B143" s="241" t="s">
        <v>117</v>
      </c>
      <c r="C143" s="243" t="s">
        <v>482</v>
      </c>
    </row>
    <row r="144" spans="1:3">
      <c r="A144" s="238">
        <v>27</v>
      </c>
      <c r="B144" s="241" t="s">
        <v>483</v>
      </c>
      <c r="C144" s="243" t="s">
        <v>484</v>
      </c>
    </row>
    <row r="145" spans="1:3" ht="22.5">
      <c r="A145" s="238">
        <v>28</v>
      </c>
      <c r="B145" s="241" t="s">
        <v>124</v>
      </c>
      <c r="C145" s="243" t="s">
        <v>485</v>
      </c>
    </row>
    <row r="146" spans="1:3">
      <c r="A146" s="238">
        <v>29</v>
      </c>
      <c r="B146" s="241" t="s">
        <v>118</v>
      </c>
      <c r="C146" s="262" t="s">
        <v>486</v>
      </c>
    </row>
    <row r="147" spans="1:3">
      <c r="A147" s="238">
        <v>30</v>
      </c>
      <c r="B147" s="241" t="s">
        <v>119</v>
      </c>
      <c r="C147" s="262" t="s">
        <v>487</v>
      </c>
    </row>
    <row r="148" spans="1:3" ht="32.25" customHeight="1">
      <c r="A148" s="238">
        <v>31</v>
      </c>
      <c r="B148" s="241" t="s">
        <v>488</v>
      </c>
      <c r="C148" s="262" t="s">
        <v>489</v>
      </c>
    </row>
    <row r="149" spans="1:3">
      <c r="A149" s="238">
        <v>31.1</v>
      </c>
      <c r="B149" s="241" t="s">
        <v>490</v>
      </c>
      <c r="C149" s="244" t="s">
        <v>491</v>
      </c>
    </row>
    <row r="150" spans="1:3" ht="33.75">
      <c r="A150" s="238" t="s">
        <v>492</v>
      </c>
      <c r="B150" s="241" t="s">
        <v>704</v>
      </c>
      <c r="C150" s="271" t="s">
        <v>714</v>
      </c>
    </row>
    <row r="151" spans="1:3">
      <c r="A151" s="238">
        <v>31.2</v>
      </c>
      <c r="B151" s="241" t="s">
        <v>493</v>
      </c>
      <c r="C151" s="271" t="s">
        <v>494</v>
      </c>
    </row>
    <row r="152" spans="1:3">
      <c r="A152" s="238" t="s">
        <v>495</v>
      </c>
      <c r="B152" s="241" t="s">
        <v>704</v>
      </c>
      <c r="C152" s="271" t="s">
        <v>705</v>
      </c>
    </row>
    <row r="153" spans="1:3" ht="33.75">
      <c r="A153" s="238">
        <v>32</v>
      </c>
      <c r="B153" s="267" t="s">
        <v>496</v>
      </c>
      <c r="C153" s="271" t="s">
        <v>706</v>
      </c>
    </row>
    <row r="154" spans="1:3">
      <c r="A154" s="238">
        <v>33</v>
      </c>
      <c r="B154" s="241" t="s">
        <v>120</v>
      </c>
      <c r="C154" s="271" t="s">
        <v>497</v>
      </c>
    </row>
    <row r="155" spans="1:3">
      <c r="A155" s="238">
        <v>34</v>
      </c>
      <c r="B155" s="269" t="s">
        <v>121</v>
      </c>
      <c r="C155" s="271" t="s">
        <v>498</v>
      </c>
    </row>
    <row r="156" spans="1:3">
      <c r="A156" s="238">
        <v>35</v>
      </c>
      <c r="B156" s="269" t="s">
        <v>122</v>
      </c>
      <c r="C156" s="271" t="s">
        <v>499</v>
      </c>
    </row>
    <row r="157" spans="1:3">
      <c r="A157" s="254" t="s">
        <v>715</v>
      </c>
      <c r="B157" s="269" t="s">
        <v>129</v>
      </c>
      <c r="C157" s="271" t="s">
        <v>743</v>
      </c>
    </row>
    <row r="158" spans="1:3">
      <c r="A158" s="254">
        <v>36.1</v>
      </c>
      <c r="B158" s="269" t="s">
        <v>500</v>
      </c>
      <c r="C158" s="271" t="s">
        <v>501</v>
      </c>
    </row>
    <row r="159" spans="1:3" ht="22.5">
      <c r="A159" s="254" t="s">
        <v>716</v>
      </c>
      <c r="B159" s="269" t="s">
        <v>704</v>
      </c>
      <c r="C159" s="244" t="s">
        <v>707</v>
      </c>
    </row>
    <row r="160" spans="1:3" ht="22.5">
      <c r="A160" s="254">
        <v>36.200000000000003</v>
      </c>
      <c r="B160" s="270" t="s">
        <v>752</v>
      </c>
      <c r="C160" s="244" t="s">
        <v>744</v>
      </c>
    </row>
    <row r="161" spans="1:3" ht="22.5">
      <c r="A161" s="254" t="s">
        <v>717</v>
      </c>
      <c r="B161" s="269" t="s">
        <v>704</v>
      </c>
      <c r="C161" s="244" t="s">
        <v>745</v>
      </c>
    </row>
    <row r="162" spans="1:3" ht="22.5">
      <c r="A162" s="254">
        <v>36.299999999999997</v>
      </c>
      <c r="B162" s="270" t="s">
        <v>753</v>
      </c>
      <c r="C162" s="244" t="s">
        <v>746</v>
      </c>
    </row>
    <row r="163" spans="1:3" ht="22.5">
      <c r="A163" s="254" t="s">
        <v>718</v>
      </c>
      <c r="B163" s="269" t="s">
        <v>704</v>
      </c>
      <c r="C163" s="244" t="s">
        <v>747</v>
      </c>
    </row>
    <row r="164" spans="1:3">
      <c r="A164" s="254" t="s">
        <v>719</v>
      </c>
      <c r="B164" s="269" t="s">
        <v>123</v>
      </c>
      <c r="C164" s="268" t="s">
        <v>748</v>
      </c>
    </row>
    <row r="165" spans="1:3">
      <c r="A165" s="254" t="s">
        <v>720</v>
      </c>
      <c r="B165" s="269" t="s">
        <v>704</v>
      </c>
      <c r="C165" s="268" t="s">
        <v>749</v>
      </c>
    </row>
    <row r="166" spans="1:3">
      <c r="A166" s="252">
        <v>37</v>
      </c>
      <c r="B166" s="269" t="s">
        <v>504</v>
      </c>
      <c r="C166" s="244" t="s">
        <v>505</v>
      </c>
    </row>
    <row r="167" spans="1:3">
      <c r="A167" s="252">
        <v>37.1</v>
      </c>
      <c r="B167" s="269" t="s">
        <v>506</v>
      </c>
      <c r="C167" s="244" t="s">
        <v>507</v>
      </c>
    </row>
    <row r="168" spans="1:3">
      <c r="A168" s="253" t="s">
        <v>502</v>
      </c>
      <c r="B168" s="269" t="s">
        <v>704</v>
      </c>
      <c r="C168" s="244" t="s">
        <v>708</v>
      </c>
    </row>
    <row r="169" spans="1:3">
      <c r="A169" s="252">
        <v>37.200000000000003</v>
      </c>
      <c r="B169" s="269" t="s">
        <v>509</v>
      </c>
      <c r="C169" s="244" t="s">
        <v>510</v>
      </c>
    </row>
    <row r="170" spans="1:3" ht="22.5">
      <c r="A170" s="253" t="s">
        <v>503</v>
      </c>
      <c r="B170" s="241" t="s">
        <v>704</v>
      </c>
      <c r="C170" s="244" t="s">
        <v>709</v>
      </c>
    </row>
    <row r="171" spans="1:3">
      <c r="A171" s="252">
        <v>38</v>
      </c>
      <c r="B171" s="241" t="s">
        <v>125</v>
      </c>
      <c r="C171" s="244" t="s">
        <v>512</v>
      </c>
    </row>
    <row r="172" spans="1:3">
      <c r="A172" s="254">
        <v>38.1</v>
      </c>
      <c r="B172" s="241" t="s">
        <v>126</v>
      </c>
      <c r="C172" s="262" t="s">
        <v>126</v>
      </c>
    </row>
    <row r="173" spans="1:3">
      <c r="A173" s="254" t="s">
        <v>508</v>
      </c>
      <c r="B173" s="245" t="s">
        <v>513</v>
      </c>
      <c r="C173" s="619" t="s">
        <v>514</v>
      </c>
    </row>
    <row r="174" spans="1:3">
      <c r="A174" s="254" t="s">
        <v>721</v>
      </c>
      <c r="B174" s="245" t="s">
        <v>515</v>
      </c>
      <c r="C174" s="619"/>
    </row>
    <row r="175" spans="1:3">
      <c r="A175" s="254" t="s">
        <v>722</v>
      </c>
      <c r="B175" s="245" t="s">
        <v>516</v>
      </c>
      <c r="C175" s="619"/>
    </row>
    <row r="176" spans="1:3">
      <c r="A176" s="254" t="s">
        <v>723</v>
      </c>
      <c r="B176" s="245" t="s">
        <v>517</v>
      </c>
      <c r="C176" s="619"/>
    </row>
    <row r="177" spans="1:3">
      <c r="A177" s="254" t="s">
        <v>724</v>
      </c>
      <c r="B177" s="245" t="s">
        <v>518</v>
      </c>
      <c r="C177" s="619"/>
    </row>
    <row r="178" spans="1:3">
      <c r="A178" s="254" t="s">
        <v>725</v>
      </c>
      <c r="B178" s="245" t="s">
        <v>519</v>
      </c>
      <c r="C178" s="619"/>
    </row>
    <row r="179" spans="1:3">
      <c r="A179" s="254">
        <v>38.200000000000003</v>
      </c>
      <c r="B179" s="241" t="s">
        <v>127</v>
      </c>
      <c r="C179" s="262" t="s">
        <v>127</v>
      </c>
    </row>
    <row r="180" spans="1:3">
      <c r="A180" s="254" t="s">
        <v>511</v>
      </c>
      <c r="B180" s="245" t="s">
        <v>520</v>
      </c>
      <c r="C180" s="619" t="s">
        <v>521</v>
      </c>
    </row>
    <row r="181" spans="1:3">
      <c r="A181" s="254" t="s">
        <v>726</v>
      </c>
      <c r="B181" s="245" t="s">
        <v>522</v>
      </c>
      <c r="C181" s="619"/>
    </row>
    <row r="182" spans="1:3">
      <c r="A182" s="254" t="s">
        <v>727</v>
      </c>
      <c r="B182" s="245" t="s">
        <v>523</v>
      </c>
      <c r="C182" s="619"/>
    </row>
    <row r="183" spans="1:3">
      <c r="A183" s="254" t="s">
        <v>728</v>
      </c>
      <c r="B183" s="245" t="s">
        <v>524</v>
      </c>
      <c r="C183" s="619"/>
    </row>
    <row r="184" spans="1:3">
      <c r="A184" s="254" t="s">
        <v>729</v>
      </c>
      <c r="B184" s="245" t="s">
        <v>525</v>
      </c>
      <c r="C184" s="619"/>
    </row>
    <row r="185" spans="1:3">
      <c r="A185" s="254" t="s">
        <v>730</v>
      </c>
      <c r="B185" s="245" t="s">
        <v>526</v>
      </c>
      <c r="C185" s="619"/>
    </row>
    <row r="186" spans="1:3">
      <c r="A186" s="254" t="s">
        <v>731</v>
      </c>
      <c r="B186" s="245" t="s">
        <v>527</v>
      </c>
      <c r="C186" s="619"/>
    </row>
    <row r="187" spans="1:3">
      <c r="A187" s="254">
        <v>38.299999999999997</v>
      </c>
      <c r="B187" s="241" t="s">
        <v>128</v>
      </c>
      <c r="C187" s="262" t="s">
        <v>528</v>
      </c>
    </row>
    <row r="188" spans="1:3">
      <c r="A188" s="254" t="s">
        <v>732</v>
      </c>
      <c r="B188" s="245" t="s">
        <v>529</v>
      </c>
      <c r="C188" s="619" t="s">
        <v>530</v>
      </c>
    </row>
    <row r="189" spans="1:3">
      <c r="A189" s="254" t="s">
        <v>733</v>
      </c>
      <c r="B189" s="245" t="s">
        <v>531</v>
      </c>
      <c r="C189" s="619"/>
    </row>
    <row r="190" spans="1:3">
      <c r="A190" s="254" t="s">
        <v>734</v>
      </c>
      <c r="B190" s="245" t="s">
        <v>532</v>
      </c>
      <c r="C190" s="619"/>
    </row>
    <row r="191" spans="1:3">
      <c r="A191" s="254" t="s">
        <v>735</v>
      </c>
      <c r="B191" s="245" t="s">
        <v>533</v>
      </c>
      <c r="C191" s="619"/>
    </row>
    <row r="192" spans="1:3">
      <c r="A192" s="254" t="s">
        <v>736</v>
      </c>
      <c r="B192" s="245" t="s">
        <v>534</v>
      </c>
      <c r="C192" s="619"/>
    </row>
    <row r="193" spans="1:3">
      <c r="A193" s="254" t="s">
        <v>737</v>
      </c>
      <c r="B193" s="245" t="s">
        <v>535</v>
      </c>
      <c r="C193" s="619"/>
    </row>
    <row r="194" spans="1:3">
      <c r="A194" s="254">
        <v>38.4</v>
      </c>
      <c r="B194" s="241" t="s">
        <v>504</v>
      </c>
      <c r="C194" s="244" t="s">
        <v>505</v>
      </c>
    </row>
    <row r="195" spans="1:3" s="239" customFormat="1">
      <c r="A195" s="254" t="s">
        <v>738</v>
      </c>
      <c r="B195" s="245" t="s">
        <v>529</v>
      </c>
      <c r="C195" s="619" t="s">
        <v>536</v>
      </c>
    </row>
    <row r="196" spans="1:3">
      <c r="A196" s="254" t="s">
        <v>739</v>
      </c>
      <c r="B196" s="245" t="s">
        <v>531</v>
      </c>
      <c r="C196" s="619"/>
    </row>
    <row r="197" spans="1:3">
      <c r="A197" s="254" t="s">
        <v>740</v>
      </c>
      <c r="B197" s="245" t="s">
        <v>532</v>
      </c>
      <c r="C197" s="619"/>
    </row>
    <row r="198" spans="1:3">
      <c r="A198" s="254" t="s">
        <v>741</v>
      </c>
      <c r="B198" s="245" t="s">
        <v>533</v>
      </c>
      <c r="C198" s="619"/>
    </row>
    <row r="199" spans="1:3" ht="12" thickBot="1">
      <c r="A199" s="255" t="s">
        <v>742</v>
      </c>
      <c r="B199" s="245" t="s">
        <v>537</v>
      </c>
      <c r="C199" s="619"/>
    </row>
    <row r="200" spans="1:3" ht="12" thickBot="1">
      <c r="A200" s="614" t="s">
        <v>692</v>
      </c>
      <c r="B200" s="615"/>
      <c r="C200" s="616"/>
    </row>
    <row r="201" spans="1:3" ht="12.75" thickTop="1" thickBot="1">
      <c r="A201" s="628" t="s">
        <v>538</v>
      </c>
      <c r="B201" s="628"/>
      <c r="C201" s="628"/>
    </row>
    <row r="202" spans="1:3">
      <c r="A202" s="246">
        <v>11.1</v>
      </c>
      <c r="B202" s="247" t="s">
        <v>539</v>
      </c>
      <c r="C202" s="242" t="s">
        <v>540</v>
      </c>
    </row>
    <row r="203" spans="1:3">
      <c r="A203" s="246">
        <v>11.2</v>
      </c>
      <c r="B203" s="247" t="s">
        <v>541</v>
      </c>
      <c r="C203" s="242" t="s">
        <v>542</v>
      </c>
    </row>
    <row r="204" spans="1:3" ht="22.5">
      <c r="A204" s="246">
        <v>11.3</v>
      </c>
      <c r="B204" s="247" t="s">
        <v>543</v>
      </c>
      <c r="C204" s="242" t="s">
        <v>544</v>
      </c>
    </row>
    <row r="205" spans="1:3" ht="22.5">
      <c r="A205" s="246">
        <v>11.4</v>
      </c>
      <c r="B205" s="247" t="s">
        <v>545</v>
      </c>
      <c r="C205" s="242" t="s">
        <v>546</v>
      </c>
    </row>
    <row r="206" spans="1:3" ht="22.5">
      <c r="A206" s="246">
        <v>11.5</v>
      </c>
      <c r="B206" s="247" t="s">
        <v>547</v>
      </c>
      <c r="C206" s="242" t="s">
        <v>548</v>
      </c>
    </row>
    <row r="207" spans="1:3">
      <c r="A207" s="246">
        <v>11.6</v>
      </c>
      <c r="B207" s="247" t="s">
        <v>549</v>
      </c>
      <c r="C207" s="242" t="s">
        <v>550</v>
      </c>
    </row>
    <row r="208" spans="1:3" ht="22.5">
      <c r="A208" s="246">
        <v>11.7</v>
      </c>
      <c r="B208" s="247" t="s">
        <v>710</v>
      </c>
      <c r="C208" s="242" t="s">
        <v>711</v>
      </c>
    </row>
    <row r="209" spans="1:3" ht="22.5">
      <c r="A209" s="246">
        <v>11.8</v>
      </c>
      <c r="B209" s="247" t="s">
        <v>712</v>
      </c>
      <c r="C209" s="242" t="s">
        <v>713</v>
      </c>
    </row>
    <row r="210" spans="1:3">
      <c r="A210" s="246">
        <v>11.9</v>
      </c>
      <c r="B210" s="242" t="s">
        <v>551</v>
      </c>
      <c r="C210" s="242" t="s">
        <v>552</v>
      </c>
    </row>
    <row r="211" spans="1:3">
      <c r="A211" s="246">
        <v>11.1</v>
      </c>
      <c r="B211" s="242" t="s">
        <v>553</v>
      </c>
      <c r="C211" s="242" t="s">
        <v>554</v>
      </c>
    </row>
    <row r="212" spans="1:3">
      <c r="A212" s="246">
        <v>11.11</v>
      </c>
      <c r="B212" s="244" t="s">
        <v>555</v>
      </c>
      <c r="C212" s="242" t="s">
        <v>556</v>
      </c>
    </row>
    <row r="213" spans="1:3">
      <c r="A213" s="246">
        <v>11.12</v>
      </c>
      <c r="B213" s="247" t="s">
        <v>557</v>
      </c>
      <c r="C213" s="242" t="s">
        <v>558</v>
      </c>
    </row>
    <row r="214" spans="1:3">
      <c r="A214" s="246">
        <v>11.13</v>
      </c>
      <c r="B214" s="247" t="s">
        <v>559</v>
      </c>
      <c r="C214" s="262" t="s">
        <v>560</v>
      </c>
    </row>
    <row r="215" spans="1:3" ht="22.5">
      <c r="A215" s="246">
        <v>11.14</v>
      </c>
      <c r="B215" s="247" t="s">
        <v>750</v>
      </c>
      <c r="C215" s="262" t="s">
        <v>751</v>
      </c>
    </row>
    <row r="216" spans="1:3">
      <c r="A216" s="246">
        <v>11.15</v>
      </c>
      <c r="B216" s="247" t="s">
        <v>561</v>
      </c>
      <c r="C216" s="262" t="s">
        <v>562</v>
      </c>
    </row>
    <row r="217" spans="1:3">
      <c r="A217" s="246">
        <v>11.16</v>
      </c>
      <c r="B217" s="247" t="s">
        <v>563</v>
      </c>
      <c r="C217" s="262" t="s">
        <v>564</v>
      </c>
    </row>
    <row r="218" spans="1:3">
      <c r="A218" s="246">
        <v>11.17</v>
      </c>
      <c r="B218" s="247" t="s">
        <v>565</v>
      </c>
      <c r="C218" s="262" t="s">
        <v>566</v>
      </c>
    </row>
    <row r="219" spans="1:3">
      <c r="A219" s="246">
        <v>11.18</v>
      </c>
      <c r="B219" s="247" t="s">
        <v>567</v>
      </c>
      <c r="C219" s="262" t="s">
        <v>568</v>
      </c>
    </row>
    <row r="220" spans="1:3" ht="22.5">
      <c r="A220" s="246">
        <v>11.19</v>
      </c>
      <c r="B220" s="247" t="s">
        <v>569</v>
      </c>
      <c r="C220" s="262" t="s">
        <v>673</v>
      </c>
    </row>
    <row r="221" spans="1:3" ht="22.5">
      <c r="A221" s="246">
        <v>11.2</v>
      </c>
      <c r="B221" s="247" t="s">
        <v>570</v>
      </c>
      <c r="C221" s="262" t="s">
        <v>674</v>
      </c>
    </row>
    <row r="222" spans="1:3" s="239" customFormat="1">
      <c r="A222" s="246">
        <v>11.21</v>
      </c>
      <c r="B222" s="247" t="s">
        <v>571</v>
      </c>
      <c r="C222" s="262" t="s">
        <v>572</v>
      </c>
    </row>
    <row r="223" spans="1:3">
      <c r="A223" s="246">
        <v>11.22</v>
      </c>
      <c r="B223" s="247" t="s">
        <v>573</v>
      </c>
      <c r="C223" s="262" t="s">
        <v>574</v>
      </c>
    </row>
    <row r="224" spans="1:3">
      <c r="A224" s="246">
        <v>11.23</v>
      </c>
      <c r="B224" s="247" t="s">
        <v>575</v>
      </c>
      <c r="C224" s="262" t="s">
        <v>576</v>
      </c>
    </row>
    <row r="225" spans="1:3">
      <c r="A225" s="246">
        <v>11.24</v>
      </c>
      <c r="B225" s="247" t="s">
        <v>577</v>
      </c>
      <c r="C225" s="262" t="s">
        <v>578</v>
      </c>
    </row>
    <row r="226" spans="1:3">
      <c r="A226" s="246">
        <v>11.25</v>
      </c>
      <c r="B226" s="264" t="s">
        <v>579</v>
      </c>
      <c r="C226" s="265" t="s">
        <v>580</v>
      </c>
    </row>
    <row r="227" spans="1:3" ht="12" thickBot="1">
      <c r="A227" s="625" t="s">
        <v>693</v>
      </c>
      <c r="B227" s="626"/>
      <c r="C227" s="627"/>
    </row>
    <row r="228" spans="1:3" ht="12.75" thickTop="1" thickBot="1">
      <c r="A228" s="628" t="s">
        <v>538</v>
      </c>
      <c r="B228" s="628"/>
      <c r="C228" s="628"/>
    </row>
    <row r="229" spans="1:3">
      <c r="A229" s="240" t="s">
        <v>581</v>
      </c>
      <c r="B229" s="248" t="s">
        <v>582</v>
      </c>
      <c r="C229" s="629" t="s">
        <v>583</v>
      </c>
    </row>
    <row r="230" spans="1:3">
      <c r="A230" s="238" t="s">
        <v>584</v>
      </c>
      <c r="B230" s="244" t="s">
        <v>585</v>
      </c>
      <c r="C230" s="619"/>
    </row>
    <row r="231" spans="1:3">
      <c r="A231" s="238" t="s">
        <v>586</v>
      </c>
      <c r="B231" s="244" t="s">
        <v>587</v>
      </c>
      <c r="C231" s="619"/>
    </row>
    <row r="232" spans="1:3">
      <c r="A232" s="238" t="s">
        <v>588</v>
      </c>
      <c r="B232" s="244" t="s">
        <v>589</v>
      </c>
      <c r="C232" s="619"/>
    </row>
    <row r="233" spans="1:3">
      <c r="A233" s="238" t="s">
        <v>590</v>
      </c>
      <c r="B233" s="244" t="s">
        <v>591</v>
      </c>
      <c r="C233" s="619"/>
    </row>
    <row r="234" spans="1:3">
      <c r="A234" s="238" t="s">
        <v>592</v>
      </c>
      <c r="B234" s="244" t="s">
        <v>593</v>
      </c>
      <c r="C234" s="262" t="s">
        <v>594</v>
      </c>
    </row>
    <row r="235" spans="1:3" ht="22.5">
      <c r="A235" s="238" t="s">
        <v>595</v>
      </c>
      <c r="B235" s="244" t="s">
        <v>596</v>
      </c>
      <c r="C235" s="262" t="s">
        <v>597</v>
      </c>
    </row>
    <row r="236" spans="1:3">
      <c r="A236" s="238" t="s">
        <v>598</v>
      </c>
      <c r="B236" s="244" t="s">
        <v>599</v>
      </c>
      <c r="C236" s="262" t="s">
        <v>600</v>
      </c>
    </row>
    <row r="237" spans="1:3">
      <c r="A237" s="238" t="s">
        <v>601</v>
      </c>
      <c r="B237" s="244" t="s">
        <v>602</v>
      </c>
      <c r="C237" s="619" t="s">
        <v>603</v>
      </c>
    </row>
    <row r="238" spans="1:3">
      <c r="A238" s="238" t="s">
        <v>604</v>
      </c>
      <c r="B238" s="244" t="s">
        <v>605</v>
      </c>
      <c r="C238" s="619"/>
    </row>
    <row r="239" spans="1:3">
      <c r="A239" s="238" t="s">
        <v>606</v>
      </c>
      <c r="B239" s="244" t="s">
        <v>607</v>
      </c>
      <c r="C239" s="619"/>
    </row>
    <row r="240" spans="1:3">
      <c r="A240" s="238" t="s">
        <v>608</v>
      </c>
      <c r="B240" s="244" t="s">
        <v>609</v>
      </c>
      <c r="C240" s="619" t="s">
        <v>583</v>
      </c>
    </row>
    <row r="241" spans="1:3">
      <c r="A241" s="238" t="s">
        <v>610</v>
      </c>
      <c r="B241" s="244" t="s">
        <v>611</v>
      </c>
      <c r="C241" s="619"/>
    </row>
    <row r="242" spans="1:3">
      <c r="A242" s="238" t="s">
        <v>612</v>
      </c>
      <c r="B242" s="244" t="s">
        <v>613</v>
      </c>
      <c r="C242" s="619"/>
    </row>
    <row r="243" spans="1:3" s="239" customFormat="1">
      <c r="A243" s="238" t="s">
        <v>614</v>
      </c>
      <c r="B243" s="244" t="s">
        <v>615</v>
      </c>
      <c r="C243" s="619"/>
    </row>
    <row r="244" spans="1:3">
      <c r="A244" s="238" t="s">
        <v>616</v>
      </c>
      <c r="B244" s="244" t="s">
        <v>617</v>
      </c>
      <c r="C244" s="619"/>
    </row>
    <row r="245" spans="1:3">
      <c r="A245" s="238" t="s">
        <v>618</v>
      </c>
      <c r="B245" s="244" t="s">
        <v>619</v>
      </c>
      <c r="C245" s="619"/>
    </row>
    <row r="246" spans="1:3">
      <c r="A246" s="238" t="s">
        <v>620</v>
      </c>
      <c r="B246" s="244" t="s">
        <v>621</v>
      </c>
      <c r="C246" s="619"/>
    </row>
    <row r="247" spans="1:3">
      <c r="A247" s="238" t="s">
        <v>622</v>
      </c>
      <c r="B247" s="244" t="s">
        <v>623</v>
      </c>
      <c r="C247" s="619"/>
    </row>
    <row r="248" spans="1:3" s="239" customFormat="1" ht="12" thickBot="1">
      <c r="A248" s="614" t="s">
        <v>694</v>
      </c>
      <c r="B248" s="615"/>
      <c r="C248" s="616"/>
    </row>
    <row r="249" spans="1:3" ht="12.75" thickTop="1" thickBot="1">
      <c r="A249" s="611" t="s">
        <v>624</v>
      </c>
      <c r="B249" s="611"/>
      <c r="C249" s="611"/>
    </row>
    <row r="250" spans="1:3">
      <c r="A250" s="238">
        <v>13.1</v>
      </c>
      <c r="B250" s="612" t="s">
        <v>625</v>
      </c>
      <c r="C250" s="613"/>
    </row>
    <row r="251" spans="1:3" ht="33.75">
      <c r="A251" s="238" t="s">
        <v>626</v>
      </c>
      <c r="B251" s="247" t="s">
        <v>627</v>
      </c>
      <c r="C251" s="242" t="s">
        <v>628</v>
      </c>
    </row>
    <row r="252" spans="1:3" ht="101.25">
      <c r="A252" s="238" t="s">
        <v>629</v>
      </c>
      <c r="B252" s="247" t="s">
        <v>630</v>
      </c>
      <c r="C252" s="242" t="s">
        <v>631</v>
      </c>
    </row>
    <row r="253" spans="1:3" ht="12" thickBot="1">
      <c r="A253" s="614" t="s">
        <v>695</v>
      </c>
      <c r="B253" s="615"/>
      <c r="C253" s="616"/>
    </row>
    <row r="254" spans="1:3" ht="12.75" thickTop="1" thickBot="1">
      <c r="A254" s="611" t="s">
        <v>624</v>
      </c>
      <c r="B254" s="611"/>
      <c r="C254" s="611"/>
    </row>
    <row r="255" spans="1:3">
      <c r="A255" s="238">
        <v>14.1</v>
      </c>
      <c r="B255" s="612" t="s">
        <v>632</v>
      </c>
      <c r="C255" s="613"/>
    </row>
    <row r="256" spans="1:3" ht="22.5">
      <c r="A256" s="238" t="s">
        <v>633</v>
      </c>
      <c r="B256" s="247" t="s">
        <v>634</v>
      </c>
      <c r="C256" s="242" t="s">
        <v>635</v>
      </c>
    </row>
    <row r="257" spans="1:3" ht="45">
      <c r="A257" s="238" t="s">
        <v>636</v>
      </c>
      <c r="B257" s="247" t="s">
        <v>637</v>
      </c>
      <c r="C257" s="242" t="s">
        <v>638</v>
      </c>
    </row>
    <row r="258" spans="1:3" ht="12" customHeight="1">
      <c r="A258" s="238" t="s">
        <v>639</v>
      </c>
      <c r="B258" s="247" t="s">
        <v>640</v>
      </c>
      <c r="C258" s="242" t="s">
        <v>641</v>
      </c>
    </row>
    <row r="259" spans="1:3" ht="33.75">
      <c r="A259" s="238" t="s">
        <v>642</v>
      </c>
      <c r="B259" s="247" t="s">
        <v>643</v>
      </c>
      <c r="C259" s="242" t="s">
        <v>644</v>
      </c>
    </row>
    <row r="260" spans="1:3" ht="11.25" customHeight="1">
      <c r="A260" s="238" t="s">
        <v>645</v>
      </c>
      <c r="B260" s="247" t="s">
        <v>646</v>
      </c>
      <c r="C260" s="242" t="s">
        <v>647</v>
      </c>
    </row>
    <row r="261" spans="1:3" ht="56.25">
      <c r="A261" s="238" t="s">
        <v>648</v>
      </c>
      <c r="B261" s="247" t="s">
        <v>649</v>
      </c>
      <c r="C261" s="242" t="s">
        <v>650</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zoomScale="90" zoomScaleNormal="90" workbookViewId="0">
      <pane xSplit="1" ySplit="5" topLeftCell="B6" activePane="bottomRight" state="frozen"/>
      <selection pane="topRight" activeCell="B1" sqref="B1"/>
      <selection pane="bottomLeft" activeCell="A6" sqref="A6"/>
      <selection pane="bottomRight" activeCell="C8" sqref="C8:G38"/>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231</v>
      </c>
      <c r="B1" s="447" t="str">
        <f>Info!C2</f>
        <v>სს "ვითიბი ბანკი ჯორჯია"</v>
      </c>
    </row>
    <row r="2" spans="1:8">
      <c r="A2" s="17" t="s">
        <v>232</v>
      </c>
      <c r="B2" s="448">
        <v>43646</v>
      </c>
      <c r="C2" s="28"/>
      <c r="D2" s="18"/>
      <c r="E2" s="18"/>
      <c r="F2" s="18"/>
      <c r="G2" s="18"/>
      <c r="H2" s="1"/>
    </row>
    <row r="3" spans="1:8">
      <c r="A3" s="17"/>
      <c r="C3" s="28"/>
      <c r="D3" s="18"/>
      <c r="E3" s="18"/>
      <c r="F3" s="18"/>
      <c r="G3" s="18"/>
      <c r="H3" s="1"/>
    </row>
    <row r="4" spans="1:8" ht="16.5" thickBot="1">
      <c r="A4" s="74" t="s">
        <v>653</v>
      </c>
      <c r="B4" s="213" t="s">
        <v>266</v>
      </c>
      <c r="C4" s="214"/>
      <c r="D4" s="215"/>
      <c r="E4" s="215"/>
      <c r="F4" s="215"/>
      <c r="G4" s="215"/>
      <c r="H4" s="1"/>
    </row>
    <row r="5" spans="1:8" ht="15">
      <c r="A5" s="319" t="s">
        <v>32</v>
      </c>
      <c r="B5" s="320"/>
      <c r="C5" s="321" t="s">
        <v>5</v>
      </c>
      <c r="D5" s="322" t="s">
        <v>6</v>
      </c>
      <c r="E5" s="322" t="s">
        <v>7</v>
      </c>
      <c r="F5" s="322" t="s">
        <v>8</v>
      </c>
      <c r="G5" s="323" t="s">
        <v>9</v>
      </c>
    </row>
    <row r="6" spans="1:8" ht="15">
      <c r="A6" s="126"/>
      <c r="B6" s="31" t="s">
        <v>228</v>
      </c>
      <c r="C6" s="324"/>
      <c r="D6" s="324"/>
      <c r="E6" s="324"/>
      <c r="F6" s="324"/>
      <c r="G6" s="325"/>
    </row>
    <row r="7" spans="1:8" ht="15">
      <c r="A7" s="126"/>
      <c r="B7" s="32" t="s">
        <v>233</v>
      </c>
      <c r="C7" s="324"/>
      <c r="D7" s="324"/>
      <c r="E7" s="324"/>
      <c r="F7" s="324"/>
      <c r="G7" s="325"/>
    </row>
    <row r="8" spans="1:8" ht="15">
      <c r="A8" s="127">
        <v>1</v>
      </c>
      <c r="B8" s="263" t="s">
        <v>29</v>
      </c>
      <c r="C8" s="454">
        <v>190672877</v>
      </c>
      <c r="D8" s="455">
        <v>191195007</v>
      </c>
      <c r="E8" s="455">
        <v>189346177.90000001</v>
      </c>
      <c r="F8" s="455">
        <v>187074033.81</v>
      </c>
      <c r="G8" s="456">
        <v>184255785</v>
      </c>
    </row>
    <row r="9" spans="1:8" ht="15">
      <c r="A9" s="127">
        <v>2</v>
      </c>
      <c r="B9" s="263" t="s">
        <v>130</v>
      </c>
      <c r="C9" s="454">
        <v>204317477</v>
      </c>
      <c r="D9" s="455">
        <v>203686407</v>
      </c>
      <c r="E9" s="455">
        <v>200922577.90000001</v>
      </c>
      <c r="F9" s="455">
        <v>198996633.81</v>
      </c>
      <c r="G9" s="456">
        <v>195961485</v>
      </c>
    </row>
    <row r="10" spans="1:8" ht="15">
      <c r="A10" s="127">
        <v>3</v>
      </c>
      <c r="B10" s="263" t="s">
        <v>94</v>
      </c>
      <c r="C10" s="454">
        <v>283227204.07920831</v>
      </c>
      <c r="D10" s="455">
        <v>276552071.08819979</v>
      </c>
      <c r="E10" s="455">
        <v>269689213.36938137</v>
      </c>
      <c r="F10" s="455">
        <v>252100717.3035689</v>
      </c>
      <c r="G10" s="456">
        <v>219221448.08730027</v>
      </c>
    </row>
    <row r="11" spans="1:8" ht="15">
      <c r="A11" s="126"/>
      <c r="B11" s="31" t="s">
        <v>229</v>
      </c>
      <c r="C11" s="324"/>
      <c r="D11" s="324"/>
      <c r="E11" s="324"/>
      <c r="F11" s="324"/>
      <c r="G11" s="325"/>
    </row>
    <row r="12" spans="1:8" ht="25.5">
      <c r="A12" s="127">
        <v>4</v>
      </c>
      <c r="B12" s="263" t="s">
        <v>675</v>
      </c>
      <c r="C12" s="457">
        <v>1561893291.8764589</v>
      </c>
      <c r="D12" s="455">
        <v>1494786839.5580237</v>
      </c>
      <c r="E12" s="455">
        <v>1503903293.7350767</v>
      </c>
      <c r="F12" s="455">
        <v>1435729454.0707879</v>
      </c>
      <c r="G12" s="456">
        <v>1336668933.6722581</v>
      </c>
    </row>
    <row r="13" spans="1:8" ht="15">
      <c r="A13" s="126"/>
      <c r="B13" s="31" t="s">
        <v>131</v>
      </c>
      <c r="C13" s="324"/>
      <c r="D13" s="324"/>
      <c r="E13" s="324"/>
      <c r="F13" s="324"/>
      <c r="G13" s="325"/>
    </row>
    <row r="14" spans="1:8" s="3" customFormat="1" ht="15">
      <c r="A14" s="127"/>
      <c r="B14" s="32" t="s">
        <v>838</v>
      </c>
      <c r="C14" s="324"/>
      <c r="D14" s="324"/>
      <c r="E14" s="324"/>
      <c r="F14" s="324"/>
      <c r="G14" s="325"/>
    </row>
    <row r="15" spans="1:8"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&gt;=8.81228055035098%</v>
      </c>
      <c r="C15" s="458">
        <v>0.12207804335398968</v>
      </c>
      <c r="D15" s="459">
        <v>0.12790787417992805</v>
      </c>
      <c r="E15" s="459">
        <v>0.12590316058803358</v>
      </c>
      <c r="F15" s="459">
        <v>0.13029894544517467</v>
      </c>
      <c r="G15" s="460">
        <v>0.13784698690781291</v>
      </c>
    </row>
    <row r="16" spans="1:8" ht="15">
      <c r="A16" s="125">
        <v>6</v>
      </c>
      <c r="B16" s="30" t="str">
        <f>"პირველადი კაპიტალის კოეფიციენტი &gt;="&amp;'9.1. Capital Requirements'!$C$20*100&amp;"%"</f>
        <v>პირველადი კაპიტალის კოეფიციენტი &gt;=10.9229157248831%</v>
      </c>
      <c r="C16" s="458">
        <v>0.13081397945856657</v>
      </c>
      <c r="D16" s="459">
        <v>0.13626451719378643</v>
      </c>
      <c r="E16" s="459">
        <v>0.13360073000504644</v>
      </c>
      <c r="F16" s="459">
        <v>0.13860315621844768</v>
      </c>
      <c r="G16" s="460">
        <v>0.14660435360132967</v>
      </c>
    </row>
    <row r="17" spans="1:7"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&gt;=17.2177109819558%</v>
      </c>
      <c r="C17" s="458">
        <v>0.18133582207715299</v>
      </c>
      <c r="D17" s="459">
        <v>0.18501104222323117</v>
      </c>
      <c r="E17" s="459">
        <v>0.17932616710984414</v>
      </c>
      <c r="F17" s="459">
        <v>0.17559068429555197</v>
      </c>
      <c r="G17" s="460">
        <v>0.16400579273210805</v>
      </c>
    </row>
    <row r="18" spans="1:7" ht="15">
      <c r="A18" s="126"/>
      <c r="B18" s="31" t="s">
        <v>11</v>
      </c>
      <c r="C18" s="324"/>
      <c r="D18" s="324"/>
      <c r="E18" s="324"/>
      <c r="F18" s="324"/>
      <c r="G18" s="325"/>
    </row>
    <row r="19" spans="1:7" ht="15" customHeight="1">
      <c r="A19" s="128">
        <v>8</v>
      </c>
      <c r="B19" s="33" t="s">
        <v>12</v>
      </c>
      <c r="C19" s="458">
        <v>7.5116220911442433E-2</v>
      </c>
      <c r="D19" s="459">
        <v>7.7577351205399214E-2</v>
      </c>
      <c r="E19" s="459">
        <v>7.6815297180344411E-2</v>
      </c>
      <c r="F19" s="459">
        <v>7.562758131092126E-2</v>
      </c>
      <c r="G19" s="460">
        <v>7.4821789996772206E-2</v>
      </c>
    </row>
    <row r="20" spans="1:7" ht="15">
      <c r="A20" s="128">
        <v>9</v>
      </c>
      <c r="B20" s="33" t="s">
        <v>13</v>
      </c>
      <c r="C20" s="458">
        <v>4.1265536344615432E-2</v>
      </c>
      <c r="D20" s="459">
        <v>4.124963225299938E-2</v>
      </c>
      <c r="E20" s="459">
        <v>3.8569490737193922E-2</v>
      </c>
      <c r="F20" s="459">
        <v>3.8995828909361638E-2</v>
      </c>
      <c r="G20" s="460">
        <v>3.8673817527660512E-2</v>
      </c>
    </row>
    <row r="21" spans="1:7" ht="15">
      <c r="A21" s="128">
        <v>10</v>
      </c>
      <c r="B21" s="33" t="s">
        <v>14</v>
      </c>
      <c r="C21" s="458">
        <v>2.6592364518573091E-2</v>
      </c>
      <c r="D21" s="459">
        <v>3.4231938558806782E-2</v>
      </c>
      <c r="E21" s="459">
        <v>6.3384338206587745E-3</v>
      </c>
      <c r="F21" s="459">
        <v>6.0334482941334869E-3</v>
      </c>
      <c r="G21" s="460">
        <v>9.8355212825963247E-3</v>
      </c>
    </row>
    <row r="22" spans="1:7" ht="15">
      <c r="A22" s="128">
        <v>11</v>
      </c>
      <c r="B22" s="33" t="s">
        <v>267</v>
      </c>
      <c r="C22" s="458">
        <v>3.3850684566827001E-2</v>
      </c>
      <c r="D22" s="459">
        <v>3.6182704435050179E-2</v>
      </c>
      <c r="E22" s="459">
        <v>3.7923981504142827E-2</v>
      </c>
      <c r="F22" s="459">
        <v>3.6631752401559609E-2</v>
      </c>
      <c r="G22" s="460">
        <v>3.6147972469111701E-2</v>
      </c>
    </row>
    <row r="23" spans="1:7" ht="15">
      <c r="A23" s="128">
        <v>12</v>
      </c>
      <c r="B23" s="33" t="s">
        <v>15</v>
      </c>
      <c r="C23" s="458">
        <v>1.8882251395953798E-3</v>
      </c>
      <c r="D23" s="459">
        <v>6.0779743205702612E-3</v>
      </c>
      <c r="E23" s="459">
        <v>1.977463841949359E-2</v>
      </c>
      <c r="F23" s="459">
        <v>2.376481098999041E-2</v>
      </c>
      <c r="G23" s="460">
        <v>3.296199959455471E-2</v>
      </c>
    </row>
    <row r="24" spans="1:7" ht="15">
      <c r="A24" s="128">
        <v>13</v>
      </c>
      <c r="B24" s="33" t="s">
        <v>16</v>
      </c>
      <c r="C24" s="458">
        <v>1.4388229017479288E-2</v>
      </c>
      <c r="D24" s="459">
        <v>4.7808066125161107E-2</v>
      </c>
      <c r="E24" s="459">
        <v>0.16254498974001547</v>
      </c>
      <c r="F24" s="459">
        <v>0.19839051280004</v>
      </c>
      <c r="G24" s="460">
        <v>0.28399000099153404</v>
      </c>
    </row>
    <row r="25" spans="1:7" ht="15">
      <c r="A25" s="126"/>
      <c r="B25" s="31" t="s">
        <v>17</v>
      </c>
      <c r="C25" s="324"/>
      <c r="D25" s="324"/>
      <c r="E25" s="324"/>
      <c r="F25" s="324"/>
      <c r="G25" s="325"/>
    </row>
    <row r="26" spans="1:7" ht="15">
      <c r="A26" s="128">
        <v>14</v>
      </c>
      <c r="B26" s="33" t="s">
        <v>18</v>
      </c>
      <c r="C26" s="458">
        <v>6.9636876331316419E-2</v>
      </c>
      <c r="D26" s="459">
        <v>6.6454751177656479E-2</v>
      </c>
      <c r="E26" s="459">
        <v>6.0492478264320561E-2</v>
      </c>
      <c r="F26" s="459">
        <v>5.470245405770563E-2</v>
      </c>
      <c r="G26" s="460">
        <v>5.2442148535654771E-2</v>
      </c>
    </row>
    <row r="27" spans="1:7" ht="15" customHeight="1">
      <c r="A27" s="128">
        <v>15</v>
      </c>
      <c r="B27" s="33" t="s">
        <v>19</v>
      </c>
      <c r="C27" s="458">
        <v>6.3042046025703846E-2</v>
      </c>
      <c r="D27" s="459">
        <v>5.9365367303941631E-2</v>
      </c>
      <c r="E27" s="459">
        <v>5.6183889273856986E-2</v>
      </c>
      <c r="F27" s="459">
        <v>5.6586753140638553E-2</v>
      </c>
      <c r="G27" s="460">
        <v>5.446164263435356E-2</v>
      </c>
    </row>
    <row r="28" spans="1:7" ht="15">
      <c r="A28" s="128">
        <v>16</v>
      </c>
      <c r="B28" s="33" t="s">
        <v>20</v>
      </c>
      <c r="C28" s="458">
        <v>0.50337959100570639</v>
      </c>
      <c r="D28" s="459">
        <v>0.50685454136862462</v>
      </c>
      <c r="E28" s="459">
        <v>0.50460499899911593</v>
      </c>
      <c r="F28" s="459">
        <v>0.50820806280077135</v>
      </c>
      <c r="G28" s="460">
        <v>0.52606383942414447</v>
      </c>
    </row>
    <row r="29" spans="1:7" ht="15" customHeight="1">
      <c r="A29" s="128">
        <v>17</v>
      </c>
      <c r="B29" s="33" t="s">
        <v>21</v>
      </c>
      <c r="C29" s="458">
        <v>0.49823852775864585</v>
      </c>
      <c r="D29" s="459">
        <v>0.49759235627240828</v>
      </c>
      <c r="E29" s="459">
        <v>0.49456169800854755</v>
      </c>
      <c r="F29" s="459">
        <v>0.50508656753169112</v>
      </c>
      <c r="G29" s="460">
        <v>0.50817648949330707</v>
      </c>
    </row>
    <row r="30" spans="1:7" ht="15">
      <c r="A30" s="128">
        <v>18</v>
      </c>
      <c r="B30" s="33" t="s">
        <v>22</v>
      </c>
      <c r="C30" s="458">
        <v>3.1468573053284191E-3</v>
      </c>
      <c r="D30" s="459">
        <v>-7.7734629392752315E-3</v>
      </c>
      <c r="E30" s="459">
        <v>0.14669185085607969</v>
      </c>
      <c r="F30" s="459">
        <v>0.10833803104728162</v>
      </c>
      <c r="G30" s="460">
        <v>7.4470351551861894E-2</v>
      </c>
    </row>
    <row r="31" spans="1:7" ht="15" customHeight="1">
      <c r="A31" s="126"/>
      <c r="B31" s="31" t="s">
        <v>23</v>
      </c>
      <c r="C31" s="324"/>
      <c r="D31" s="324"/>
      <c r="E31" s="324"/>
      <c r="F31" s="324"/>
      <c r="G31" s="325"/>
    </row>
    <row r="32" spans="1:7" ht="15" customHeight="1">
      <c r="A32" s="128">
        <v>19</v>
      </c>
      <c r="B32" s="33" t="s">
        <v>24</v>
      </c>
      <c r="C32" s="458">
        <v>0.29727353529229567</v>
      </c>
      <c r="D32" s="459">
        <v>0.2629962175855069</v>
      </c>
      <c r="E32" s="459">
        <v>0.23691487373950526</v>
      </c>
      <c r="F32" s="459">
        <v>0.23380619892519283</v>
      </c>
      <c r="G32" s="460">
        <v>0.24737253604290804</v>
      </c>
    </row>
    <row r="33" spans="1:7" ht="15" customHeight="1">
      <c r="A33" s="128">
        <v>20</v>
      </c>
      <c r="B33" s="33" t="s">
        <v>25</v>
      </c>
      <c r="C33" s="458">
        <v>0.60453369346857477</v>
      </c>
      <c r="D33" s="459">
        <v>0.60982898535297714</v>
      </c>
      <c r="E33" s="459">
        <v>0.6003721055747776</v>
      </c>
      <c r="F33" s="459">
        <v>0.59247315082215035</v>
      </c>
      <c r="G33" s="460">
        <v>0.59834244554935789</v>
      </c>
    </row>
    <row r="34" spans="1:7" ht="15" customHeight="1">
      <c r="A34" s="128">
        <v>21</v>
      </c>
      <c r="B34" s="272" t="s">
        <v>26</v>
      </c>
      <c r="C34" s="458">
        <v>0.39780240358510788</v>
      </c>
      <c r="D34" s="459">
        <v>0.33347252895384666</v>
      </c>
      <c r="E34" s="459">
        <v>0.35909015542764494</v>
      </c>
      <c r="F34" s="459">
        <v>0.33627690641084618</v>
      </c>
      <c r="G34" s="460">
        <v>0.33927693554489874</v>
      </c>
    </row>
    <row r="35" spans="1:7" ht="15" customHeight="1">
      <c r="A35" s="326"/>
      <c r="B35" s="31" t="s">
        <v>837</v>
      </c>
      <c r="C35" s="324"/>
      <c r="D35" s="324"/>
      <c r="E35" s="324"/>
      <c r="F35" s="324"/>
      <c r="G35" s="325"/>
    </row>
    <row r="36" spans="1:7" ht="15" customHeight="1">
      <c r="A36" s="128">
        <v>22</v>
      </c>
      <c r="B36" s="318" t="s">
        <v>821</v>
      </c>
      <c r="C36" s="461">
        <v>440793593.17995</v>
      </c>
      <c r="D36" s="461">
        <v>366119622.28017497</v>
      </c>
      <c r="E36" s="461">
        <v>369227759.44299996</v>
      </c>
      <c r="F36" s="461">
        <v>310923623.191275</v>
      </c>
      <c r="G36" s="462">
        <v>323900478</v>
      </c>
    </row>
    <row r="37" spans="1:7" ht="15">
      <c r="A37" s="128">
        <v>23</v>
      </c>
      <c r="B37" s="33" t="s">
        <v>822</v>
      </c>
      <c r="C37" s="461">
        <v>359825699.75804245</v>
      </c>
      <c r="D37" s="463">
        <v>272760623.19399709</v>
      </c>
      <c r="E37" s="463">
        <v>337331836.77424401</v>
      </c>
      <c r="F37" s="463">
        <v>286897014.04675293</v>
      </c>
      <c r="G37" s="464">
        <v>308607900</v>
      </c>
    </row>
    <row r="38" spans="1:7" thickBot="1">
      <c r="A38" s="129">
        <v>24</v>
      </c>
      <c r="B38" s="273" t="s">
        <v>820</v>
      </c>
      <c r="C38" s="465">
        <v>1.2250197622803285</v>
      </c>
      <c r="D38" s="465">
        <v>1.3422744749332005</v>
      </c>
      <c r="E38" s="465">
        <v>1.0945535499221259</v>
      </c>
      <c r="F38" s="465">
        <v>1.0837464594197801</v>
      </c>
      <c r="G38" s="466">
        <v>1.0496000000000001</v>
      </c>
    </row>
    <row r="39" spans="1:7">
      <c r="A39" s="20"/>
    </row>
    <row r="40" spans="1:7" ht="48" customHeight="1">
      <c r="B40" s="317" t="s">
        <v>839</v>
      </c>
    </row>
    <row r="41" spans="1:7" ht="68.25" customHeight="1">
      <c r="B41" s="375" t="s">
        <v>836</v>
      </c>
      <c r="D41" s="346"/>
      <c r="E41" s="346"/>
      <c r="F41" s="346"/>
      <c r="G41" s="346"/>
    </row>
  </sheetData>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workbookViewId="0">
      <pane xSplit="1" ySplit="5" topLeftCell="B6" activePane="bottomRight" state="frozen"/>
      <selection activeCell="B3" sqref="B3"/>
      <selection pane="topRight" activeCell="B3" sqref="B3"/>
      <selection pane="bottomLeft" activeCell="B3" sqref="B3"/>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231</v>
      </c>
      <c r="B1" s="346" t="str">
        <f>Info!C2</f>
        <v>სს "ვითიბი ბანკი ჯორჯია"</v>
      </c>
    </row>
    <row r="2" spans="1:8" ht="15.75">
      <c r="A2" s="17" t="s">
        <v>232</v>
      </c>
      <c r="B2" s="452">
        <v>43646</v>
      </c>
    </row>
    <row r="3" spans="1:8" ht="15.75">
      <c r="A3" s="17"/>
    </row>
    <row r="4" spans="1:8" ht="16.5" thickBot="1">
      <c r="A4" s="34" t="s">
        <v>654</v>
      </c>
      <c r="B4" s="75" t="s">
        <v>287</v>
      </c>
      <c r="C4" s="34"/>
      <c r="D4" s="35"/>
      <c r="E4" s="35"/>
      <c r="F4" s="36"/>
      <c r="G4" s="36"/>
      <c r="H4" s="37" t="s">
        <v>135</v>
      </c>
    </row>
    <row r="5" spans="1:8" ht="15.75">
      <c r="A5" s="38"/>
      <c r="B5" s="39"/>
      <c r="C5" s="553" t="s">
        <v>237</v>
      </c>
      <c r="D5" s="554"/>
      <c r="E5" s="555"/>
      <c r="F5" s="553" t="s">
        <v>238</v>
      </c>
      <c r="G5" s="554"/>
      <c r="H5" s="556"/>
    </row>
    <row r="6" spans="1:8" ht="15.75">
      <c r="A6" s="40" t="s">
        <v>32</v>
      </c>
      <c r="B6" s="41" t="s">
        <v>195</v>
      </c>
      <c r="C6" s="42" t="s">
        <v>33</v>
      </c>
      <c r="D6" s="42" t="s">
        <v>136</v>
      </c>
      <c r="E6" s="42" t="s">
        <v>74</v>
      </c>
      <c r="F6" s="42" t="s">
        <v>33</v>
      </c>
      <c r="G6" s="42" t="s">
        <v>136</v>
      </c>
      <c r="H6" s="43" t="s">
        <v>74</v>
      </c>
    </row>
    <row r="7" spans="1:8" ht="15.75">
      <c r="A7" s="40">
        <v>1</v>
      </c>
      <c r="B7" s="44" t="s">
        <v>196</v>
      </c>
      <c r="C7" s="467">
        <v>25304049</v>
      </c>
      <c r="D7" s="467">
        <v>19698070</v>
      </c>
      <c r="E7" s="468">
        <v>45002119</v>
      </c>
      <c r="F7" s="469">
        <v>31782509</v>
      </c>
      <c r="G7" s="470">
        <v>27892012</v>
      </c>
      <c r="H7" s="471">
        <v>59674521</v>
      </c>
    </row>
    <row r="8" spans="1:8" ht="15.75">
      <c r="A8" s="40">
        <v>2</v>
      </c>
      <c r="B8" s="44" t="s">
        <v>197</v>
      </c>
      <c r="C8" s="467">
        <v>46577509</v>
      </c>
      <c r="D8" s="467">
        <v>216604573</v>
      </c>
      <c r="E8" s="468">
        <v>263182082</v>
      </c>
      <c r="F8" s="469">
        <v>52905340</v>
      </c>
      <c r="G8" s="470">
        <v>139196507</v>
      </c>
      <c r="H8" s="471">
        <v>192101847</v>
      </c>
    </row>
    <row r="9" spans="1:8" ht="15.75">
      <c r="A9" s="40">
        <v>3</v>
      </c>
      <c r="B9" s="44" t="s">
        <v>198</v>
      </c>
      <c r="C9" s="467">
        <v>1608878</v>
      </c>
      <c r="D9" s="467">
        <v>52599109</v>
      </c>
      <c r="E9" s="468">
        <v>54207987</v>
      </c>
      <c r="F9" s="469">
        <v>626740</v>
      </c>
      <c r="G9" s="470">
        <v>62557121</v>
      </c>
      <c r="H9" s="471">
        <v>63183861</v>
      </c>
    </row>
    <row r="10" spans="1:8" ht="15.75">
      <c r="A10" s="40">
        <v>4</v>
      </c>
      <c r="B10" s="44" t="s">
        <v>227</v>
      </c>
      <c r="C10" s="467">
        <v>0</v>
      </c>
      <c r="D10" s="467">
        <v>0</v>
      </c>
      <c r="E10" s="468">
        <v>0</v>
      </c>
      <c r="F10" s="469">
        <v>0</v>
      </c>
      <c r="G10" s="470">
        <v>0</v>
      </c>
      <c r="H10" s="471">
        <v>0</v>
      </c>
    </row>
    <row r="11" spans="1:8" ht="15.75">
      <c r="A11" s="40">
        <v>5</v>
      </c>
      <c r="B11" s="44" t="s">
        <v>199</v>
      </c>
      <c r="C11" s="467">
        <v>126454883</v>
      </c>
      <c r="D11" s="467">
        <v>67747</v>
      </c>
      <c r="E11" s="468">
        <v>126522630</v>
      </c>
      <c r="F11" s="469">
        <v>100994397</v>
      </c>
      <c r="G11" s="470">
        <v>0</v>
      </c>
      <c r="H11" s="471">
        <v>100994397</v>
      </c>
    </row>
    <row r="12" spans="1:8" ht="15.75">
      <c r="A12" s="40">
        <v>6.1</v>
      </c>
      <c r="B12" s="45" t="s">
        <v>200</v>
      </c>
      <c r="C12" s="467">
        <v>557356465.9900068</v>
      </c>
      <c r="D12" s="467">
        <v>564942287.53627264</v>
      </c>
      <c r="E12" s="468">
        <v>1122298753.5262794</v>
      </c>
      <c r="F12" s="469">
        <v>496834241.76001555</v>
      </c>
      <c r="G12" s="470">
        <v>551480453.52792728</v>
      </c>
      <c r="H12" s="471">
        <v>1048314695.2879429</v>
      </c>
    </row>
    <row r="13" spans="1:8" ht="15.75">
      <c r="A13" s="40">
        <v>6.2</v>
      </c>
      <c r="B13" s="45" t="s">
        <v>201</v>
      </c>
      <c r="C13" s="467">
        <v>-34906801.435002387</v>
      </c>
      <c r="D13" s="467">
        <v>-35845208.239391394</v>
      </c>
      <c r="E13" s="468">
        <v>-70752009.674393773</v>
      </c>
      <c r="F13" s="469">
        <v>-27120877.650398403</v>
      </c>
      <c r="G13" s="470">
        <v>-29972062.652714789</v>
      </c>
      <c r="H13" s="471">
        <v>-57092940.303113192</v>
      </c>
    </row>
    <row r="14" spans="1:8" ht="15.75">
      <c r="A14" s="40">
        <v>6</v>
      </c>
      <c r="B14" s="44" t="s">
        <v>202</v>
      </c>
      <c r="C14" s="468">
        <v>522449664.55500442</v>
      </c>
      <c r="D14" s="468">
        <v>529097079.29688126</v>
      </c>
      <c r="E14" s="468">
        <v>1051546743.8518857</v>
      </c>
      <c r="F14" s="468">
        <v>469713364.10961711</v>
      </c>
      <c r="G14" s="468">
        <v>521508390.87521249</v>
      </c>
      <c r="H14" s="471">
        <v>991221754.98482966</v>
      </c>
    </row>
    <row r="15" spans="1:8" ht="15.75">
      <c r="A15" s="40">
        <v>7</v>
      </c>
      <c r="B15" s="44" t="s">
        <v>203</v>
      </c>
      <c r="C15" s="467">
        <v>7492641</v>
      </c>
      <c r="D15" s="467">
        <v>2662492</v>
      </c>
      <c r="E15" s="468">
        <v>10155133</v>
      </c>
      <c r="F15" s="469">
        <v>6486012</v>
      </c>
      <c r="G15" s="470">
        <v>2809383</v>
      </c>
      <c r="H15" s="471">
        <v>9295395</v>
      </c>
    </row>
    <row r="16" spans="1:8" ht="15.75">
      <c r="A16" s="40">
        <v>8</v>
      </c>
      <c r="B16" s="44" t="s">
        <v>204</v>
      </c>
      <c r="C16" s="467">
        <v>8471698.9699999988</v>
      </c>
      <c r="D16" s="467" t="s">
        <v>949</v>
      </c>
      <c r="E16" s="468">
        <v>8471698.9699999988</v>
      </c>
      <c r="F16" s="469">
        <v>9135972.3499999996</v>
      </c>
      <c r="G16" s="467" t="s">
        <v>949</v>
      </c>
      <c r="H16" s="471">
        <v>9135972.3499999996</v>
      </c>
    </row>
    <row r="17" spans="1:8" ht="15.75">
      <c r="A17" s="40">
        <v>9</v>
      </c>
      <c r="B17" s="44" t="s">
        <v>205</v>
      </c>
      <c r="C17" s="467">
        <v>54000</v>
      </c>
      <c r="D17" s="467">
        <v>0</v>
      </c>
      <c r="E17" s="468">
        <v>54000</v>
      </c>
      <c r="F17" s="469">
        <v>54000</v>
      </c>
      <c r="G17" s="467">
        <v>0</v>
      </c>
      <c r="H17" s="471">
        <v>54000</v>
      </c>
    </row>
    <row r="18" spans="1:8" ht="15.75">
      <c r="A18" s="40">
        <v>10</v>
      </c>
      <c r="B18" s="44" t="s">
        <v>206</v>
      </c>
      <c r="C18" s="467">
        <v>60515992</v>
      </c>
      <c r="D18" s="467" t="s">
        <v>949</v>
      </c>
      <c r="E18" s="468">
        <v>60515992</v>
      </c>
      <c r="F18" s="469">
        <v>43778281</v>
      </c>
      <c r="G18" s="467" t="s">
        <v>949</v>
      </c>
      <c r="H18" s="471">
        <v>43778281</v>
      </c>
    </row>
    <row r="19" spans="1:8" ht="15.75">
      <c r="A19" s="40">
        <v>11</v>
      </c>
      <c r="B19" s="44" t="s">
        <v>207</v>
      </c>
      <c r="C19" s="467">
        <v>39726978.079999998</v>
      </c>
      <c r="D19" s="467">
        <v>12038888.460000001</v>
      </c>
      <c r="E19" s="468">
        <v>51765866.539999999</v>
      </c>
      <c r="F19" s="469">
        <v>26871180.77</v>
      </c>
      <c r="G19" s="470">
        <v>13067216.039999999</v>
      </c>
      <c r="H19" s="471">
        <v>39938396.810000002</v>
      </c>
    </row>
    <row r="20" spans="1:8" ht="15.75">
      <c r="A20" s="40">
        <v>12</v>
      </c>
      <c r="B20" s="46" t="s">
        <v>208</v>
      </c>
      <c r="C20" s="468">
        <v>838656293.60500443</v>
      </c>
      <c r="D20" s="468">
        <v>832767958.75688124</v>
      </c>
      <c r="E20" s="468">
        <v>1671424252.3618855</v>
      </c>
      <c r="F20" s="468">
        <v>742347796.22961712</v>
      </c>
      <c r="G20" s="468">
        <v>767030629.91521239</v>
      </c>
      <c r="H20" s="471">
        <v>1509378426.1448295</v>
      </c>
    </row>
    <row r="21" spans="1:8" ht="15.75">
      <c r="A21" s="40"/>
      <c r="B21" s="41" t="s">
        <v>225</v>
      </c>
      <c r="C21" s="472"/>
      <c r="D21" s="472"/>
      <c r="E21" s="472"/>
      <c r="F21" s="473"/>
      <c r="G21" s="474"/>
      <c r="H21" s="475"/>
    </row>
    <row r="22" spans="1:8" ht="15.75">
      <c r="A22" s="40">
        <v>13</v>
      </c>
      <c r="B22" s="44" t="s">
        <v>209</v>
      </c>
      <c r="C22" s="467">
        <v>1143540</v>
      </c>
      <c r="D22" s="467">
        <v>206206</v>
      </c>
      <c r="E22" s="468">
        <v>1349746</v>
      </c>
      <c r="F22" s="469">
        <v>5633775</v>
      </c>
      <c r="G22" s="470">
        <v>11087341</v>
      </c>
      <c r="H22" s="471">
        <v>16721116</v>
      </c>
    </row>
    <row r="23" spans="1:8" ht="15.75">
      <c r="A23" s="40">
        <v>14</v>
      </c>
      <c r="B23" s="44" t="s">
        <v>210</v>
      </c>
      <c r="C23" s="467">
        <v>250258063</v>
      </c>
      <c r="D23" s="467">
        <v>148447891</v>
      </c>
      <c r="E23" s="468">
        <v>398705954</v>
      </c>
      <c r="F23" s="469">
        <v>133939395</v>
      </c>
      <c r="G23" s="470">
        <v>137895776</v>
      </c>
      <c r="H23" s="471">
        <v>271835171</v>
      </c>
    </row>
    <row r="24" spans="1:8" ht="15.75">
      <c r="A24" s="40">
        <v>15</v>
      </c>
      <c r="B24" s="44" t="s">
        <v>211</v>
      </c>
      <c r="C24" s="467">
        <v>165001931</v>
      </c>
      <c r="D24" s="467">
        <v>101188700</v>
      </c>
      <c r="E24" s="468">
        <v>266190631</v>
      </c>
      <c r="F24" s="469">
        <v>154394397</v>
      </c>
      <c r="G24" s="470">
        <v>85867719</v>
      </c>
      <c r="H24" s="471">
        <v>240262116</v>
      </c>
    </row>
    <row r="25" spans="1:8" ht="15.75">
      <c r="A25" s="40">
        <v>16</v>
      </c>
      <c r="B25" s="44" t="s">
        <v>212</v>
      </c>
      <c r="C25" s="467">
        <v>142613726</v>
      </c>
      <c r="D25" s="467">
        <v>363391203</v>
      </c>
      <c r="E25" s="468">
        <v>506004929</v>
      </c>
      <c r="F25" s="469">
        <v>174954597</v>
      </c>
      <c r="G25" s="470">
        <v>325498554</v>
      </c>
      <c r="H25" s="471">
        <v>500453151</v>
      </c>
    </row>
    <row r="26" spans="1:8" ht="15.75">
      <c r="A26" s="40">
        <v>17</v>
      </c>
      <c r="B26" s="44" t="s">
        <v>213</v>
      </c>
      <c r="C26" s="472"/>
      <c r="D26" s="472"/>
      <c r="E26" s="468">
        <v>0</v>
      </c>
      <c r="F26" s="473"/>
      <c r="G26" s="474"/>
      <c r="H26" s="471">
        <v>0</v>
      </c>
    </row>
    <row r="27" spans="1:8" ht="15.75">
      <c r="A27" s="40">
        <v>18</v>
      </c>
      <c r="B27" s="44" t="s">
        <v>214</v>
      </c>
      <c r="C27" s="467">
        <v>0</v>
      </c>
      <c r="D27" s="467">
        <v>174791925.45000002</v>
      </c>
      <c r="E27" s="468">
        <v>174791925.45000002</v>
      </c>
      <c r="F27" s="469">
        <v>39100000</v>
      </c>
      <c r="G27" s="470">
        <v>167225857.18000001</v>
      </c>
      <c r="H27" s="471">
        <v>206325857.18000001</v>
      </c>
    </row>
    <row r="28" spans="1:8" ht="15.75">
      <c r="A28" s="40">
        <v>19</v>
      </c>
      <c r="B28" s="44" t="s">
        <v>215</v>
      </c>
      <c r="C28" s="467">
        <v>4314674</v>
      </c>
      <c r="D28" s="467">
        <v>6203192</v>
      </c>
      <c r="E28" s="468">
        <v>10517866</v>
      </c>
      <c r="F28" s="469">
        <v>5984365</v>
      </c>
      <c r="G28" s="470">
        <v>6535018</v>
      </c>
      <c r="H28" s="471">
        <v>12519383</v>
      </c>
    </row>
    <row r="29" spans="1:8" ht="15.75">
      <c r="A29" s="40">
        <v>20</v>
      </c>
      <c r="B29" s="44" t="s">
        <v>137</v>
      </c>
      <c r="C29" s="467">
        <v>15123040.66</v>
      </c>
      <c r="D29" s="467">
        <v>14650918.119999999</v>
      </c>
      <c r="E29" s="468">
        <v>29773958.780000001</v>
      </c>
      <c r="F29" s="469">
        <v>14074321.610000001</v>
      </c>
      <c r="G29" s="470">
        <v>6505918.54</v>
      </c>
      <c r="H29" s="471">
        <v>20580240.150000002</v>
      </c>
    </row>
    <row r="30" spans="1:8" ht="15.75">
      <c r="A30" s="40">
        <v>21</v>
      </c>
      <c r="B30" s="44" t="s">
        <v>216</v>
      </c>
      <c r="C30" s="467">
        <v>0</v>
      </c>
      <c r="D30" s="467">
        <v>75381193.670000002</v>
      </c>
      <c r="E30" s="468">
        <v>75381193.670000002</v>
      </c>
      <c r="F30" s="469">
        <v>0</v>
      </c>
      <c r="G30" s="470">
        <v>46056901.600000001</v>
      </c>
      <c r="H30" s="471">
        <v>46056901.600000001</v>
      </c>
    </row>
    <row r="31" spans="1:8" ht="15.75">
      <c r="A31" s="40">
        <v>22</v>
      </c>
      <c r="B31" s="46" t="s">
        <v>217</v>
      </c>
      <c r="C31" s="468">
        <v>578454974.65999997</v>
      </c>
      <c r="D31" s="468">
        <v>884261229.24000001</v>
      </c>
      <c r="E31" s="468">
        <v>1462716203.9000001</v>
      </c>
      <c r="F31" s="468">
        <v>528080850.61000001</v>
      </c>
      <c r="G31" s="468">
        <v>786673085.32000005</v>
      </c>
      <c r="H31" s="471">
        <v>1314753935.9300001</v>
      </c>
    </row>
    <row r="32" spans="1:8" ht="15.75">
      <c r="A32" s="40"/>
      <c r="B32" s="41" t="s">
        <v>226</v>
      </c>
      <c r="C32" s="472"/>
      <c r="D32" s="472"/>
      <c r="E32" s="467"/>
      <c r="F32" s="473"/>
      <c r="G32" s="474"/>
      <c r="H32" s="475"/>
    </row>
    <row r="33" spans="1:8" ht="15.75">
      <c r="A33" s="40">
        <v>23</v>
      </c>
      <c r="B33" s="44" t="s">
        <v>218</v>
      </c>
      <c r="C33" s="467">
        <v>209008277</v>
      </c>
      <c r="D33" s="472" t="s">
        <v>949</v>
      </c>
      <c r="E33" s="468">
        <v>209008277</v>
      </c>
      <c r="F33" s="469">
        <v>209008277</v>
      </c>
      <c r="G33" s="472" t="s">
        <v>949</v>
      </c>
      <c r="H33" s="471">
        <v>209008277</v>
      </c>
    </row>
    <row r="34" spans="1:8" ht="15.75">
      <c r="A34" s="40">
        <v>24</v>
      </c>
      <c r="B34" s="44" t="s">
        <v>219</v>
      </c>
      <c r="C34" s="467">
        <v>0</v>
      </c>
      <c r="D34" s="472" t="s">
        <v>949</v>
      </c>
      <c r="E34" s="468">
        <v>0</v>
      </c>
      <c r="F34" s="469">
        <v>0</v>
      </c>
      <c r="G34" s="472" t="s">
        <v>949</v>
      </c>
      <c r="H34" s="471">
        <v>0</v>
      </c>
    </row>
    <row r="35" spans="1:8" ht="15.75">
      <c r="A35" s="40">
        <v>25</v>
      </c>
      <c r="B35" s="45" t="s">
        <v>220</v>
      </c>
      <c r="C35" s="467">
        <v>0</v>
      </c>
      <c r="D35" s="472" t="s">
        <v>949</v>
      </c>
      <c r="E35" s="468">
        <v>0</v>
      </c>
      <c r="F35" s="469">
        <v>0</v>
      </c>
      <c r="G35" s="472" t="s">
        <v>949</v>
      </c>
      <c r="H35" s="471">
        <v>0</v>
      </c>
    </row>
    <row r="36" spans="1:8" ht="15.75">
      <c r="A36" s="40">
        <v>26</v>
      </c>
      <c r="B36" s="44" t="s">
        <v>221</v>
      </c>
      <c r="C36" s="467">
        <v>0</v>
      </c>
      <c r="D36" s="472" t="s">
        <v>949</v>
      </c>
      <c r="E36" s="468">
        <v>0</v>
      </c>
      <c r="F36" s="469">
        <v>0</v>
      </c>
      <c r="G36" s="472" t="s">
        <v>949</v>
      </c>
      <c r="H36" s="471">
        <v>0</v>
      </c>
    </row>
    <row r="37" spans="1:8" ht="15.75">
      <c r="A37" s="40">
        <v>27</v>
      </c>
      <c r="B37" s="44" t="s">
        <v>222</v>
      </c>
      <c r="C37" s="467">
        <v>0</v>
      </c>
      <c r="D37" s="472" t="s">
        <v>949</v>
      </c>
      <c r="E37" s="468">
        <v>0</v>
      </c>
      <c r="F37" s="469">
        <v>0</v>
      </c>
      <c r="G37" s="472" t="s">
        <v>949</v>
      </c>
      <c r="H37" s="471">
        <v>0</v>
      </c>
    </row>
    <row r="38" spans="1:8" ht="15.75">
      <c r="A38" s="40">
        <v>28</v>
      </c>
      <c r="B38" s="44" t="s">
        <v>223</v>
      </c>
      <c r="C38" s="467">
        <v>-10026695.000000007</v>
      </c>
      <c r="D38" s="472" t="s">
        <v>949</v>
      </c>
      <c r="E38" s="468">
        <v>-10026695.000000007</v>
      </c>
      <c r="F38" s="469">
        <v>-17392454</v>
      </c>
      <c r="G38" s="472" t="s">
        <v>949</v>
      </c>
      <c r="H38" s="471">
        <v>-17392454</v>
      </c>
    </row>
    <row r="39" spans="1:8" ht="15.75">
      <c r="A39" s="40">
        <v>29</v>
      </c>
      <c r="B39" s="44" t="s">
        <v>239</v>
      </c>
      <c r="C39" s="467">
        <v>9726466</v>
      </c>
      <c r="D39" s="472" t="s">
        <v>949</v>
      </c>
      <c r="E39" s="468">
        <v>9726466</v>
      </c>
      <c r="F39" s="469">
        <v>3008667</v>
      </c>
      <c r="G39" s="472" t="s">
        <v>949</v>
      </c>
      <c r="H39" s="471">
        <v>3008667</v>
      </c>
    </row>
    <row r="40" spans="1:8" ht="15.75">
      <c r="A40" s="40">
        <v>30</v>
      </c>
      <c r="B40" s="46" t="s">
        <v>224</v>
      </c>
      <c r="C40" s="467">
        <v>208708048</v>
      </c>
      <c r="D40" s="472" t="s">
        <v>949</v>
      </c>
      <c r="E40" s="468">
        <v>208708048</v>
      </c>
      <c r="F40" s="469">
        <v>194624490</v>
      </c>
      <c r="G40" s="472" t="s">
        <v>949</v>
      </c>
      <c r="H40" s="471">
        <v>194624490</v>
      </c>
    </row>
    <row r="41" spans="1:8" ht="16.5" thickBot="1">
      <c r="A41" s="47">
        <v>31</v>
      </c>
      <c r="B41" s="48" t="s">
        <v>240</v>
      </c>
      <c r="C41" s="274">
        <v>787163022.65999997</v>
      </c>
      <c r="D41" s="274">
        <v>884261229.24000001</v>
      </c>
      <c r="E41" s="274">
        <v>1671424251.9000001</v>
      </c>
      <c r="F41" s="274">
        <v>722705340.61000001</v>
      </c>
      <c r="G41" s="274">
        <v>786673085.32000005</v>
      </c>
      <c r="H41" s="275">
        <v>1509378425.9300001</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workbookViewId="0">
      <pane xSplit="1" ySplit="6" topLeftCell="B46" activePane="bottomRight" state="frozen"/>
      <selection activeCell="B3" sqref="B3"/>
      <selection pane="topRight" activeCell="B3" sqref="B3"/>
      <selection pane="bottomLeft" activeCell="B3" sqref="B3"/>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231</v>
      </c>
      <c r="B1" s="16" t="str">
        <f>Info!C2</f>
        <v>სს "ვითიბი ბანკი ჯორჯია"</v>
      </c>
      <c r="C1" s="16"/>
    </row>
    <row r="2" spans="1:8" ht="15.75">
      <c r="A2" s="17" t="s">
        <v>232</v>
      </c>
      <c r="B2" s="448">
        <v>43646</v>
      </c>
      <c r="C2" s="28"/>
      <c r="D2" s="18"/>
      <c r="E2" s="18"/>
      <c r="F2" s="18"/>
      <c r="G2" s="18"/>
      <c r="H2" s="18"/>
    </row>
    <row r="3" spans="1:8" ht="15.75">
      <c r="A3" s="17"/>
      <c r="B3" s="16"/>
      <c r="C3" s="28"/>
      <c r="D3" s="18"/>
      <c r="E3" s="18"/>
      <c r="F3" s="18"/>
      <c r="G3" s="18"/>
      <c r="H3" s="18"/>
    </row>
    <row r="4" spans="1:8" ht="16.5" thickBot="1">
      <c r="A4" s="50" t="s">
        <v>655</v>
      </c>
      <c r="B4" s="29" t="s">
        <v>265</v>
      </c>
      <c r="C4" s="36"/>
      <c r="D4" s="36"/>
      <c r="E4" s="36"/>
      <c r="F4" s="50"/>
      <c r="G4" s="50"/>
      <c r="H4" s="51" t="s">
        <v>135</v>
      </c>
    </row>
    <row r="5" spans="1:8" ht="15.75">
      <c r="A5" s="130"/>
      <c r="B5" s="131"/>
      <c r="C5" s="553" t="s">
        <v>237</v>
      </c>
      <c r="D5" s="554"/>
      <c r="E5" s="555"/>
      <c r="F5" s="553" t="s">
        <v>238</v>
      </c>
      <c r="G5" s="554"/>
      <c r="H5" s="556"/>
    </row>
    <row r="6" spans="1:8">
      <c r="A6" s="132" t="s">
        <v>32</v>
      </c>
      <c r="B6" s="52"/>
      <c r="C6" s="53" t="s">
        <v>33</v>
      </c>
      <c r="D6" s="53" t="s">
        <v>138</v>
      </c>
      <c r="E6" s="53" t="s">
        <v>74</v>
      </c>
      <c r="F6" s="53" t="s">
        <v>33</v>
      </c>
      <c r="G6" s="53" t="s">
        <v>138</v>
      </c>
      <c r="H6" s="133" t="s">
        <v>74</v>
      </c>
    </row>
    <row r="7" spans="1:8">
      <c r="A7" s="134"/>
      <c r="B7" s="55" t="s">
        <v>134</v>
      </c>
      <c r="C7" s="56"/>
      <c r="D7" s="56"/>
      <c r="E7" s="56"/>
      <c r="F7" s="56"/>
      <c r="G7" s="56"/>
      <c r="H7" s="135"/>
    </row>
    <row r="8" spans="1:8" ht="15.75">
      <c r="A8" s="134">
        <v>1</v>
      </c>
      <c r="B8" s="57" t="s">
        <v>139</v>
      </c>
      <c r="C8" s="476">
        <v>1208302</v>
      </c>
      <c r="D8" s="476">
        <v>599877</v>
      </c>
      <c r="E8" s="468">
        <v>1808179</v>
      </c>
      <c r="F8" s="476">
        <v>959897</v>
      </c>
      <c r="G8" s="476">
        <v>1846892</v>
      </c>
      <c r="H8" s="477">
        <v>2806789</v>
      </c>
    </row>
    <row r="9" spans="1:8" ht="15.75">
      <c r="A9" s="134">
        <v>2</v>
      </c>
      <c r="B9" s="57" t="s">
        <v>140</v>
      </c>
      <c r="C9" s="478">
        <v>34212635</v>
      </c>
      <c r="D9" s="478">
        <v>19492208.999999996</v>
      </c>
      <c r="E9" s="468">
        <v>53704844</v>
      </c>
      <c r="F9" s="478">
        <v>30690693.000000004</v>
      </c>
      <c r="G9" s="478">
        <v>20385690</v>
      </c>
      <c r="H9" s="477">
        <v>51076383</v>
      </c>
    </row>
    <row r="10" spans="1:8" ht="15.75">
      <c r="A10" s="134">
        <v>2.1</v>
      </c>
      <c r="B10" s="58" t="s">
        <v>141</v>
      </c>
      <c r="C10" s="476">
        <v>147682</v>
      </c>
      <c r="D10" s="476">
        <v>0</v>
      </c>
      <c r="E10" s="468">
        <v>147682</v>
      </c>
      <c r="F10" s="476">
        <v>43359</v>
      </c>
      <c r="G10" s="476">
        <v>58879</v>
      </c>
      <c r="H10" s="477">
        <v>102238</v>
      </c>
    </row>
    <row r="11" spans="1:8" ht="15.75">
      <c r="A11" s="134">
        <v>2.2000000000000002</v>
      </c>
      <c r="B11" s="58" t="s">
        <v>142</v>
      </c>
      <c r="C11" s="476">
        <v>4453147.2899999991</v>
      </c>
      <c r="D11" s="476">
        <v>6558652.0099999979</v>
      </c>
      <c r="E11" s="468">
        <v>11011799.299999997</v>
      </c>
      <c r="F11" s="476">
        <v>3775232.0400000005</v>
      </c>
      <c r="G11" s="476">
        <v>6907698.9099999983</v>
      </c>
      <c r="H11" s="477">
        <v>10682930.949999999</v>
      </c>
    </row>
    <row r="12" spans="1:8" ht="15.75">
      <c r="A12" s="134">
        <v>2.2999999999999998</v>
      </c>
      <c r="B12" s="58" t="s">
        <v>143</v>
      </c>
      <c r="C12" s="476">
        <v>1163171.28</v>
      </c>
      <c r="D12" s="476">
        <v>488566.88</v>
      </c>
      <c r="E12" s="468">
        <v>1651738.1600000001</v>
      </c>
      <c r="F12" s="476">
        <v>1227892.8299999998</v>
      </c>
      <c r="G12" s="476">
        <v>1118098.58</v>
      </c>
      <c r="H12" s="477">
        <v>2345991.41</v>
      </c>
    </row>
    <row r="13" spans="1:8" ht="15.75">
      <c r="A13" s="134">
        <v>2.4</v>
      </c>
      <c r="B13" s="58" t="s">
        <v>144</v>
      </c>
      <c r="C13" s="476">
        <v>1731204.74</v>
      </c>
      <c r="D13" s="476">
        <v>900002.54</v>
      </c>
      <c r="E13" s="468">
        <v>2631207.2800000003</v>
      </c>
      <c r="F13" s="476">
        <v>993755.64000000013</v>
      </c>
      <c r="G13" s="476">
        <v>1277013.17</v>
      </c>
      <c r="H13" s="477">
        <v>2270768.81</v>
      </c>
    </row>
    <row r="14" spans="1:8" ht="15.75">
      <c r="A14" s="134">
        <v>2.5</v>
      </c>
      <c r="B14" s="58" t="s">
        <v>145</v>
      </c>
      <c r="C14" s="476">
        <v>109984.24</v>
      </c>
      <c r="D14" s="476">
        <v>1045733.6799999999</v>
      </c>
      <c r="E14" s="468">
        <v>1155717.92</v>
      </c>
      <c r="F14" s="476">
        <v>207004.87</v>
      </c>
      <c r="G14" s="476">
        <v>1167296.1500000001</v>
      </c>
      <c r="H14" s="477">
        <v>1374301.02</v>
      </c>
    </row>
    <row r="15" spans="1:8" ht="15.75">
      <c r="A15" s="134">
        <v>2.6</v>
      </c>
      <c r="B15" s="58" t="s">
        <v>146</v>
      </c>
      <c r="C15" s="476">
        <v>1154956.0899999999</v>
      </c>
      <c r="D15" s="476">
        <v>1427088.1000000003</v>
      </c>
      <c r="E15" s="468">
        <v>2582044.1900000004</v>
      </c>
      <c r="F15" s="476">
        <v>925362.85999999987</v>
      </c>
      <c r="G15" s="476">
        <v>2271562.2200000007</v>
      </c>
      <c r="H15" s="477">
        <v>3196925.0800000005</v>
      </c>
    </row>
    <row r="16" spans="1:8" ht="15.75">
      <c r="A16" s="134">
        <v>2.7</v>
      </c>
      <c r="B16" s="58" t="s">
        <v>147</v>
      </c>
      <c r="C16" s="476">
        <v>118446.54</v>
      </c>
      <c r="D16" s="476">
        <v>929289.49</v>
      </c>
      <c r="E16" s="468">
        <v>1047736.03</v>
      </c>
      <c r="F16" s="476">
        <v>97038.900000000009</v>
      </c>
      <c r="G16" s="476">
        <v>1012242.96</v>
      </c>
      <c r="H16" s="477">
        <v>1109281.8599999999</v>
      </c>
    </row>
    <row r="17" spans="1:8" ht="15.75">
      <c r="A17" s="134">
        <v>2.8</v>
      </c>
      <c r="B17" s="58" t="s">
        <v>148</v>
      </c>
      <c r="C17" s="476">
        <v>23410270</v>
      </c>
      <c r="D17" s="476">
        <v>5705171</v>
      </c>
      <c r="E17" s="468">
        <v>29115441</v>
      </c>
      <c r="F17" s="476">
        <v>22515194</v>
      </c>
      <c r="G17" s="476">
        <v>5467987</v>
      </c>
      <c r="H17" s="477">
        <v>27983181</v>
      </c>
    </row>
    <row r="18" spans="1:8" ht="15.75">
      <c r="A18" s="134">
        <v>2.9</v>
      </c>
      <c r="B18" s="58" t="s">
        <v>149</v>
      </c>
      <c r="C18" s="476">
        <v>1923772.820000004</v>
      </c>
      <c r="D18" s="476">
        <v>2437705.3000000007</v>
      </c>
      <c r="E18" s="468">
        <v>4361478.1200000048</v>
      </c>
      <c r="F18" s="476">
        <v>905852.86000000313</v>
      </c>
      <c r="G18" s="476">
        <v>1104912.0100000007</v>
      </c>
      <c r="H18" s="477">
        <v>2010764.8700000038</v>
      </c>
    </row>
    <row r="19" spans="1:8" ht="15.75">
      <c r="A19" s="134">
        <v>3</v>
      </c>
      <c r="B19" s="57" t="s">
        <v>150</v>
      </c>
      <c r="C19" s="476"/>
      <c r="D19" s="476"/>
      <c r="E19" s="468">
        <v>0</v>
      </c>
      <c r="F19" s="476"/>
      <c r="G19" s="476"/>
      <c r="H19" s="477">
        <v>0</v>
      </c>
    </row>
    <row r="20" spans="1:8" ht="15.75">
      <c r="A20" s="134">
        <v>4</v>
      </c>
      <c r="B20" s="57" t="s">
        <v>151</v>
      </c>
      <c r="C20" s="476">
        <v>3808597</v>
      </c>
      <c r="D20" s="476">
        <v>633</v>
      </c>
      <c r="E20" s="468">
        <v>3809230</v>
      </c>
      <c r="F20" s="476">
        <v>4003848</v>
      </c>
      <c r="G20" s="476">
        <v>0</v>
      </c>
      <c r="H20" s="477">
        <v>4003848</v>
      </c>
    </row>
    <row r="21" spans="1:8" ht="15.75">
      <c r="A21" s="134">
        <v>5</v>
      </c>
      <c r="B21" s="57" t="s">
        <v>152</v>
      </c>
      <c r="C21" s="476">
        <v>449326.73</v>
      </c>
      <c r="D21" s="476">
        <v>119740.69</v>
      </c>
      <c r="E21" s="468">
        <v>569067.41999999993</v>
      </c>
      <c r="F21" s="476">
        <v>99978.92</v>
      </c>
      <c r="G21" s="476">
        <v>309711</v>
      </c>
      <c r="H21" s="477">
        <v>409689.92</v>
      </c>
    </row>
    <row r="22" spans="1:8" ht="15.75">
      <c r="A22" s="134">
        <v>6</v>
      </c>
      <c r="B22" s="59" t="s">
        <v>153</v>
      </c>
      <c r="C22" s="478">
        <v>39678860.729999997</v>
      </c>
      <c r="D22" s="478">
        <v>20212459.689999998</v>
      </c>
      <c r="E22" s="468">
        <v>59891320.419999994</v>
      </c>
      <c r="F22" s="478">
        <v>35754416.920000002</v>
      </c>
      <c r="G22" s="478">
        <v>22542293</v>
      </c>
      <c r="H22" s="477">
        <v>58296709.920000002</v>
      </c>
    </row>
    <row r="23" spans="1:8" ht="15.75">
      <c r="A23" s="134"/>
      <c r="B23" s="55" t="s">
        <v>132</v>
      </c>
      <c r="C23" s="476"/>
      <c r="D23" s="476"/>
      <c r="E23" s="467"/>
      <c r="F23" s="476"/>
      <c r="G23" s="476"/>
      <c r="H23" s="479"/>
    </row>
    <row r="24" spans="1:8" ht="15.75">
      <c r="A24" s="134">
        <v>7</v>
      </c>
      <c r="B24" s="57" t="s">
        <v>154</v>
      </c>
      <c r="C24" s="476">
        <v>8178612.3200000003</v>
      </c>
      <c r="D24" s="476">
        <v>672168.57000000007</v>
      </c>
      <c r="E24" s="468">
        <v>8850780.8900000006</v>
      </c>
      <c r="F24" s="476">
        <v>3998094.33</v>
      </c>
      <c r="G24" s="476">
        <v>706344.18</v>
      </c>
      <c r="H24" s="477">
        <v>4704438.51</v>
      </c>
    </row>
    <row r="25" spans="1:8" ht="15.75">
      <c r="A25" s="134">
        <v>8</v>
      </c>
      <c r="B25" s="57" t="s">
        <v>155</v>
      </c>
      <c r="C25" s="476">
        <v>9617107.6799999997</v>
      </c>
      <c r="D25" s="476">
        <v>5586292.4299999997</v>
      </c>
      <c r="E25" s="468">
        <v>15203400.109999999</v>
      </c>
      <c r="F25" s="476">
        <v>11252247.67</v>
      </c>
      <c r="G25" s="476">
        <v>5235814.82</v>
      </c>
      <c r="H25" s="477">
        <v>16488062.49</v>
      </c>
    </row>
    <row r="26" spans="1:8" ht="15.75">
      <c r="A26" s="134">
        <v>9</v>
      </c>
      <c r="B26" s="57" t="s">
        <v>156</v>
      </c>
      <c r="C26" s="476">
        <v>179120</v>
      </c>
      <c r="D26" s="476">
        <v>1735</v>
      </c>
      <c r="E26" s="468">
        <v>180855</v>
      </c>
      <c r="F26" s="476">
        <v>425675</v>
      </c>
      <c r="G26" s="476">
        <v>333973</v>
      </c>
      <c r="H26" s="477">
        <v>759648</v>
      </c>
    </row>
    <row r="27" spans="1:8" ht="15.75">
      <c r="A27" s="134">
        <v>10</v>
      </c>
      <c r="B27" s="57" t="s">
        <v>157</v>
      </c>
      <c r="C27" s="476">
        <v>0</v>
      </c>
      <c r="D27" s="476">
        <v>0</v>
      </c>
      <c r="E27" s="468">
        <v>0</v>
      </c>
      <c r="F27" s="476">
        <v>0</v>
      </c>
      <c r="G27" s="476">
        <v>0</v>
      </c>
      <c r="H27" s="477">
        <v>0</v>
      </c>
    </row>
    <row r="28" spans="1:8" ht="15.75">
      <c r="A28" s="134">
        <v>11</v>
      </c>
      <c r="B28" s="57" t="s">
        <v>158</v>
      </c>
      <c r="C28" s="476">
        <v>229399</v>
      </c>
      <c r="D28" s="476">
        <v>7775291</v>
      </c>
      <c r="E28" s="468">
        <v>8004690</v>
      </c>
      <c r="F28" s="476">
        <v>874867</v>
      </c>
      <c r="G28" s="476">
        <v>7220122</v>
      </c>
      <c r="H28" s="477">
        <v>8094989</v>
      </c>
    </row>
    <row r="29" spans="1:8" ht="15.75">
      <c r="A29" s="134">
        <v>12</v>
      </c>
      <c r="B29" s="57" t="s">
        <v>159</v>
      </c>
      <c r="C29" s="476">
        <v>416689</v>
      </c>
      <c r="D29" s="476">
        <v>245233</v>
      </c>
      <c r="E29" s="468">
        <v>661922</v>
      </c>
      <c r="F29" s="476">
        <v>58289.440000000002</v>
      </c>
      <c r="G29" s="476">
        <v>26922</v>
      </c>
      <c r="H29" s="477">
        <v>85211.44</v>
      </c>
    </row>
    <row r="30" spans="1:8" ht="15.75">
      <c r="A30" s="134">
        <v>13</v>
      </c>
      <c r="B30" s="60" t="s">
        <v>160</v>
      </c>
      <c r="C30" s="478">
        <v>18620928</v>
      </c>
      <c r="D30" s="478">
        <v>14280720</v>
      </c>
      <c r="E30" s="468">
        <v>32901648</v>
      </c>
      <c r="F30" s="478">
        <v>16609173.439999999</v>
      </c>
      <c r="G30" s="478">
        <v>13523176</v>
      </c>
      <c r="H30" s="477">
        <v>30132349.439999998</v>
      </c>
    </row>
    <row r="31" spans="1:8" ht="15.75">
      <c r="A31" s="134">
        <v>14</v>
      </c>
      <c r="B31" s="60" t="s">
        <v>161</v>
      </c>
      <c r="C31" s="478">
        <v>21057932.729999997</v>
      </c>
      <c r="D31" s="478">
        <v>5931739.6899999976</v>
      </c>
      <c r="E31" s="468">
        <v>26989672.419999994</v>
      </c>
      <c r="F31" s="478">
        <v>19145243.480000004</v>
      </c>
      <c r="G31" s="478">
        <v>9019117</v>
      </c>
      <c r="H31" s="477">
        <v>28164360.480000004</v>
      </c>
    </row>
    <row r="32" spans="1:8">
      <c r="A32" s="134"/>
      <c r="B32" s="55"/>
      <c r="C32" s="480"/>
      <c r="D32" s="480"/>
      <c r="E32" s="480"/>
      <c r="F32" s="480"/>
      <c r="G32" s="480"/>
      <c r="H32" s="481"/>
    </row>
    <row r="33" spans="1:8" ht="15.75">
      <c r="A33" s="134"/>
      <c r="B33" s="55" t="s">
        <v>162</v>
      </c>
      <c r="C33" s="476"/>
      <c r="D33" s="476"/>
      <c r="E33" s="467"/>
      <c r="F33" s="476"/>
      <c r="G33" s="476"/>
      <c r="H33" s="479"/>
    </row>
    <row r="34" spans="1:8" ht="15.75">
      <c r="A34" s="134">
        <v>15</v>
      </c>
      <c r="B34" s="54" t="s">
        <v>133</v>
      </c>
      <c r="C34" s="482">
        <v>5810374.25</v>
      </c>
      <c r="D34" s="482">
        <v>249901.39999999991</v>
      </c>
      <c r="E34" s="468">
        <v>6060275.6500000004</v>
      </c>
      <c r="F34" s="482">
        <v>9078597.2899999991</v>
      </c>
      <c r="G34" s="482">
        <v>542684.75999999978</v>
      </c>
      <c r="H34" s="477">
        <v>9621282.0499999989</v>
      </c>
    </row>
    <row r="35" spans="1:8" ht="15.75">
      <c r="A35" s="134">
        <v>15.1</v>
      </c>
      <c r="B35" s="58" t="s">
        <v>163</v>
      </c>
      <c r="C35" s="476">
        <v>7029259.25</v>
      </c>
      <c r="D35" s="476">
        <v>3083044.57</v>
      </c>
      <c r="E35" s="468">
        <v>10112303.82</v>
      </c>
      <c r="F35" s="476">
        <v>9889773.2899999991</v>
      </c>
      <c r="G35" s="476">
        <v>3166749</v>
      </c>
      <c r="H35" s="477">
        <v>13056522.289999999</v>
      </c>
    </row>
    <row r="36" spans="1:8" ht="15.75">
      <c r="A36" s="134">
        <v>15.2</v>
      </c>
      <c r="B36" s="58" t="s">
        <v>164</v>
      </c>
      <c r="C36" s="476">
        <v>1218885</v>
      </c>
      <c r="D36" s="476">
        <v>2833143.17</v>
      </c>
      <c r="E36" s="468">
        <v>4052028.17</v>
      </c>
      <c r="F36" s="476">
        <v>811176</v>
      </c>
      <c r="G36" s="476">
        <v>2624064.2400000002</v>
      </c>
      <c r="H36" s="477">
        <v>3435240.24</v>
      </c>
    </row>
    <row r="37" spans="1:8" ht="15.75">
      <c r="A37" s="134">
        <v>16</v>
      </c>
      <c r="B37" s="57" t="s">
        <v>165</v>
      </c>
      <c r="C37" s="476">
        <v>0</v>
      </c>
      <c r="D37" s="476">
        <v>0</v>
      </c>
      <c r="E37" s="468">
        <v>0</v>
      </c>
      <c r="F37" s="476">
        <v>0</v>
      </c>
      <c r="G37" s="476">
        <v>0</v>
      </c>
      <c r="H37" s="477">
        <v>0</v>
      </c>
    </row>
    <row r="38" spans="1:8" ht="15.75">
      <c r="A38" s="134">
        <v>17</v>
      </c>
      <c r="B38" s="57" t="s">
        <v>166</v>
      </c>
      <c r="C38" s="476">
        <v>0</v>
      </c>
      <c r="D38" s="476">
        <v>0</v>
      </c>
      <c r="E38" s="468">
        <v>0</v>
      </c>
      <c r="F38" s="476">
        <v>0</v>
      </c>
      <c r="G38" s="476">
        <v>0</v>
      </c>
      <c r="H38" s="477">
        <v>0</v>
      </c>
    </row>
    <row r="39" spans="1:8" ht="15.75">
      <c r="A39" s="134">
        <v>18</v>
      </c>
      <c r="B39" s="57" t="s">
        <v>167</v>
      </c>
      <c r="C39" s="476">
        <v>0</v>
      </c>
      <c r="D39" s="476">
        <v>0</v>
      </c>
      <c r="E39" s="468">
        <v>0</v>
      </c>
      <c r="F39" s="476">
        <v>0</v>
      </c>
      <c r="G39" s="476">
        <v>0</v>
      </c>
      <c r="H39" s="477">
        <v>0</v>
      </c>
    </row>
    <row r="40" spans="1:8" ht="15.75">
      <c r="A40" s="134">
        <v>19</v>
      </c>
      <c r="B40" s="57" t="s">
        <v>168</v>
      </c>
      <c r="C40" s="476">
        <v>16299147</v>
      </c>
      <c r="D40" s="476">
        <v>0</v>
      </c>
      <c r="E40" s="468">
        <v>16299147</v>
      </c>
      <c r="F40" s="476">
        <v>-2767714</v>
      </c>
      <c r="G40" s="476">
        <v>0</v>
      </c>
      <c r="H40" s="477">
        <v>-2767714</v>
      </c>
    </row>
    <row r="41" spans="1:8" ht="15.75">
      <c r="A41" s="134">
        <v>20</v>
      </c>
      <c r="B41" s="57" t="s">
        <v>169</v>
      </c>
      <c r="C41" s="476">
        <v>-11790272</v>
      </c>
      <c r="D41" s="476">
        <v>0</v>
      </c>
      <c r="E41" s="468">
        <v>-11790272</v>
      </c>
      <c r="F41" s="476">
        <v>10529473</v>
      </c>
      <c r="G41" s="476">
        <v>0</v>
      </c>
      <c r="H41" s="477">
        <v>10529473</v>
      </c>
    </row>
    <row r="42" spans="1:8" ht="15.75">
      <c r="A42" s="134">
        <v>21</v>
      </c>
      <c r="B42" s="57" t="s">
        <v>170</v>
      </c>
      <c r="C42" s="476">
        <v>171399</v>
      </c>
      <c r="D42" s="476">
        <v>0</v>
      </c>
      <c r="E42" s="468">
        <v>171399</v>
      </c>
      <c r="F42" s="476">
        <v>5326759</v>
      </c>
      <c r="G42" s="476">
        <v>0</v>
      </c>
      <c r="H42" s="477">
        <v>5326759</v>
      </c>
    </row>
    <row r="43" spans="1:8" ht="15.75">
      <c r="A43" s="134">
        <v>22</v>
      </c>
      <c r="B43" s="57" t="s">
        <v>171</v>
      </c>
      <c r="C43" s="476">
        <v>333460.39</v>
      </c>
      <c r="D43" s="476">
        <v>0</v>
      </c>
      <c r="E43" s="468">
        <v>333460.39</v>
      </c>
      <c r="F43" s="476">
        <v>494132.81999999995</v>
      </c>
      <c r="G43" s="476">
        <v>0</v>
      </c>
      <c r="H43" s="477">
        <v>494132.81999999995</v>
      </c>
    </row>
    <row r="44" spans="1:8" ht="15.75">
      <c r="A44" s="134">
        <v>23</v>
      </c>
      <c r="B44" s="57" t="s">
        <v>172</v>
      </c>
      <c r="C44" s="476">
        <v>1743338.63</v>
      </c>
      <c r="D44" s="476">
        <v>1243403.74</v>
      </c>
      <c r="E44" s="468">
        <v>2986742.37</v>
      </c>
      <c r="F44" s="476">
        <v>1913236.97</v>
      </c>
      <c r="G44" s="476">
        <v>675081</v>
      </c>
      <c r="H44" s="477">
        <v>2588317.9699999997</v>
      </c>
    </row>
    <row r="45" spans="1:8" ht="15.75">
      <c r="A45" s="134">
        <v>24</v>
      </c>
      <c r="B45" s="60" t="s">
        <v>173</v>
      </c>
      <c r="C45" s="478">
        <v>12567447.27</v>
      </c>
      <c r="D45" s="478">
        <v>1493305.14</v>
      </c>
      <c r="E45" s="468">
        <v>14060752.41</v>
      </c>
      <c r="F45" s="478">
        <v>24574485.079999998</v>
      </c>
      <c r="G45" s="478">
        <v>1217765.7599999998</v>
      </c>
      <c r="H45" s="477">
        <v>25792250.839999996</v>
      </c>
    </row>
    <row r="46" spans="1:8">
      <c r="A46" s="134"/>
      <c r="B46" s="55" t="s">
        <v>174</v>
      </c>
      <c r="C46" s="476"/>
      <c r="D46" s="476"/>
      <c r="E46" s="476"/>
      <c r="F46" s="476"/>
      <c r="G46" s="476"/>
      <c r="H46" s="483"/>
    </row>
    <row r="47" spans="1:8" ht="15.75">
      <c r="A47" s="134">
        <v>25</v>
      </c>
      <c r="B47" s="57" t="s">
        <v>175</v>
      </c>
      <c r="C47" s="476">
        <v>1097338</v>
      </c>
      <c r="D47" s="476">
        <v>1076974.83</v>
      </c>
      <c r="E47" s="468">
        <v>2174312.83</v>
      </c>
      <c r="F47" s="476">
        <v>2547342.56</v>
      </c>
      <c r="G47" s="476">
        <v>1111032.76</v>
      </c>
      <c r="H47" s="477">
        <v>3658375.3200000003</v>
      </c>
    </row>
    <row r="48" spans="1:8" ht="15.75">
      <c r="A48" s="134">
        <v>26</v>
      </c>
      <c r="B48" s="57" t="s">
        <v>176</v>
      </c>
      <c r="C48" s="476">
        <v>2234679</v>
      </c>
      <c r="D48" s="476">
        <v>350370</v>
      </c>
      <c r="E48" s="468">
        <v>2585049</v>
      </c>
      <c r="F48" s="476">
        <v>2536819</v>
      </c>
      <c r="G48" s="476">
        <v>517468</v>
      </c>
      <c r="H48" s="477">
        <v>3054287</v>
      </c>
    </row>
    <row r="49" spans="1:9" ht="15.75">
      <c r="A49" s="134">
        <v>27</v>
      </c>
      <c r="B49" s="57" t="s">
        <v>177</v>
      </c>
      <c r="C49" s="476">
        <v>19463651</v>
      </c>
      <c r="D49" s="476">
        <v>0</v>
      </c>
      <c r="E49" s="468">
        <v>19463651</v>
      </c>
      <c r="F49" s="476">
        <v>17457947</v>
      </c>
      <c r="G49" s="476">
        <v>0</v>
      </c>
      <c r="H49" s="477">
        <v>17457947</v>
      </c>
    </row>
    <row r="50" spans="1:9" ht="15.75">
      <c r="A50" s="134">
        <v>28</v>
      </c>
      <c r="B50" s="57" t="s">
        <v>315</v>
      </c>
      <c r="C50" s="476">
        <v>281469</v>
      </c>
      <c r="D50" s="476">
        <v>0</v>
      </c>
      <c r="E50" s="468">
        <v>281469</v>
      </c>
      <c r="F50" s="476">
        <v>337484</v>
      </c>
      <c r="G50" s="476">
        <v>0</v>
      </c>
      <c r="H50" s="477">
        <v>337484</v>
      </c>
    </row>
    <row r="51" spans="1:9" ht="15.75">
      <c r="A51" s="134">
        <v>29</v>
      </c>
      <c r="B51" s="57" t="s">
        <v>178</v>
      </c>
      <c r="C51" s="476">
        <v>3977520</v>
      </c>
      <c r="D51" s="476">
        <v>0</v>
      </c>
      <c r="E51" s="468">
        <v>3977520</v>
      </c>
      <c r="F51" s="476">
        <v>2455076</v>
      </c>
      <c r="G51" s="476">
        <v>0</v>
      </c>
      <c r="H51" s="477">
        <v>2455076</v>
      </c>
    </row>
    <row r="52" spans="1:9" ht="15.75">
      <c r="A52" s="134">
        <v>30</v>
      </c>
      <c r="B52" s="57" t="s">
        <v>179</v>
      </c>
      <c r="C52" s="476">
        <v>2923120</v>
      </c>
      <c r="D52" s="476">
        <v>61674</v>
      </c>
      <c r="E52" s="468">
        <v>2984794</v>
      </c>
      <c r="F52" s="476">
        <v>3414138</v>
      </c>
      <c r="G52" s="476">
        <v>59816</v>
      </c>
      <c r="H52" s="477">
        <v>3473954</v>
      </c>
    </row>
    <row r="53" spans="1:9" ht="15.75">
      <c r="A53" s="134">
        <v>31</v>
      </c>
      <c r="B53" s="60" t="s">
        <v>180</v>
      </c>
      <c r="C53" s="478">
        <v>29977777</v>
      </c>
      <c r="D53" s="478">
        <v>1489018.83</v>
      </c>
      <c r="E53" s="468">
        <v>31466795.829999998</v>
      </c>
      <c r="F53" s="478">
        <v>28748806.560000002</v>
      </c>
      <c r="G53" s="478">
        <v>1688316.76</v>
      </c>
      <c r="H53" s="477">
        <v>30437123.320000004</v>
      </c>
    </row>
    <row r="54" spans="1:9" ht="15.75">
      <c r="A54" s="134">
        <v>32</v>
      </c>
      <c r="B54" s="60" t="s">
        <v>181</v>
      </c>
      <c r="C54" s="478">
        <v>-17410329.73</v>
      </c>
      <c r="D54" s="478">
        <v>4286.309999999823</v>
      </c>
      <c r="E54" s="468">
        <v>-17406043.420000002</v>
      </c>
      <c r="F54" s="478">
        <v>-4174321.4800000042</v>
      </c>
      <c r="G54" s="478">
        <v>-470551.00000000023</v>
      </c>
      <c r="H54" s="477">
        <v>-4644872.4800000042</v>
      </c>
    </row>
    <row r="55" spans="1:9">
      <c r="A55" s="134"/>
      <c r="B55" s="55"/>
      <c r="C55" s="480"/>
      <c r="D55" s="480"/>
      <c r="E55" s="480"/>
      <c r="F55" s="480"/>
      <c r="G55" s="480"/>
      <c r="H55" s="481"/>
    </row>
    <row r="56" spans="1:9" ht="15.75">
      <c r="A56" s="134">
        <v>33</v>
      </c>
      <c r="B56" s="60" t="s">
        <v>182</v>
      </c>
      <c r="C56" s="478">
        <v>3647602.9999999963</v>
      </c>
      <c r="D56" s="478">
        <v>5936025.9999999972</v>
      </c>
      <c r="E56" s="468">
        <v>9583628.9999999925</v>
      </c>
      <c r="F56" s="478">
        <v>14970922</v>
      </c>
      <c r="G56" s="478">
        <v>8548566</v>
      </c>
      <c r="H56" s="477">
        <v>23519488</v>
      </c>
    </row>
    <row r="57" spans="1:9">
      <c r="A57" s="134"/>
      <c r="B57" s="55"/>
      <c r="C57" s="480"/>
      <c r="D57" s="480"/>
      <c r="E57" s="480"/>
      <c r="F57" s="480"/>
      <c r="G57" s="480"/>
      <c r="H57" s="481"/>
    </row>
    <row r="58" spans="1:9" ht="15.75">
      <c r="A58" s="134">
        <v>34</v>
      </c>
      <c r="B58" s="57" t="s">
        <v>183</v>
      </c>
      <c r="C58" s="476">
        <v>6920718</v>
      </c>
      <c r="D58" s="484" t="s">
        <v>949</v>
      </c>
      <c r="E58" s="468">
        <v>6920718</v>
      </c>
      <c r="F58" s="476">
        <v>6797363</v>
      </c>
      <c r="G58" s="484" t="s">
        <v>949</v>
      </c>
      <c r="H58" s="477">
        <v>6797363</v>
      </c>
    </row>
    <row r="59" spans="1:9" s="212" customFormat="1" ht="15.75">
      <c r="A59" s="134">
        <v>35</v>
      </c>
      <c r="B59" s="54" t="s">
        <v>184</v>
      </c>
      <c r="C59" s="484">
        <v>144000</v>
      </c>
      <c r="D59" s="484" t="s">
        <v>949</v>
      </c>
      <c r="E59" s="485">
        <v>144000</v>
      </c>
      <c r="F59" s="486">
        <v>0</v>
      </c>
      <c r="G59" s="484" t="s">
        <v>949</v>
      </c>
      <c r="H59" s="487">
        <v>0</v>
      </c>
      <c r="I59" s="211"/>
    </row>
    <row r="60" spans="1:9" ht="15.75">
      <c r="A60" s="134">
        <v>36</v>
      </c>
      <c r="B60" s="57" t="s">
        <v>185</v>
      </c>
      <c r="C60" s="476">
        <v>453436</v>
      </c>
      <c r="D60" s="484" t="s">
        <v>949</v>
      </c>
      <c r="E60" s="468">
        <v>453436</v>
      </c>
      <c r="F60" s="476">
        <v>-12624894</v>
      </c>
      <c r="G60" s="484" t="s">
        <v>949</v>
      </c>
      <c r="H60" s="477">
        <v>-12624894</v>
      </c>
    </row>
    <row r="61" spans="1:9" ht="15.75">
      <c r="A61" s="134">
        <v>37</v>
      </c>
      <c r="B61" s="60" t="s">
        <v>186</v>
      </c>
      <c r="C61" s="478">
        <v>7518154</v>
      </c>
      <c r="D61" s="478">
        <v>0</v>
      </c>
      <c r="E61" s="468">
        <v>7518154</v>
      </c>
      <c r="F61" s="478">
        <v>-5827531</v>
      </c>
      <c r="G61" s="478">
        <v>0</v>
      </c>
      <c r="H61" s="477">
        <v>-5827531</v>
      </c>
    </row>
    <row r="62" spans="1:9">
      <c r="A62" s="134"/>
      <c r="B62" s="61"/>
      <c r="C62" s="476"/>
      <c r="D62" s="476"/>
      <c r="E62" s="476"/>
      <c r="F62" s="476"/>
      <c r="G62" s="476"/>
      <c r="H62" s="483"/>
    </row>
    <row r="63" spans="1:9" ht="15.75">
      <c r="A63" s="134">
        <v>38</v>
      </c>
      <c r="B63" s="62" t="s">
        <v>316</v>
      </c>
      <c r="C63" s="478">
        <v>-3870551.0000000037</v>
      </c>
      <c r="D63" s="478">
        <v>5936025.9999999972</v>
      </c>
      <c r="E63" s="468">
        <v>2065474.9999999935</v>
      </c>
      <c r="F63" s="478">
        <v>20798453</v>
      </c>
      <c r="G63" s="478">
        <v>8548566</v>
      </c>
      <c r="H63" s="477">
        <v>29347019</v>
      </c>
    </row>
    <row r="64" spans="1:9" ht="15.75">
      <c r="A64" s="132">
        <v>39</v>
      </c>
      <c r="B64" s="57" t="s">
        <v>187</v>
      </c>
      <c r="C64" s="488">
        <v>559964</v>
      </c>
      <c r="D64" s="488">
        <v>0</v>
      </c>
      <c r="E64" s="468">
        <v>559964</v>
      </c>
      <c r="F64" s="488">
        <v>3664980</v>
      </c>
      <c r="G64" s="488">
        <v>0</v>
      </c>
      <c r="H64" s="477">
        <v>3664980</v>
      </c>
    </row>
    <row r="65" spans="1:8" ht="15.75">
      <c r="A65" s="134">
        <v>40</v>
      </c>
      <c r="B65" s="60" t="s">
        <v>188</v>
      </c>
      <c r="C65" s="478">
        <v>-4430515.0000000037</v>
      </c>
      <c r="D65" s="478">
        <v>5936025.9999999972</v>
      </c>
      <c r="E65" s="468">
        <v>1505510.9999999935</v>
      </c>
      <c r="F65" s="478">
        <v>17133473</v>
      </c>
      <c r="G65" s="478">
        <v>8548566</v>
      </c>
      <c r="H65" s="477">
        <v>25682039</v>
      </c>
    </row>
    <row r="66" spans="1:8" ht="15.75">
      <c r="A66" s="132">
        <v>41</v>
      </c>
      <c r="B66" s="57" t="s">
        <v>189</v>
      </c>
      <c r="C66" s="488"/>
      <c r="D66" s="488"/>
      <c r="E66" s="468">
        <v>0</v>
      </c>
      <c r="F66" s="488"/>
      <c r="G66" s="488"/>
      <c r="H66" s="477">
        <v>0</v>
      </c>
    </row>
    <row r="67" spans="1:8" ht="16.5" thickBot="1">
      <c r="A67" s="136">
        <v>42</v>
      </c>
      <c r="B67" s="137" t="s">
        <v>190</v>
      </c>
      <c r="C67" s="276">
        <v>-4430515.0000000037</v>
      </c>
      <c r="D67" s="276">
        <v>5936025.9999999972</v>
      </c>
      <c r="E67" s="274">
        <v>1505510.9999999935</v>
      </c>
      <c r="F67" s="276">
        <v>17133473</v>
      </c>
      <c r="G67" s="276">
        <v>8548566</v>
      </c>
      <c r="H67" s="277">
        <v>25682039</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3"/>
    </sheetView>
  </sheetViews>
  <sheetFormatPr defaultRowHeight="15"/>
  <cols>
    <col min="1" max="1" width="9.5703125" bestFit="1" customWidth="1"/>
    <col min="2" max="2" width="72.28515625" customWidth="1"/>
    <col min="3" max="3" width="11.28515625" bestFit="1" customWidth="1"/>
    <col min="4" max="5" width="13.85546875" bestFit="1" customWidth="1"/>
    <col min="6" max="6" width="11.28515625" bestFit="1" customWidth="1"/>
    <col min="7" max="8" width="13.85546875" bestFit="1" customWidth="1"/>
  </cols>
  <sheetData>
    <row r="1" spans="1:8">
      <c r="A1" s="2" t="s">
        <v>231</v>
      </c>
      <c r="B1" t="str">
        <f>Info!C2</f>
        <v>სს "ვითიბი ბანკი ჯორჯია"</v>
      </c>
    </row>
    <row r="2" spans="1:8">
      <c r="A2" s="2" t="s">
        <v>232</v>
      </c>
      <c r="B2" s="449">
        <v>43646</v>
      </c>
    </row>
    <row r="3" spans="1:8">
      <c r="A3" s="2"/>
    </row>
    <row r="4" spans="1:8" ht="16.5" thickBot="1">
      <c r="A4" s="2" t="s">
        <v>656</v>
      </c>
      <c r="B4" s="2"/>
      <c r="C4" s="223"/>
      <c r="D4" s="223"/>
      <c r="E4" s="223"/>
      <c r="F4" s="224"/>
      <c r="G4" s="224"/>
      <c r="H4" s="225" t="s">
        <v>135</v>
      </c>
    </row>
    <row r="5" spans="1:8" ht="15.75">
      <c r="A5" s="557" t="s">
        <v>32</v>
      </c>
      <c r="B5" s="559" t="s">
        <v>288</v>
      </c>
      <c r="C5" s="561" t="s">
        <v>237</v>
      </c>
      <c r="D5" s="561"/>
      <c r="E5" s="561"/>
      <c r="F5" s="561" t="s">
        <v>238</v>
      </c>
      <c r="G5" s="561"/>
      <c r="H5" s="562"/>
    </row>
    <row r="6" spans="1:8">
      <c r="A6" s="558"/>
      <c r="B6" s="560"/>
      <c r="C6" s="42" t="s">
        <v>33</v>
      </c>
      <c r="D6" s="42" t="s">
        <v>136</v>
      </c>
      <c r="E6" s="42" t="s">
        <v>74</v>
      </c>
      <c r="F6" s="42" t="s">
        <v>33</v>
      </c>
      <c r="G6" s="42" t="s">
        <v>136</v>
      </c>
      <c r="H6" s="43" t="s">
        <v>74</v>
      </c>
    </row>
    <row r="7" spans="1:8" s="3" customFormat="1" ht="15.75">
      <c r="A7" s="226">
        <v>1</v>
      </c>
      <c r="B7" s="227" t="s">
        <v>795</v>
      </c>
      <c r="C7" s="470">
        <v>81289967</v>
      </c>
      <c r="D7" s="470">
        <v>72057371</v>
      </c>
      <c r="E7" s="489">
        <v>153347338</v>
      </c>
      <c r="F7" s="470">
        <v>67219138</v>
      </c>
      <c r="G7" s="470">
        <v>96690006</v>
      </c>
      <c r="H7" s="471">
        <v>163909144</v>
      </c>
    </row>
    <row r="8" spans="1:8" s="3" customFormat="1" ht="15.75">
      <c r="A8" s="226">
        <v>1.1000000000000001</v>
      </c>
      <c r="B8" s="228" t="s">
        <v>320</v>
      </c>
      <c r="C8" s="470">
        <v>42613449</v>
      </c>
      <c r="D8" s="470">
        <v>44068159</v>
      </c>
      <c r="E8" s="489">
        <v>86681608</v>
      </c>
      <c r="F8" s="470">
        <v>32013788</v>
      </c>
      <c r="G8" s="470">
        <v>35861646</v>
      </c>
      <c r="H8" s="471">
        <v>67875434</v>
      </c>
    </row>
    <row r="9" spans="1:8" s="3" customFormat="1" ht="15.75">
      <c r="A9" s="226">
        <v>1.2</v>
      </c>
      <c r="B9" s="228" t="s">
        <v>321</v>
      </c>
      <c r="C9" s="470">
        <v>0</v>
      </c>
      <c r="D9" s="470">
        <v>3993422.41</v>
      </c>
      <c r="E9" s="489">
        <v>3993422.41</v>
      </c>
      <c r="F9" s="470">
        <v>0</v>
      </c>
      <c r="G9" s="470">
        <v>33979032.300000004</v>
      </c>
      <c r="H9" s="471">
        <v>33979032.300000004</v>
      </c>
    </row>
    <row r="10" spans="1:8" s="3" customFormat="1" ht="15.75">
      <c r="A10" s="226">
        <v>1.3</v>
      </c>
      <c r="B10" s="228" t="s">
        <v>322</v>
      </c>
      <c r="C10" s="470">
        <v>38676518</v>
      </c>
      <c r="D10" s="470">
        <v>23995789.59</v>
      </c>
      <c r="E10" s="489">
        <v>62672307.590000004</v>
      </c>
      <c r="F10" s="470">
        <v>35205350</v>
      </c>
      <c r="G10" s="470">
        <v>26849327.699999996</v>
      </c>
      <c r="H10" s="471">
        <v>62054677.699999996</v>
      </c>
    </row>
    <row r="11" spans="1:8" s="3" customFormat="1" ht="15.75">
      <c r="A11" s="226">
        <v>1.4</v>
      </c>
      <c r="B11" s="228" t="s">
        <v>323</v>
      </c>
      <c r="C11" s="470">
        <v>12800</v>
      </c>
      <c r="D11" s="470">
        <v>0</v>
      </c>
      <c r="E11" s="489">
        <v>12800</v>
      </c>
      <c r="F11" s="470">
        <v>12800</v>
      </c>
      <c r="G11" s="470">
        <v>0</v>
      </c>
      <c r="H11" s="471">
        <v>12800</v>
      </c>
    </row>
    <row r="12" spans="1:8" s="3" customFormat="1" ht="29.25" customHeight="1">
      <c r="A12" s="226">
        <v>2</v>
      </c>
      <c r="B12" s="227" t="s">
        <v>324</v>
      </c>
      <c r="C12" s="470">
        <v>0</v>
      </c>
      <c r="D12" s="470">
        <v>0</v>
      </c>
      <c r="E12" s="489">
        <v>0</v>
      </c>
      <c r="F12" s="470">
        <v>0</v>
      </c>
      <c r="G12" s="470">
        <v>0</v>
      </c>
      <c r="H12" s="471">
        <v>0</v>
      </c>
    </row>
    <row r="13" spans="1:8" s="3" customFormat="1" ht="25.5">
      <c r="A13" s="226">
        <v>3</v>
      </c>
      <c r="B13" s="227" t="s">
        <v>325</v>
      </c>
      <c r="C13" s="470">
        <v>0</v>
      </c>
      <c r="D13" s="470">
        <v>0</v>
      </c>
      <c r="E13" s="489">
        <v>0</v>
      </c>
      <c r="F13" s="470">
        <v>72785852</v>
      </c>
      <c r="G13" s="470">
        <v>0</v>
      </c>
      <c r="H13" s="471">
        <v>72785852</v>
      </c>
    </row>
    <row r="14" spans="1:8" s="3" customFormat="1" ht="15.75">
      <c r="A14" s="226">
        <v>3.1</v>
      </c>
      <c r="B14" s="228" t="s">
        <v>326</v>
      </c>
      <c r="C14" s="470">
        <v>0</v>
      </c>
      <c r="D14" s="470">
        <v>0</v>
      </c>
      <c r="E14" s="489">
        <v>0</v>
      </c>
      <c r="F14" s="470">
        <v>72785852</v>
      </c>
      <c r="G14" s="470">
        <v>0</v>
      </c>
      <c r="H14" s="471">
        <v>72785852</v>
      </c>
    </row>
    <row r="15" spans="1:8" s="3" customFormat="1" ht="15.75">
      <c r="A15" s="226">
        <v>3.2</v>
      </c>
      <c r="B15" s="228" t="s">
        <v>327</v>
      </c>
      <c r="C15" s="470">
        <v>0</v>
      </c>
      <c r="D15" s="470">
        <v>0</v>
      </c>
      <c r="E15" s="489">
        <v>0</v>
      </c>
      <c r="F15" s="470">
        <v>0</v>
      </c>
      <c r="G15" s="470">
        <v>0</v>
      </c>
      <c r="H15" s="471">
        <v>0</v>
      </c>
    </row>
    <row r="16" spans="1:8" s="3" customFormat="1" ht="15.75">
      <c r="A16" s="226">
        <v>4</v>
      </c>
      <c r="B16" s="227" t="s">
        <v>328</v>
      </c>
      <c r="C16" s="470">
        <v>342537387</v>
      </c>
      <c r="D16" s="470">
        <v>31955640635</v>
      </c>
      <c r="E16" s="489">
        <v>32298178022</v>
      </c>
      <c r="F16" s="470">
        <v>389249375</v>
      </c>
      <c r="G16" s="470">
        <v>25088558182</v>
      </c>
      <c r="H16" s="471">
        <v>25477807557</v>
      </c>
    </row>
    <row r="17" spans="1:8" s="3" customFormat="1" ht="15.75">
      <c r="A17" s="226">
        <v>4.0999999999999996</v>
      </c>
      <c r="B17" s="228" t="s">
        <v>329</v>
      </c>
      <c r="C17" s="470">
        <v>342537387</v>
      </c>
      <c r="D17" s="470">
        <v>31858183710.883202</v>
      </c>
      <c r="E17" s="489">
        <v>32200721097.883202</v>
      </c>
      <c r="F17" s="470">
        <v>389249375</v>
      </c>
      <c r="G17" s="470">
        <v>25027136038.452202</v>
      </c>
      <c r="H17" s="471">
        <v>25416385413.452202</v>
      </c>
    </row>
    <row r="18" spans="1:8" s="3" customFormat="1" ht="15.75">
      <c r="A18" s="226">
        <v>4.2</v>
      </c>
      <c r="B18" s="228" t="s">
        <v>330</v>
      </c>
      <c r="C18" s="470">
        <v>0</v>
      </c>
      <c r="D18" s="470">
        <v>97456924.11680001</v>
      </c>
      <c r="E18" s="489">
        <v>97456924.11680001</v>
      </c>
      <c r="F18" s="470">
        <v>0</v>
      </c>
      <c r="G18" s="470">
        <v>61422143.547799997</v>
      </c>
      <c r="H18" s="471">
        <v>61422143.547799997</v>
      </c>
    </row>
    <row r="19" spans="1:8" s="3" customFormat="1" ht="25.5">
      <c r="A19" s="226">
        <v>5</v>
      </c>
      <c r="B19" s="227" t="s">
        <v>331</v>
      </c>
      <c r="C19" s="470">
        <v>170671243.91</v>
      </c>
      <c r="D19" s="470">
        <v>4396676712.3186998</v>
      </c>
      <c r="E19" s="489">
        <v>4567347956.2286997</v>
      </c>
      <c r="F19" s="470">
        <v>77757114.920000002</v>
      </c>
      <c r="G19" s="470">
        <v>3320700969.8805995</v>
      </c>
      <c r="H19" s="471">
        <v>3398458084.8005996</v>
      </c>
    </row>
    <row r="20" spans="1:8" s="3" customFormat="1" ht="15.75">
      <c r="A20" s="226">
        <v>5.0999999999999996</v>
      </c>
      <c r="B20" s="228" t="s">
        <v>332</v>
      </c>
      <c r="C20" s="470">
        <v>15719448.74</v>
      </c>
      <c r="D20" s="470">
        <v>41387576.761699997</v>
      </c>
      <c r="E20" s="489">
        <v>57107025.501699999</v>
      </c>
      <c r="F20" s="470">
        <v>24347849.93</v>
      </c>
      <c r="G20" s="470">
        <v>74865824.190899998</v>
      </c>
      <c r="H20" s="471">
        <v>99213674.120900005</v>
      </c>
    </row>
    <row r="21" spans="1:8" s="3" customFormat="1" ht="15.75">
      <c r="A21" s="226">
        <v>5.2</v>
      </c>
      <c r="B21" s="228" t="s">
        <v>333</v>
      </c>
      <c r="C21" s="470">
        <v>1</v>
      </c>
      <c r="D21" s="470">
        <v>19168840.927099999</v>
      </c>
      <c r="E21" s="489">
        <v>19168841.927099999</v>
      </c>
      <c r="F21" s="470">
        <v>1</v>
      </c>
      <c r="G21" s="470">
        <v>17358378.628800001</v>
      </c>
      <c r="H21" s="471">
        <v>17358379.628800001</v>
      </c>
    </row>
    <row r="22" spans="1:8" s="3" customFormat="1" ht="15.75">
      <c r="A22" s="226">
        <v>5.3</v>
      </c>
      <c r="B22" s="228" t="s">
        <v>334</v>
      </c>
      <c r="C22" s="470">
        <v>127746226.09999999</v>
      </c>
      <c r="D22" s="470">
        <v>3332990430.4770999</v>
      </c>
      <c r="E22" s="489">
        <v>3460736656.5770998</v>
      </c>
      <c r="F22" s="470">
        <v>37820784.799999997</v>
      </c>
      <c r="G22" s="470">
        <v>2593032065.8590999</v>
      </c>
      <c r="H22" s="471">
        <v>2630852850.6591001</v>
      </c>
    </row>
    <row r="23" spans="1:8" s="3" customFormat="1" ht="15.75">
      <c r="A23" s="226" t="s">
        <v>335</v>
      </c>
      <c r="B23" s="229" t="s">
        <v>336</v>
      </c>
      <c r="C23" s="470">
        <v>5966875.7999999998</v>
      </c>
      <c r="D23" s="470">
        <v>1170393449.1714001</v>
      </c>
      <c r="E23" s="489">
        <v>1176360324.9714</v>
      </c>
      <c r="F23" s="470">
        <v>6715855</v>
      </c>
      <c r="G23" s="470">
        <v>913341105.68499994</v>
      </c>
      <c r="H23" s="471">
        <v>920056960.68499994</v>
      </c>
    </row>
    <row r="24" spans="1:8" s="3" customFormat="1" ht="15.75">
      <c r="A24" s="226" t="s">
        <v>337</v>
      </c>
      <c r="B24" s="229" t="s">
        <v>338</v>
      </c>
      <c r="C24" s="470">
        <v>28590778</v>
      </c>
      <c r="D24" s="470">
        <v>1278951174.1454</v>
      </c>
      <c r="E24" s="489">
        <v>1307541952.1454</v>
      </c>
      <c r="F24" s="470">
        <v>23590784</v>
      </c>
      <c r="G24" s="470">
        <v>1032398922.0348001</v>
      </c>
      <c r="H24" s="471">
        <v>1055989706.0348001</v>
      </c>
    </row>
    <row r="25" spans="1:8" s="3" customFormat="1" ht="15.75">
      <c r="A25" s="226" t="s">
        <v>339</v>
      </c>
      <c r="B25" s="230" t="s">
        <v>340</v>
      </c>
      <c r="C25" s="470">
        <v>0</v>
      </c>
      <c r="D25" s="470">
        <v>36015905.9921</v>
      </c>
      <c r="E25" s="489">
        <v>36015905.9921</v>
      </c>
      <c r="F25" s="470">
        <v>0</v>
      </c>
      <c r="G25" s="470">
        <v>29134039.694400001</v>
      </c>
      <c r="H25" s="471">
        <v>29134039.694400001</v>
      </c>
    </row>
    <row r="26" spans="1:8" s="3" customFormat="1" ht="15.75">
      <c r="A26" s="226" t="s">
        <v>341</v>
      </c>
      <c r="B26" s="229" t="s">
        <v>342</v>
      </c>
      <c r="C26" s="470">
        <v>7126027.2999999998</v>
      </c>
      <c r="D26" s="470">
        <v>406858129.3581</v>
      </c>
      <c r="E26" s="489">
        <v>413984156.65810001</v>
      </c>
      <c r="F26" s="470">
        <v>7470601.7999999998</v>
      </c>
      <c r="G26" s="470">
        <v>276128096.8053</v>
      </c>
      <c r="H26" s="471">
        <v>283598698.60530001</v>
      </c>
    </row>
    <row r="27" spans="1:8" s="3" customFormat="1" ht="15.75">
      <c r="A27" s="226" t="s">
        <v>343</v>
      </c>
      <c r="B27" s="229" t="s">
        <v>344</v>
      </c>
      <c r="C27" s="470">
        <v>86062545</v>
      </c>
      <c r="D27" s="470">
        <v>440771771.81010002</v>
      </c>
      <c r="E27" s="489">
        <v>526834316.81010002</v>
      </c>
      <c r="F27" s="470">
        <v>43544</v>
      </c>
      <c r="G27" s="470">
        <v>342029901.63959998</v>
      </c>
      <c r="H27" s="471">
        <v>342073445.63959998</v>
      </c>
    </row>
    <row r="28" spans="1:8" s="3" customFormat="1" ht="15.75">
      <c r="A28" s="226">
        <v>5.4</v>
      </c>
      <c r="B28" s="228" t="s">
        <v>345</v>
      </c>
      <c r="C28" s="470">
        <v>23721403.07</v>
      </c>
      <c r="D28" s="470">
        <v>328946430.68409997</v>
      </c>
      <c r="E28" s="489">
        <v>352667833.75409997</v>
      </c>
      <c r="F28" s="470">
        <v>12369676.189999999</v>
      </c>
      <c r="G28" s="470">
        <v>254219780.65700001</v>
      </c>
      <c r="H28" s="471">
        <v>266589456.847</v>
      </c>
    </row>
    <row r="29" spans="1:8" s="3" customFormat="1" ht="15.75">
      <c r="A29" s="226">
        <v>5.5</v>
      </c>
      <c r="B29" s="228" t="s">
        <v>346</v>
      </c>
      <c r="C29" s="470">
        <v>12</v>
      </c>
      <c r="D29" s="470">
        <v>534021907.22210002</v>
      </c>
      <c r="E29" s="489">
        <v>534021919.22210002</v>
      </c>
      <c r="F29" s="470">
        <v>0</v>
      </c>
      <c r="G29" s="470">
        <v>258907702.7762</v>
      </c>
      <c r="H29" s="471">
        <v>258907702.7762</v>
      </c>
    </row>
    <row r="30" spans="1:8" s="3" customFormat="1" ht="15.75">
      <c r="A30" s="226">
        <v>5.6</v>
      </c>
      <c r="B30" s="228" t="s">
        <v>347</v>
      </c>
      <c r="C30" s="470">
        <v>0</v>
      </c>
      <c r="D30" s="470">
        <v>59566111.195500001</v>
      </c>
      <c r="E30" s="489">
        <v>59566111.195500001</v>
      </c>
      <c r="F30" s="470">
        <v>0</v>
      </c>
      <c r="G30" s="470">
        <v>52889955.583899997</v>
      </c>
      <c r="H30" s="471">
        <v>52889955.583899997</v>
      </c>
    </row>
    <row r="31" spans="1:8" s="3" customFormat="1" ht="15.75">
      <c r="A31" s="226">
        <v>5.7</v>
      </c>
      <c r="B31" s="228" t="s">
        <v>348</v>
      </c>
      <c r="C31" s="470">
        <v>3484153</v>
      </c>
      <c r="D31" s="470">
        <v>80595415.051100001</v>
      </c>
      <c r="E31" s="489">
        <v>84079568.051100001</v>
      </c>
      <c r="F31" s="470">
        <v>3218803</v>
      </c>
      <c r="G31" s="470">
        <v>69427262.184699997</v>
      </c>
      <c r="H31" s="471">
        <v>72646065.184699997</v>
      </c>
    </row>
    <row r="32" spans="1:8" s="3" customFormat="1" ht="15.75">
      <c r="A32" s="226">
        <v>6</v>
      </c>
      <c r="B32" s="227" t="s">
        <v>349</v>
      </c>
      <c r="C32" s="470">
        <v>1600783</v>
      </c>
      <c r="D32" s="470">
        <v>346168511</v>
      </c>
      <c r="E32" s="489">
        <v>347769294</v>
      </c>
      <c r="F32" s="470">
        <v>2963200</v>
      </c>
      <c r="G32" s="470">
        <v>63416914</v>
      </c>
      <c r="H32" s="471">
        <v>66380114</v>
      </c>
    </row>
    <row r="33" spans="1:8" s="3" customFormat="1" ht="25.5">
      <c r="A33" s="226">
        <v>6.1</v>
      </c>
      <c r="B33" s="228" t="s">
        <v>796</v>
      </c>
      <c r="C33" s="470">
        <v>0</v>
      </c>
      <c r="D33" s="470">
        <v>182245070</v>
      </c>
      <c r="E33" s="489">
        <v>182245070</v>
      </c>
      <c r="F33" s="470">
        <v>2963200</v>
      </c>
      <c r="G33" s="470">
        <v>30699526</v>
      </c>
      <c r="H33" s="471">
        <v>33662726</v>
      </c>
    </row>
    <row r="34" spans="1:8" s="3" customFormat="1" ht="25.5">
      <c r="A34" s="226">
        <v>6.2</v>
      </c>
      <c r="B34" s="228" t="s">
        <v>350</v>
      </c>
      <c r="C34" s="470">
        <v>1600783</v>
      </c>
      <c r="D34" s="470">
        <v>163923441</v>
      </c>
      <c r="E34" s="489">
        <v>165524224</v>
      </c>
      <c r="F34" s="470">
        <v>0</v>
      </c>
      <c r="G34" s="470">
        <v>32717388</v>
      </c>
      <c r="H34" s="471">
        <v>32717388</v>
      </c>
    </row>
    <row r="35" spans="1:8" s="3" customFormat="1" ht="25.5">
      <c r="A35" s="226">
        <v>6.3</v>
      </c>
      <c r="B35" s="228" t="s">
        <v>351</v>
      </c>
      <c r="C35" s="470">
        <v>0</v>
      </c>
      <c r="D35" s="470">
        <v>0</v>
      </c>
      <c r="E35" s="489">
        <v>0</v>
      </c>
      <c r="F35" s="470">
        <v>0</v>
      </c>
      <c r="G35" s="470">
        <v>0</v>
      </c>
      <c r="H35" s="471">
        <v>0</v>
      </c>
    </row>
    <row r="36" spans="1:8" s="3" customFormat="1" ht="15.75">
      <c r="A36" s="226">
        <v>6.4</v>
      </c>
      <c r="B36" s="228" t="s">
        <v>352</v>
      </c>
      <c r="C36" s="470">
        <v>0</v>
      </c>
      <c r="D36" s="470">
        <v>0</v>
      </c>
      <c r="E36" s="489">
        <v>0</v>
      </c>
      <c r="F36" s="470">
        <v>0</v>
      </c>
      <c r="G36" s="470">
        <v>0</v>
      </c>
      <c r="H36" s="471">
        <v>0</v>
      </c>
    </row>
    <row r="37" spans="1:8" s="3" customFormat="1" ht="15.75">
      <c r="A37" s="226">
        <v>6.5</v>
      </c>
      <c r="B37" s="228" t="s">
        <v>353</v>
      </c>
      <c r="C37" s="470">
        <v>0</v>
      </c>
      <c r="D37" s="470">
        <v>0</v>
      </c>
      <c r="E37" s="489">
        <v>0</v>
      </c>
      <c r="F37" s="470">
        <v>0</v>
      </c>
      <c r="G37" s="470">
        <v>0</v>
      </c>
      <c r="H37" s="471">
        <v>0</v>
      </c>
    </row>
    <row r="38" spans="1:8" s="3" customFormat="1" ht="25.5">
      <c r="A38" s="226">
        <v>6.6</v>
      </c>
      <c r="B38" s="228" t="s">
        <v>354</v>
      </c>
      <c r="C38" s="470">
        <v>0</v>
      </c>
      <c r="D38" s="470">
        <v>0</v>
      </c>
      <c r="E38" s="489">
        <v>0</v>
      </c>
      <c r="F38" s="470">
        <v>0</v>
      </c>
      <c r="G38" s="470">
        <v>0</v>
      </c>
      <c r="H38" s="471">
        <v>0</v>
      </c>
    </row>
    <row r="39" spans="1:8" s="3" customFormat="1" ht="25.5">
      <c r="A39" s="226">
        <v>6.7</v>
      </c>
      <c r="B39" s="228" t="s">
        <v>355</v>
      </c>
      <c r="C39" s="470">
        <v>0</v>
      </c>
      <c r="D39" s="470">
        <v>0</v>
      </c>
      <c r="E39" s="489">
        <v>0</v>
      </c>
      <c r="F39" s="470">
        <v>0</v>
      </c>
      <c r="G39" s="470">
        <v>0</v>
      </c>
      <c r="H39" s="471">
        <v>0</v>
      </c>
    </row>
    <row r="40" spans="1:8" s="3" customFormat="1" ht="15.75">
      <c r="A40" s="226">
        <v>7</v>
      </c>
      <c r="B40" s="227" t="s">
        <v>356</v>
      </c>
      <c r="C40" s="470">
        <v>10944983.34</v>
      </c>
      <c r="D40" s="470">
        <v>12783853.060000001</v>
      </c>
      <c r="E40" s="489">
        <v>23728836.399999999</v>
      </c>
      <c r="F40" s="470">
        <v>10878139.949999999</v>
      </c>
      <c r="G40" s="470">
        <v>12043147.989999998</v>
      </c>
      <c r="H40" s="471">
        <v>22921287.939999998</v>
      </c>
    </row>
    <row r="41" spans="1:8" s="3" customFormat="1" ht="25.5">
      <c r="A41" s="226">
        <v>7.1</v>
      </c>
      <c r="B41" s="228" t="s">
        <v>357</v>
      </c>
      <c r="C41" s="470">
        <v>78293.440000000002</v>
      </c>
      <c r="D41" s="470">
        <v>0</v>
      </c>
      <c r="E41" s="489">
        <v>78293.440000000002</v>
      </c>
      <c r="F41" s="470">
        <v>279066.89</v>
      </c>
      <c r="G41" s="470">
        <v>3644194.2290600003</v>
      </c>
      <c r="H41" s="471">
        <v>3923261.1190600004</v>
      </c>
    </row>
    <row r="42" spans="1:8" s="3" customFormat="1" ht="25.5">
      <c r="A42" s="226">
        <v>7.2</v>
      </c>
      <c r="B42" s="228" t="s">
        <v>358</v>
      </c>
      <c r="C42" s="470">
        <v>323.44</v>
      </c>
      <c r="D42" s="470">
        <v>0</v>
      </c>
      <c r="E42" s="489">
        <v>323.44</v>
      </c>
      <c r="F42" s="470">
        <v>108</v>
      </c>
      <c r="G42" s="470">
        <v>0</v>
      </c>
      <c r="H42" s="471">
        <v>108</v>
      </c>
    </row>
    <row r="43" spans="1:8" s="3" customFormat="1" ht="25.5">
      <c r="A43" s="226">
        <v>7.3</v>
      </c>
      <c r="B43" s="228" t="s">
        <v>359</v>
      </c>
      <c r="C43" s="470">
        <v>6480371.3300000001</v>
      </c>
      <c r="D43" s="470">
        <v>7035302.6899999995</v>
      </c>
      <c r="E43" s="489">
        <v>13515674.02</v>
      </c>
      <c r="F43" s="470">
        <v>6727339.4100000001</v>
      </c>
      <c r="G43" s="470">
        <v>6894024.6099999994</v>
      </c>
      <c r="H43" s="471">
        <v>13621364.02</v>
      </c>
    </row>
    <row r="44" spans="1:8" s="3" customFormat="1" ht="25.5">
      <c r="A44" s="226">
        <v>7.4</v>
      </c>
      <c r="B44" s="228" t="s">
        <v>360</v>
      </c>
      <c r="C44" s="470">
        <v>4464612.01</v>
      </c>
      <c r="D44" s="470">
        <v>5748550.370000001</v>
      </c>
      <c r="E44" s="489">
        <v>10213162.380000001</v>
      </c>
      <c r="F44" s="470">
        <v>4150800.54</v>
      </c>
      <c r="G44" s="470">
        <v>5149123.379999999</v>
      </c>
      <c r="H44" s="471">
        <v>9299923.9199999981</v>
      </c>
    </row>
    <row r="45" spans="1:8" s="3" customFormat="1" ht="15.75">
      <c r="A45" s="226">
        <v>8</v>
      </c>
      <c r="B45" s="227" t="s">
        <v>361</v>
      </c>
      <c r="C45" s="470">
        <v>17979.733333333334</v>
      </c>
      <c r="D45" s="470">
        <v>4781118.1808554996</v>
      </c>
      <c r="E45" s="489">
        <v>4799097.914188833</v>
      </c>
      <c r="F45" s="470">
        <v>29793.861333333331</v>
      </c>
      <c r="G45" s="470">
        <v>5935036.4865864003</v>
      </c>
      <c r="H45" s="471">
        <v>5964830.3479197333</v>
      </c>
    </row>
    <row r="46" spans="1:8" s="3" customFormat="1" ht="15.75">
      <c r="A46" s="226">
        <v>8.1</v>
      </c>
      <c r="B46" s="228" t="s">
        <v>362</v>
      </c>
      <c r="C46" s="470">
        <v>0</v>
      </c>
      <c r="D46" s="470">
        <v>0</v>
      </c>
      <c r="E46" s="489">
        <v>0</v>
      </c>
      <c r="F46" s="470">
        <v>0</v>
      </c>
      <c r="G46" s="470">
        <v>0</v>
      </c>
      <c r="H46" s="471">
        <v>0</v>
      </c>
    </row>
    <row r="47" spans="1:8" s="3" customFormat="1" ht="15.75">
      <c r="A47" s="226">
        <v>8.1999999999999993</v>
      </c>
      <c r="B47" s="228" t="s">
        <v>363</v>
      </c>
      <c r="C47" s="470">
        <v>2688</v>
      </c>
      <c r="D47" s="470">
        <v>1224219.2932226667</v>
      </c>
      <c r="E47" s="489">
        <v>1226907.2932226667</v>
      </c>
      <c r="F47" s="470">
        <v>13656.96</v>
      </c>
      <c r="G47" s="470">
        <v>1445840.1627480004</v>
      </c>
      <c r="H47" s="471">
        <v>1459497.1227480003</v>
      </c>
    </row>
    <row r="48" spans="1:8" s="3" customFormat="1" ht="15.75">
      <c r="A48" s="226">
        <v>8.3000000000000007</v>
      </c>
      <c r="B48" s="228" t="s">
        <v>364</v>
      </c>
      <c r="C48" s="470">
        <v>2688</v>
      </c>
      <c r="D48" s="470">
        <v>1190808.500556</v>
      </c>
      <c r="E48" s="489">
        <v>1193496.500556</v>
      </c>
      <c r="F48" s="470">
        <v>9534.8266666666677</v>
      </c>
      <c r="G48" s="470">
        <v>1066947.59736</v>
      </c>
      <c r="H48" s="471">
        <v>1076482.4240266667</v>
      </c>
    </row>
    <row r="49" spans="1:8" s="3" customFormat="1" ht="15.75">
      <c r="A49" s="226">
        <v>8.4</v>
      </c>
      <c r="B49" s="228" t="s">
        <v>365</v>
      </c>
      <c r="C49" s="470">
        <v>2688</v>
      </c>
      <c r="D49" s="470">
        <v>1022935.0022254998</v>
      </c>
      <c r="E49" s="489">
        <v>1025623.0022254998</v>
      </c>
      <c r="F49" s="470">
        <v>2872.9599999999991</v>
      </c>
      <c r="G49" s="470">
        <v>1066947.59736</v>
      </c>
      <c r="H49" s="471">
        <v>1069820.55736</v>
      </c>
    </row>
    <row r="50" spans="1:8" s="3" customFormat="1" ht="15.75">
      <c r="A50" s="226">
        <v>8.5</v>
      </c>
      <c r="B50" s="228" t="s">
        <v>366</v>
      </c>
      <c r="C50" s="470">
        <v>2688</v>
      </c>
      <c r="D50" s="470">
        <v>575314.34256000002</v>
      </c>
      <c r="E50" s="489">
        <v>578002.34256000002</v>
      </c>
      <c r="F50" s="470">
        <v>792.96</v>
      </c>
      <c r="G50" s="470">
        <v>926295.42365999985</v>
      </c>
      <c r="H50" s="471">
        <v>927088.38365999982</v>
      </c>
    </row>
    <row r="51" spans="1:8" s="3" customFormat="1" ht="15.75">
      <c r="A51" s="226">
        <v>8.6</v>
      </c>
      <c r="B51" s="228" t="s">
        <v>367</v>
      </c>
      <c r="C51" s="470">
        <v>2688</v>
      </c>
      <c r="D51" s="470">
        <v>455345.30856000003</v>
      </c>
      <c r="E51" s="489">
        <v>458033.30856000003</v>
      </c>
      <c r="F51" s="470">
        <v>792.96</v>
      </c>
      <c r="G51" s="470">
        <v>546583.04323199997</v>
      </c>
      <c r="H51" s="471">
        <v>547376.00323199993</v>
      </c>
    </row>
    <row r="52" spans="1:8" s="3" customFormat="1" ht="15.75">
      <c r="A52" s="226">
        <v>8.6999999999999993</v>
      </c>
      <c r="B52" s="228" t="s">
        <v>368</v>
      </c>
      <c r="C52" s="470">
        <v>4539.7333333333336</v>
      </c>
      <c r="D52" s="470">
        <v>312495.73373133328</v>
      </c>
      <c r="E52" s="489">
        <v>317035.46706466662</v>
      </c>
      <c r="F52" s="470">
        <v>2143.1946666666668</v>
      </c>
      <c r="G52" s="470">
        <v>882422.66222639999</v>
      </c>
      <c r="H52" s="471">
        <v>884565.85689306667</v>
      </c>
    </row>
    <row r="53" spans="1:8" s="3" customFormat="1" ht="26.25" thickBot="1">
      <c r="A53" s="231">
        <v>9</v>
      </c>
      <c r="B53" s="232" t="s">
        <v>369</v>
      </c>
      <c r="C53" s="278"/>
      <c r="D53" s="278"/>
      <c r="E53" s="279">
        <v>0</v>
      </c>
      <c r="F53" s="278"/>
      <c r="G53" s="278"/>
      <c r="H53" s="275">
        <v>0</v>
      </c>
    </row>
  </sheetData>
  <mergeCells count="4">
    <mergeCell ref="A5:A6"/>
    <mergeCell ref="B5:B6"/>
    <mergeCell ref="C5:E5"/>
    <mergeCell ref="F5:H5"/>
  </mergeCell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231</v>
      </c>
      <c r="B1" s="16" t="str">
        <f>Info!C2</f>
        <v>სს "ვითიბი ბანკი ჯორჯია"</v>
      </c>
      <c r="C1" s="16"/>
      <c r="D1" s="346"/>
    </row>
    <row r="2" spans="1:8" ht="15">
      <c r="A2" s="17" t="s">
        <v>232</v>
      </c>
      <c r="B2" s="448">
        <v>43646</v>
      </c>
      <c r="C2" s="28"/>
      <c r="D2" s="18"/>
      <c r="E2" s="12"/>
      <c r="F2" s="12"/>
      <c r="G2" s="12"/>
      <c r="H2" s="12"/>
    </row>
    <row r="3" spans="1:8" ht="15">
      <c r="A3" s="17"/>
      <c r="B3" s="16"/>
      <c r="C3" s="28"/>
      <c r="D3" s="18"/>
      <c r="E3" s="12"/>
      <c r="F3" s="12"/>
      <c r="G3" s="12"/>
      <c r="H3" s="12"/>
    </row>
    <row r="4" spans="1:8" ht="15" customHeight="1" thickBot="1">
      <c r="A4" s="220" t="s">
        <v>657</v>
      </c>
      <c r="B4" s="221" t="s">
        <v>230</v>
      </c>
      <c r="C4" s="220"/>
      <c r="D4" s="222" t="s">
        <v>135</v>
      </c>
    </row>
    <row r="5" spans="1:8" ht="15" customHeight="1">
      <c r="A5" s="216" t="s">
        <v>32</v>
      </c>
      <c r="B5" s="217"/>
      <c r="C5" s="218" t="s">
        <v>5</v>
      </c>
      <c r="D5" s="219" t="s">
        <v>6</v>
      </c>
    </row>
    <row r="6" spans="1:8" ht="15" customHeight="1">
      <c r="A6" s="392">
        <v>1</v>
      </c>
      <c r="B6" s="393" t="s">
        <v>235</v>
      </c>
      <c r="C6" s="394">
        <f>C7+C9+C10</f>
        <v>1373850675.703666</v>
      </c>
      <c r="D6" s="395">
        <f>D7+D9+D10</f>
        <v>1307748733.1479826</v>
      </c>
    </row>
    <row r="7" spans="1:8" ht="15" customHeight="1">
      <c r="A7" s="392">
        <v>1.1000000000000001</v>
      </c>
      <c r="B7" s="396" t="s">
        <v>27</v>
      </c>
      <c r="C7" s="397">
        <v>1287597363.2832482</v>
      </c>
      <c r="D7" s="398">
        <v>1231842357.7846982</v>
      </c>
    </row>
    <row r="8" spans="1:8" ht="25.5">
      <c r="A8" s="392" t="s">
        <v>295</v>
      </c>
      <c r="B8" s="399" t="s">
        <v>651</v>
      </c>
      <c r="C8" s="397">
        <v>1969187.5</v>
      </c>
      <c r="D8" s="398">
        <v>3338680</v>
      </c>
    </row>
    <row r="9" spans="1:8" ht="15" customHeight="1">
      <c r="A9" s="392">
        <v>1.2</v>
      </c>
      <c r="B9" s="396" t="s">
        <v>28</v>
      </c>
      <c r="C9" s="397">
        <v>74114022.177821755</v>
      </c>
      <c r="D9" s="398">
        <v>67590227.387444243</v>
      </c>
    </row>
    <row r="10" spans="1:8" ht="15" customHeight="1">
      <c r="A10" s="392">
        <v>1.3</v>
      </c>
      <c r="B10" s="401" t="s">
        <v>83</v>
      </c>
      <c r="C10" s="400">
        <v>12139290.242596</v>
      </c>
      <c r="D10" s="398">
        <v>8316147.9758399995</v>
      </c>
    </row>
    <row r="11" spans="1:8" ht="15" customHeight="1">
      <c r="A11" s="392">
        <v>2</v>
      </c>
      <c r="B11" s="393" t="s">
        <v>236</v>
      </c>
      <c r="C11" s="397">
        <v>14462362.334786562</v>
      </c>
      <c r="D11" s="398">
        <v>13457852.572034845</v>
      </c>
    </row>
    <row r="12" spans="1:8" ht="15" customHeight="1">
      <c r="A12" s="412">
        <v>3</v>
      </c>
      <c r="B12" s="413" t="s">
        <v>234</v>
      </c>
      <c r="C12" s="400">
        <v>173580253.83800626</v>
      </c>
      <c r="D12" s="414">
        <v>173580253.83800626</v>
      </c>
    </row>
    <row r="13" spans="1:8" ht="15" customHeight="1" thickBot="1">
      <c r="A13" s="139">
        <v>4</v>
      </c>
      <c r="B13" s="140" t="s">
        <v>296</v>
      </c>
      <c r="C13" s="280">
        <f>C6+C11+C12</f>
        <v>1561893291.8764589</v>
      </c>
      <c r="D13" s="280">
        <f>D6+D11+D12</f>
        <v>1494786839.5580237</v>
      </c>
    </row>
    <row r="14" spans="1:8">
      <c r="B14" s="23"/>
    </row>
    <row r="15" spans="1:8">
      <c r="B15" s="108"/>
    </row>
    <row r="16" spans="1:8">
      <c r="B16" s="108"/>
    </row>
    <row r="17" spans="2:2">
      <c r="B17" s="108"/>
    </row>
    <row r="18" spans="2:2">
      <c r="B18" s="108"/>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27"/>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RowHeight="15"/>
  <cols>
    <col min="1" max="1" width="9.5703125" style="2" bestFit="1" customWidth="1"/>
    <col min="2" max="2" width="90.42578125" style="2" bestFit="1" customWidth="1"/>
    <col min="3" max="3" width="9.140625" style="2"/>
  </cols>
  <sheetData>
    <row r="1" spans="1:8">
      <c r="A1" s="2" t="s">
        <v>231</v>
      </c>
      <c r="B1" s="346" t="str">
        <f>Info!C2</f>
        <v>სს "ვითიბი ბანკი ჯორჯია"</v>
      </c>
    </row>
    <row r="2" spans="1:8">
      <c r="A2" s="2" t="s">
        <v>232</v>
      </c>
      <c r="B2" s="452">
        <v>43646</v>
      </c>
    </row>
    <row r="4" spans="1:8" ht="16.5" customHeight="1" thickBot="1">
      <c r="A4" s="256" t="s">
        <v>658</v>
      </c>
      <c r="B4" s="64" t="s">
        <v>191</v>
      </c>
      <c r="C4" s="14"/>
    </row>
    <row r="5" spans="1:8" ht="15.75">
      <c r="A5" s="11"/>
      <c r="B5" s="563" t="s">
        <v>192</v>
      </c>
      <c r="C5" s="564"/>
    </row>
    <row r="6" spans="1:8">
      <c r="A6" s="490">
        <v>1</v>
      </c>
      <c r="B6" s="491" t="s">
        <v>921</v>
      </c>
      <c r="C6" s="66"/>
    </row>
    <row r="7" spans="1:8">
      <c r="A7" s="490">
        <v>2</v>
      </c>
      <c r="B7" s="491" t="s">
        <v>922</v>
      </c>
      <c r="C7" s="66"/>
    </row>
    <row r="8" spans="1:8">
      <c r="A8" s="490">
        <v>3</v>
      </c>
      <c r="B8" s="491" t="s">
        <v>923</v>
      </c>
      <c r="C8" s="66"/>
    </row>
    <row r="9" spans="1:8">
      <c r="A9" s="490">
        <v>4</v>
      </c>
      <c r="B9" s="491" t="s">
        <v>924</v>
      </c>
      <c r="C9" s="66"/>
    </row>
    <row r="10" spans="1:8">
      <c r="A10" s="490">
        <v>5</v>
      </c>
      <c r="B10" s="491" t="s">
        <v>925</v>
      </c>
      <c r="C10" s="66"/>
    </row>
    <row r="11" spans="1:8">
      <c r="A11" s="490">
        <v>6</v>
      </c>
      <c r="B11" s="491" t="s">
        <v>926</v>
      </c>
      <c r="C11" s="66"/>
    </row>
    <row r="12" spans="1:8">
      <c r="A12" s="490"/>
      <c r="B12" s="567"/>
      <c r="C12" s="568"/>
      <c r="H12" s="4"/>
    </row>
    <row r="13" spans="1:8" ht="15.75">
      <c r="A13" s="490"/>
      <c r="B13" s="569" t="s">
        <v>193</v>
      </c>
      <c r="C13" s="570"/>
    </row>
    <row r="14" spans="1:8" ht="15.75">
      <c r="A14" s="490">
        <v>1</v>
      </c>
      <c r="B14" s="492" t="s">
        <v>927</v>
      </c>
      <c r="C14" s="65"/>
    </row>
    <row r="15" spans="1:8" ht="15.75">
      <c r="A15" s="490">
        <v>2</v>
      </c>
      <c r="B15" s="492" t="s">
        <v>928</v>
      </c>
      <c r="C15" s="65"/>
    </row>
    <row r="16" spans="1:8" ht="15.75">
      <c r="A16" s="490">
        <v>3</v>
      </c>
      <c r="B16" s="492" t="s">
        <v>929</v>
      </c>
      <c r="C16" s="65"/>
    </row>
    <row r="17" spans="1:3" ht="15.75">
      <c r="A17" s="490">
        <v>4</v>
      </c>
      <c r="B17" s="492" t="s">
        <v>930</v>
      </c>
      <c r="C17" s="65"/>
    </row>
    <row r="18" spans="1:3" ht="15.75">
      <c r="A18" s="490">
        <v>5</v>
      </c>
      <c r="B18" s="492" t="s">
        <v>931</v>
      </c>
      <c r="C18" s="65"/>
    </row>
    <row r="19" spans="1:3" ht="15.75">
      <c r="A19" s="490">
        <v>6</v>
      </c>
      <c r="B19" s="492" t="s">
        <v>932</v>
      </c>
      <c r="C19" s="65"/>
    </row>
    <row r="20" spans="1:3" ht="15.75">
      <c r="A20" s="490"/>
      <c r="B20" s="492"/>
      <c r="C20" s="27"/>
    </row>
    <row r="21" spans="1:3">
      <c r="A21" s="490"/>
      <c r="B21" s="565" t="s">
        <v>194</v>
      </c>
      <c r="C21" s="566"/>
    </row>
    <row r="22" spans="1:3">
      <c r="A22" s="490">
        <v>1</v>
      </c>
      <c r="B22" s="491" t="s">
        <v>933</v>
      </c>
      <c r="C22" s="493">
        <v>0.97384321770185212</v>
      </c>
    </row>
    <row r="23" spans="1:3">
      <c r="A23" s="490">
        <v>2</v>
      </c>
      <c r="B23" s="491" t="s">
        <v>934</v>
      </c>
      <c r="C23" s="493">
        <v>1.472765597699272E-2</v>
      </c>
    </row>
    <row r="24" spans="1:3">
      <c r="A24" s="490"/>
      <c r="B24" s="491"/>
      <c r="C24" s="66"/>
    </row>
    <row r="25" spans="1:3">
      <c r="A25" s="490"/>
      <c r="B25" s="565" t="s">
        <v>317</v>
      </c>
      <c r="C25" s="566"/>
    </row>
    <row r="26" spans="1:3">
      <c r="A26" s="490">
        <v>1</v>
      </c>
      <c r="B26" s="491" t="s">
        <v>935</v>
      </c>
      <c r="C26" s="493">
        <v>0.59336267254573849</v>
      </c>
    </row>
    <row r="27" spans="1:3" ht="15.75" customHeight="1" thickBot="1">
      <c r="A27" s="15"/>
      <c r="B27" s="67"/>
      <c r="C27" s="68"/>
    </row>
  </sheetData>
  <mergeCells count="5">
    <mergeCell ref="B5:C5"/>
    <mergeCell ref="B25:C25"/>
    <mergeCell ref="B12:C12"/>
    <mergeCell ref="B13:C13"/>
    <mergeCell ref="B21:C21"/>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231</v>
      </c>
      <c r="B1" s="16" t="str">
        <f>Info!C2</f>
        <v>სს "ვითიბი ბანკი ჯორჯია"</v>
      </c>
    </row>
    <row r="2" spans="1:7" s="21" customFormat="1" ht="15.75" customHeight="1">
      <c r="A2" s="21" t="s">
        <v>232</v>
      </c>
      <c r="B2" s="453">
        <v>43646</v>
      </c>
    </row>
    <row r="3" spans="1:7" s="21" customFormat="1" ht="15.75" customHeight="1"/>
    <row r="4" spans="1:7" s="21" customFormat="1" ht="15.75" customHeight="1" thickBot="1">
      <c r="A4" s="257" t="s">
        <v>659</v>
      </c>
      <c r="B4" s="258" t="s">
        <v>306</v>
      </c>
      <c r="C4" s="195"/>
      <c r="D4" s="195"/>
      <c r="E4" s="196" t="s">
        <v>135</v>
      </c>
    </row>
    <row r="5" spans="1:7" s="123" customFormat="1" ht="17.45" customHeight="1">
      <c r="A5" s="362"/>
      <c r="B5" s="363"/>
      <c r="C5" s="194" t="s">
        <v>0</v>
      </c>
      <c r="D5" s="194" t="s">
        <v>1</v>
      </c>
      <c r="E5" s="364" t="s">
        <v>2</v>
      </c>
    </row>
    <row r="6" spans="1:7" s="161" customFormat="1" ht="14.45" customHeight="1">
      <c r="A6" s="365"/>
      <c r="B6" s="571" t="s">
        <v>274</v>
      </c>
      <c r="C6" s="571" t="s">
        <v>273</v>
      </c>
      <c r="D6" s="572" t="s">
        <v>272</v>
      </c>
      <c r="E6" s="573"/>
      <c r="G6"/>
    </row>
    <row r="7" spans="1:7" s="161" customFormat="1" ht="99.6" customHeight="1">
      <c r="A7" s="365"/>
      <c r="B7" s="571"/>
      <c r="C7" s="571"/>
      <c r="D7" s="359" t="s">
        <v>271</v>
      </c>
      <c r="E7" s="360" t="s">
        <v>834</v>
      </c>
      <c r="G7"/>
    </row>
    <row r="8" spans="1:7">
      <c r="A8" s="366">
        <v>1</v>
      </c>
      <c r="B8" s="367" t="s">
        <v>196</v>
      </c>
      <c r="C8" s="368">
        <v>45002119</v>
      </c>
      <c r="D8" s="368"/>
      <c r="E8" s="369">
        <v>45002119</v>
      </c>
    </row>
    <row r="9" spans="1:7">
      <c r="A9" s="366">
        <v>2</v>
      </c>
      <c r="B9" s="367" t="s">
        <v>197</v>
      </c>
      <c r="C9" s="368">
        <v>263182082</v>
      </c>
      <c r="D9" s="368"/>
      <c r="E9" s="369">
        <v>263182082</v>
      </c>
    </row>
    <row r="10" spans="1:7">
      <c r="A10" s="366">
        <v>3</v>
      </c>
      <c r="B10" s="367" t="s">
        <v>270</v>
      </c>
      <c r="C10" s="368">
        <v>54207987</v>
      </c>
      <c r="D10" s="368"/>
      <c r="E10" s="369">
        <v>54207987</v>
      </c>
    </row>
    <row r="11" spans="1:7" ht="25.5">
      <c r="A11" s="366">
        <v>4</v>
      </c>
      <c r="B11" s="367" t="s">
        <v>227</v>
      </c>
      <c r="C11" s="368">
        <v>0</v>
      </c>
      <c r="D11" s="368"/>
      <c r="E11" s="369">
        <v>0</v>
      </c>
    </row>
    <row r="12" spans="1:7">
      <c r="A12" s="366">
        <v>5</v>
      </c>
      <c r="B12" s="367" t="s">
        <v>199</v>
      </c>
      <c r="C12" s="368">
        <v>126522630</v>
      </c>
      <c r="D12" s="368"/>
      <c r="E12" s="369">
        <v>126522630</v>
      </c>
    </row>
    <row r="13" spans="1:7">
      <c r="A13" s="366">
        <v>6.1</v>
      </c>
      <c r="B13" s="367" t="s">
        <v>200</v>
      </c>
      <c r="C13" s="370">
        <v>1122298753.5262794</v>
      </c>
      <c r="D13" s="368"/>
      <c r="E13" s="369">
        <v>1122298753.5262794</v>
      </c>
    </row>
    <row r="14" spans="1:7">
      <c r="A14" s="366">
        <v>6.2</v>
      </c>
      <c r="B14" s="371" t="s">
        <v>201</v>
      </c>
      <c r="C14" s="370">
        <v>-70752009.674393773</v>
      </c>
      <c r="D14" s="368"/>
      <c r="E14" s="369">
        <v>-70752009.674393773</v>
      </c>
    </row>
    <row r="15" spans="1:7">
      <c r="A15" s="366">
        <v>6</v>
      </c>
      <c r="B15" s="367" t="s">
        <v>269</v>
      </c>
      <c r="C15" s="368">
        <v>1051546743.8518857</v>
      </c>
      <c r="D15" s="368"/>
      <c r="E15" s="369">
        <v>1051546743.8518857</v>
      </c>
    </row>
    <row r="16" spans="1:7" ht="25.5">
      <c r="A16" s="366">
        <v>7</v>
      </c>
      <c r="B16" s="367" t="s">
        <v>203</v>
      </c>
      <c r="C16" s="368">
        <v>10155133</v>
      </c>
      <c r="D16" s="368"/>
      <c r="E16" s="369">
        <v>10155133</v>
      </c>
    </row>
    <row r="17" spans="1:7">
      <c r="A17" s="366">
        <v>8</v>
      </c>
      <c r="B17" s="367" t="s">
        <v>204</v>
      </c>
      <c r="C17" s="368">
        <v>8471698.9699999988</v>
      </c>
      <c r="D17" s="368"/>
      <c r="E17" s="369">
        <v>8471698.9699999988</v>
      </c>
      <c r="F17" s="6"/>
      <c r="G17" s="6"/>
    </row>
    <row r="18" spans="1:7">
      <c r="A18" s="366">
        <v>9</v>
      </c>
      <c r="B18" s="367" t="s">
        <v>205</v>
      </c>
      <c r="C18" s="368">
        <v>54000</v>
      </c>
      <c r="D18" s="368"/>
      <c r="E18" s="369">
        <v>54000</v>
      </c>
      <c r="G18" s="6"/>
    </row>
    <row r="19" spans="1:7" ht="25.5">
      <c r="A19" s="366">
        <v>10</v>
      </c>
      <c r="B19" s="367" t="s">
        <v>206</v>
      </c>
      <c r="C19" s="368">
        <v>60515992</v>
      </c>
      <c r="D19" s="368">
        <v>8679594</v>
      </c>
      <c r="E19" s="369">
        <v>51836398</v>
      </c>
      <c r="G19" s="6"/>
    </row>
    <row r="20" spans="1:7">
      <c r="A20" s="366">
        <v>11</v>
      </c>
      <c r="B20" s="367" t="s">
        <v>207</v>
      </c>
      <c r="C20" s="368">
        <v>51765866.539999999</v>
      </c>
      <c r="D20" s="368"/>
      <c r="E20" s="369">
        <v>51765866.539999999</v>
      </c>
    </row>
    <row r="21" spans="1:7" ht="51.75" thickBot="1">
      <c r="A21" s="372"/>
      <c r="B21" s="373" t="s">
        <v>797</v>
      </c>
      <c r="C21" s="316">
        <f>SUM(C8:C12, C15:C20)</f>
        <v>1671424252.3618858</v>
      </c>
      <c r="D21" s="316">
        <f>SUM(D8:D12, D15:D20)</f>
        <v>8679594</v>
      </c>
      <c r="E21" s="374">
        <f>SUM(E8:E12, E15:E20)</f>
        <v>1662744658.3618858</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231</v>
      </c>
      <c r="B1" s="16" t="str">
        <f>Info!C2</f>
        <v>სს "ვითიბი ბანკი ჯორჯია"</v>
      </c>
    </row>
    <row r="2" spans="1:6" s="21" customFormat="1" ht="15.75" customHeight="1">
      <c r="A2" s="21" t="s">
        <v>232</v>
      </c>
      <c r="B2" s="453">
        <v>43646</v>
      </c>
      <c r="C2"/>
      <c r="D2"/>
      <c r="E2"/>
      <c r="F2"/>
    </row>
    <row r="3" spans="1:6" s="21" customFormat="1" ht="15.75" customHeight="1">
      <c r="C3"/>
      <c r="D3"/>
      <c r="E3"/>
      <c r="F3"/>
    </row>
    <row r="4" spans="1:6" s="21" customFormat="1" ht="26.25" thickBot="1">
      <c r="A4" s="21" t="s">
        <v>660</v>
      </c>
      <c r="B4" s="202" t="s">
        <v>310</v>
      </c>
      <c r="C4" s="196" t="s">
        <v>135</v>
      </c>
      <c r="D4"/>
      <c r="E4"/>
      <c r="F4"/>
    </row>
    <row r="5" spans="1:6" ht="26.25">
      <c r="A5" s="197">
        <v>1</v>
      </c>
      <c r="B5" s="198" t="s">
        <v>696</v>
      </c>
      <c r="C5" s="281">
        <f>'7. LI1'!E21</f>
        <v>1662744658.3618858</v>
      </c>
    </row>
    <row r="6" spans="1:6" s="187" customFormat="1">
      <c r="A6" s="122">
        <v>2.1</v>
      </c>
      <c r="B6" s="204" t="s">
        <v>311</v>
      </c>
      <c r="C6" s="494">
        <v>153272823.78466001</v>
      </c>
    </row>
    <row r="7" spans="1:6" s="4" customFormat="1" ht="25.5" outlineLevel="1">
      <c r="A7" s="203">
        <v>2.2000000000000002</v>
      </c>
      <c r="B7" s="199" t="s">
        <v>312</v>
      </c>
      <c r="C7" s="495">
        <v>165524223.5474</v>
      </c>
    </row>
    <row r="8" spans="1:6" s="4" customFormat="1" ht="26.25">
      <c r="A8" s="203">
        <v>3</v>
      </c>
      <c r="B8" s="200" t="s">
        <v>697</v>
      </c>
      <c r="C8" s="282">
        <f>SUM(C5:C7)</f>
        <v>1981541705.6939459</v>
      </c>
    </row>
    <row r="9" spans="1:6" s="187" customFormat="1">
      <c r="A9" s="122">
        <v>4</v>
      </c>
      <c r="B9" s="207" t="s">
        <v>307</v>
      </c>
      <c r="C9" s="494">
        <v>19473639.539257061</v>
      </c>
    </row>
    <row r="10" spans="1:6" s="4" customFormat="1" ht="25.5" outlineLevel="1">
      <c r="A10" s="203">
        <v>5.0999999999999996</v>
      </c>
      <c r="B10" s="199" t="s">
        <v>318</v>
      </c>
      <c r="C10" s="495">
        <v>-65275314.967371017</v>
      </c>
    </row>
    <row r="11" spans="1:6" s="4" customFormat="1" ht="25.5" outlineLevel="1">
      <c r="A11" s="203">
        <v>5.2</v>
      </c>
      <c r="B11" s="199" t="s">
        <v>319</v>
      </c>
      <c r="C11" s="495">
        <v>-153384933.304804</v>
      </c>
    </row>
    <row r="12" spans="1:6" s="4" customFormat="1">
      <c r="A12" s="203">
        <v>6</v>
      </c>
      <c r="B12" s="205" t="s">
        <v>308</v>
      </c>
      <c r="C12" s="496">
        <v>370889</v>
      </c>
    </row>
    <row r="13" spans="1:6" s="4" customFormat="1" ht="15.75" thickBot="1">
      <c r="A13" s="206">
        <v>7</v>
      </c>
      <c r="B13" s="201" t="s">
        <v>309</v>
      </c>
      <c r="C13" s="283">
        <f>SUM(C8:C12)</f>
        <v>1782725985.9610279</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BaryMH9gCQN48CMeDCFqnuvwF4EPEAS7704bQpuM+qU=</DigestValue>
    </Reference>
    <Reference Type="http://www.w3.org/2000/09/xmldsig#Object" URI="#idOfficeObject">
      <DigestMethod Algorithm="http://www.w3.org/2001/04/xmlenc#sha256"/>
      <DigestValue>T4LDRTxGLONVx82+qmUclIpRwoYC4Y2873+eKFXUzBo=</DigestValue>
    </Reference>
    <Reference Type="http://uri.etsi.org/01903#SignedProperties" URI="#idSignedProperties">
      <Transforms>
        <Transform Algorithm="http://www.w3.org/TR/2001/REC-xml-c14n-20010315"/>
      </Transforms>
      <DigestMethod Algorithm="http://www.w3.org/2001/04/xmlenc#sha256"/>
      <DigestValue>VsvAvuZ2sbm5WsWp2nbEytHBz+wzXNpJOvjWpXrgj7I=</DigestValue>
    </Reference>
  </SignedInfo>
  <SignatureValue>gz+BEKlSS/826spYd1P2wdKBPsVHNnm6citnYenJhgw9lh5UZb4SaSLJX8qJZEs/nfxjZZ1J7BI3
M6qwbeCYcCh9FOUBkuhlFReQE1HTQ457UAcZSOnMPxbhF4Fkn8ozMfMJCQ5tznOhDk4bbL6fls5e
0eFsIEQGt6rtfl/V5Fu1u7aD0bKc09Yil/Xfhl6aKR+zQAhjiyV0+sj/+rxQYIkprsE6JWBgbsep
w25cG2muVovIpPFZSplzzUlW4B7+7K7dUb7LUulwJZ4xSxmXYVAXgV5zlrAtSfWEjT9WuxmOshbI
tBejF2INjNrGTSFdk+7nP0RxAIVwQh5fp0Ezsg==</SignatureValue>
  <KeyInfo>
    <X509Data>
      <X509Certificate>MIIGRjCCBS6gAwIBAgIKTO4PgAACAAEM3TANBgkqhkiG9w0BAQsFADBKMRIwEAYKCZImiZPyLGQBGRYCZ2UxEzARBgoJkiaJk/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f9sC2MBcMWyR1xmL8qwrHB9aVVH/mcbOwmlGviBLHYFTWQtSKBORdvoY7CPBTJ1tYAmgKmUi31hAmrkr0BKY4i/h62vNmsOdpwxtr/9zHiRf3s1YXaK/O4qkPuEmJp6LXpQNH/2oGy/Kb51OPN7bpsi9H9zeyVGOeRBp6Lvf48FpJ7xutZqhqJD9mraJCUeiVHeHb1HdhXXvJDhJPWbpqOJi+ffkZfZL6uAF1mwdAgMBAAGjggMyMIIDLjA8BgkrBgEEAYI3FQcELzAtBiUrBgEEAYI3FQjmsmCDjfVEhoGZCYO4oUqDvoRxBIHPkBGGr54RAgFkAgEbMB0GA1UdJQQWMBQGCCsGAQUFBwMCBggrBgEFBQcDBDALBgNVHQ8EBAMCB4AwJwYJKwYBBAGCNxUKBBowGDAKBggrBgEFBQcDAjAKBggrBgEFBQcDBDAdBgNVHQ4EFgQUxrvSkmZbZmfpIvFEb/Svag+Yut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onRBolxNcbqGwVjOMSHrt//wM7tD7cD9NaBlaeaL+kBu7oSANuCOiG3sBcxoeCo5jpvtQMC5BYHBpXnmA/wYC+zNTGJ2pKzjLeg4y4lWeR56HFf9xSJJa3RXLeS14V2FaFGhr8f34TqtY4SXEFiL1JmuquTAt1xLTC77BQ/rQHYC0QKqnVbex0Rr7OisquKJAAdF/GxbBcrJJpnnjB+F6+R7TPEBh/Hi5FaLuJYI8hvdZINqZdS5pcukQXSv+adRr4cqk2DUwUE4X9cLM22OOiN9YdouLwnXvWRx7fdNHzlpHQUqlETGbs4x/CJe16Ocd6pEzgn9Gtx6GwR7yH4K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ETcNsZ8QoSdKQG5TmAZfagxZO5O3d42gpNgX2mQRAkM=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PBewumTn8YsnCNe6tDRC1r9zC823qMb7Ayv56iOAys0=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xedLI2++OmGVUVqrYBynCbDTYPIHploCfxkJopOjKhM=</DigestValue>
      </Reference>
      <Reference URI="/xl/printerSettings/printerSettings10.bin?ContentType=application/vnd.openxmlformats-officedocument.spreadsheetml.printerSettings">
        <DigestMethod Algorithm="http://www.w3.org/2001/04/xmlenc#sha256"/>
        <DigestValue>ZEl745t3akrCxEDtc3vOpYCkmH0mOd9QoTeQGUy5aaA=</DigestValue>
      </Reference>
      <Reference URI="/xl/printerSettings/printerSettings11.bin?ContentType=application/vnd.openxmlformats-officedocument.spreadsheetml.printerSettings">
        <DigestMethod Algorithm="http://www.w3.org/2001/04/xmlenc#sha256"/>
        <DigestValue>ZEl745t3akrCxEDtc3vOpYCkmH0mOd9QoTeQGUy5aaA=</DigestValue>
      </Reference>
      <Reference URI="/xl/printerSettings/printerSettings12.bin?ContentType=application/vnd.openxmlformats-officedocument.spreadsheetml.printerSettings">
        <DigestMethod Algorithm="http://www.w3.org/2001/04/xmlenc#sha256"/>
        <DigestValue>ZEl745t3akrCxEDtc3vOpYCkmH0mOd9QoTeQGUy5aaA=</DigestValue>
      </Reference>
      <Reference URI="/xl/printerSettings/printerSettings13.bin?ContentType=application/vnd.openxmlformats-officedocument.spreadsheetml.printerSettings">
        <DigestMethod Algorithm="http://www.w3.org/2001/04/xmlenc#sha256"/>
        <DigestValue>ZEl745t3akrCxEDtc3vOpYCkmH0mOd9QoTeQGUy5aaA=</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ZEl745t3akrCxEDtc3vOpYCkmH0mOd9QoTeQGUy5aaA=</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ZEl745t3akrCxEDtc3vOpYCkmH0mOd9QoTeQGUy5aaA=</DigestValue>
      </Reference>
      <Reference URI="/xl/printerSettings/printerSettings18.bin?ContentType=application/vnd.openxmlformats-officedocument.spreadsheetml.printerSettings">
        <DigestMethod Algorithm="http://www.w3.org/2001/04/xmlenc#sha256"/>
        <DigestValue>+tywF48Aop9BjNV3Owz6iTr/F5UlPcZdQjNVJuiGxrM=</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ZEl745t3akrCxEDtc3vOpYCkmH0mOd9QoTeQGUy5aaA=</DigestValue>
      </Reference>
      <Reference URI="/xl/printerSettings/printerSettings3.bin?ContentType=application/vnd.openxmlformats-officedocument.spreadsheetml.printerSettings">
        <DigestMethod Algorithm="http://www.w3.org/2001/04/xmlenc#sha256"/>
        <DigestValue>ZEl745t3akrCxEDtc3vOpYCkmH0mOd9QoTeQGUy5aaA=</DigestValue>
      </Reference>
      <Reference URI="/xl/printerSettings/printerSettings4.bin?ContentType=application/vnd.openxmlformats-officedocument.spreadsheetml.printerSettings">
        <DigestMethod Algorithm="http://www.w3.org/2001/04/xmlenc#sha256"/>
        <DigestValue>ZEl745t3akrCxEDtc3vOpYCkmH0mOd9QoTeQGUy5aaA=</DigestValue>
      </Reference>
      <Reference URI="/xl/printerSettings/printerSettings5.bin?ContentType=application/vnd.openxmlformats-officedocument.spreadsheetml.printerSettings">
        <DigestMethod Algorithm="http://www.w3.org/2001/04/xmlenc#sha256"/>
        <DigestValue>ZEl745t3akrCxEDtc3vOpYCkmH0mOd9QoTeQGUy5aaA=</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ZEl745t3akrCxEDtc3vOpYCkmH0mOd9QoTeQGUy5aaA=</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mLnC7XZOoqXJBnwR385VgMkqEB/y37irUPgB6cNJ87Q=</DigestValue>
      </Reference>
      <Reference URI="/xl/styles.xml?ContentType=application/vnd.openxmlformats-officedocument.spreadsheetml.styles+xml">
        <DigestMethod Algorithm="http://www.w3.org/2001/04/xmlenc#sha256"/>
        <DigestValue>NXeqBQEn7rIIkqDLZ/zpAos8uRqpjWkRuFBErqlii24=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6fxDciDrDJL1BVbKqLvpy2a9UXHrDl6tRtqCDfTiC8E=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0GtvNPBUOfZVVAxkA3g1OtHB4q/MMUoLVmZeZngIJsw=</DigestValue>
      </Reference>
      <Reference URI="/xl/worksheets/sheet10.xml?ContentType=application/vnd.openxmlformats-officedocument.spreadsheetml.worksheet+xml">
        <DigestMethod Algorithm="http://www.w3.org/2001/04/xmlenc#sha256"/>
        <DigestValue>GbI7JcyPw8em1fziPwNs++KajhWBI67WIVWitCwhPqU=</DigestValue>
      </Reference>
      <Reference URI="/xl/worksheets/sheet11.xml?ContentType=application/vnd.openxmlformats-officedocument.spreadsheetml.worksheet+xml">
        <DigestMethod Algorithm="http://www.w3.org/2001/04/xmlenc#sha256"/>
        <DigestValue>OjtyWD9tRDJAeA9i3xubJ9XG4iQJRMpnGilxA3A4Ze0=</DigestValue>
      </Reference>
      <Reference URI="/xl/worksheets/sheet12.xml?ContentType=application/vnd.openxmlformats-officedocument.spreadsheetml.worksheet+xml">
        <DigestMethod Algorithm="http://www.w3.org/2001/04/xmlenc#sha256"/>
        <DigestValue>OcD1hftBySpgAd8hf4nlTU0hpNOkcIW8YB0CC6amq3Q=</DigestValue>
      </Reference>
      <Reference URI="/xl/worksheets/sheet13.xml?ContentType=application/vnd.openxmlformats-officedocument.spreadsheetml.worksheet+xml">
        <DigestMethod Algorithm="http://www.w3.org/2001/04/xmlenc#sha256"/>
        <DigestValue>XsA9Jz3I4PkOYiXs+CtXRacTObYai5uBuV+WpSlYTCE=</DigestValue>
      </Reference>
      <Reference URI="/xl/worksheets/sheet14.xml?ContentType=application/vnd.openxmlformats-officedocument.spreadsheetml.worksheet+xml">
        <DigestMethod Algorithm="http://www.w3.org/2001/04/xmlenc#sha256"/>
        <DigestValue>JkHoK46FPQdBs7JrvN8Md4WKmNnOAK4H5gnutOJtAr4=</DigestValue>
      </Reference>
      <Reference URI="/xl/worksheets/sheet15.xml?ContentType=application/vnd.openxmlformats-officedocument.spreadsheetml.worksheet+xml">
        <DigestMethod Algorithm="http://www.w3.org/2001/04/xmlenc#sha256"/>
        <DigestValue>qvoK6nRaXZ7BO953iE8In/gQ7cXXRcIPKA3LmGp/CVc=</DigestValue>
      </Reference>
      <Reference URI="/xl/worksheets/sheet16.xml?ContentType=application/vnd.openxmlformats-officedocument.spreadsheetml.worksheet+xml">
        <DigestMethod Algorithm="http://www.w3.org/2001/04/xmlenc#sha256"/>
        <DigestValue>9KFvJxE33i67T6tJ10+HPQm0CfSIZ2pxzVnT8hEtAYU=</DigestValue>
      </Reference>
      <Reference URI="/xl/worksheets/sheet17.xml?ContentType=application/vnd.openxmlformats-officedocument.spreadsheetml.worksheet+xml">
        <DigestMethod Algorithm="http://www.w3.org/2001/04/xmlenc#sha256"/>
        <DigestValue>c/lJ9T7KuN3K355iEkIKwhbzXpvobN78blsFm2DNFGU=</DigestValue>
      </Reference>
      <Reference URI="/xl/worksheets/sheet18.xml?ContentType=application/vnd.openxmlformats-officedocument.spreadsheetml.worksheet+xml">
        <DigestMethod Algorithm="http://www.w3.org/2001/04/xmlenc#sha256"/>
        <DigestValue>wU1i3nFW8RcH2qDTxO+ZiIjqXvha36sMHFRUR0xrMLs=</DigestValue>
      </Reference>
      <Reference URI="/xl/worksheets/sheet19.xml?ContentType=application/vnd.openxmlformats-officedocument.spreadsheetml.worksheet+xml">
        <DigestMethod Algorithm="http://www.w3.org/2001/04/xmlenc#sha256"/>
        <DigestValue>NNaibEw8+VqM1Q8GkRna9iw8MZLz1/5m5AcE0JtC6VU=</DigestValue>
      </Reference>
      <Reference URI="/xl/worksheets/sheet2.xml?ContentType=application/vnd.openxmlformats-officedocument.spreadsheetml.worksheet+xml">
        <DigestMethod Algorithm="http://www.w3.org/2001/04/xmlenc#sha256"/>
        <DigestValue>W8jcH3qnJOf+/8cYrBNv7vDVktaNQ0YLguJX1/vXFhM=</DigestValue>
      </Reference>
      <Reference URI="/xl/worksheets/sheet3.xml?ContentType=application/vnd.openxmlformats-officedocument.spreadsheetml.worksheet+xml">
        <DigestMethod Algorithm="http://www.w3.org/2001/04/xmlenc#sha256"/>
        <DigestValue>FDZjTWmEFIBJBelIkEoulPOwLTiroVSBKTEZ2Z2gAQc=</DigestValue>
      </Reference>
      <Reference URI="/xl/worksheets/sheet4.xml?ContentType=application/vnd.openxmlformats-officedocument.spreadsheetml.worksheet+xml">
        <DigestMethod Algorithm="http://www.w3.org/2001/04/xmlenc#sha256"/>
        <DigestValue>u3lCyKyZxDvxEOsoyJa4q7/qXZ4wNFXRaTY2dG7MkLs=</DigestValue>
      </Reference>
      <Reference URI="/xl/worksheets/sheet5.xml?ContentType=application/vnd.openxmlformats-officedocument.spreadsheetml.worksheet+xml">
        <DigestMethod Algorithm="http://www.w3.org/2001/04/xmlenc#sha256"/>
        <DigestValue>B76FX2aI4e7OQnyn4RznmOQyGFVFt2xjYYXPzJDtgUw=</DigestValue>
      </Reference>
      <Reference URI="/xl/worksheets/sheet6.xml?ContentType=application/vnd.openxmlformats-officedocument.spreadsheetml.worksheet+xml">
        <DigestMethod Algorithm="http://www.w3.org/2001/04/xmlenc#sha256"/>
        <DigestValue>glO0IJrc8MfdleyK/ru0f1dJ7sA5qzlkMT1TW3JD9Uk=</DigestValue>
      </Reference>
      <Reference URI="/xl/worksheets/sheet7.xml?ContentType=application/vnd.openxmlformats-officedocument.spreadsheetml.worksheet+xml">
        <DigestMethod Algorithm="http://www.w3.org/2001/04/xmlenc#sha256"/>
        <DigestValue>dY+eXc7rSAJ+bopeXNC/x+2XzBDhUc6UE7xqrJW6xj8=</DigestValue>
      </Reference>
      <Reference URI="/xl/worksheets/sheet8.xml?ContentType=application/vnd.openxmlformats-officedocument.spreadsheetml.worksheet+xml">
        <DigestMethod Algorithm="http://www.w3.org/2001/04/xmlenc#sha256"/>
        <DigestValue>npR+/+GiUQ9fRcewI1htWC7ihNwNrqto/naEikk6nDw=</DigestValue>
      </Reference>
      <Reference URI="/xl/worksheets/sheet9.xml?ContentType=application/vnd.openxmlformats-officedocument.spreadsheetml.worksheet+xml">
        <DigestMethod Algorithm="http://www.w3.org/2001/04/xmlenc#sha256"/>
        <DigestValue>UwbANwwmv+tN+u8T8VMTTtWjsc2hrQC9dHNZZaL/hUA=</DigestValue>
      </Reference>
    </Manifest>
    <SignatureProperties>
      <SignatureProperty Id="idSignatureTime" Target="#idPackageSignature">
        <mdssi:SignatureTime xmlns:mdssi="http://schemas.openxmlformats.org/package/2006/digital-signature">
          <mdssi:Format>YYYY-MM-DDThh:mm:ssTZD</mdssi:Format>
          <mdssi:Value>2019-07-16T13:26:04Z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2019-07-16T13:26:04Z</xd:SigningTime>
          <xd:SigningCertificate>
            <xd:Cert>
              <xd:CertDigest>
                <DigestMethod Algorithm="http://www.w3.org/2001/04/xmlenc#sha256"/>
                <DigestValue>Jnv2OP4LTP13Cunhnc33juvYdn41gFJ8h8kbiCzkvsQ=</DigestValue>
              </xd:CertDigest>
              <xd:IssuerSerial>
                <X509IssuerName>CN=NBG Class 2 INT Sub CA, DC=nbg, DC=ge</X509IssuerName>
                <X509SerialNumber>363291294680352087411933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gamcv</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WpgmyqJ6H7qp4dV+PWnF9P5IaTrNgg53yN1yR1lXzEw=</DigestValue>
    </Reference>
    <Reference Type="http://www.w3.org/2000/09/xmldsig#Object" URI="#idOfficeObject">
      <DigestMethod Algorithm="http://www.w3.org/2001/04/xmlenc#sha256"/>
      <DigestValue>w0Tj6pJgvWu2BPaSkFN7VMetXRTtQQtXMSnQ0974h78=</DigestValue>
    </Reference>
    <Reference Type="http://uri.etsi.org/01903#SignedProperties" URI="#idSignedProperties">
      <Transforms>
        <Transform Algorithm="http://www.w3.org/TR/2001/REC-xml-c14n-20010315"/>
      </Transforms>
      <DigestMethod Algorithm="http://www.w3.org/2001/04/xmlenc#sha256"/>
      <DigestValue>2qkio+lv7SyIdGDH98FwCY6C9f1DOdEw7kl3swhjlDk=</DigestValue>
    </Reference>
  </SignedInfo>
  <SignatureValue>GwQu6BVIkweikWd83BF4zxaAVeOEfTQKphifNFpJAIh+rMj4s8B/1ukucZqfmEG9ZXfwg6OXxTFj
UYfF4srQYqsihJoAL4wP7UOV0sBalrCkdZQ+PA8wmto9UV2c8D7CoowrSHQDgmbivaKTXdjJpzT3
vQP3NCWRALlCsp6tQrZpc6/og1MkRlJuUrpTRf9imdE3Snj930KPI6nFYLHGXyRH63CjhfM2C1R+
oV4aPKsQv7oXv8jrjaN5D2ah+EyaEJ3M5ypBm+q5cX43u8U2MptOZlbCBnMq1IAT+05ZscoGHupX
4hEB2uYZazjKWuwb40HK9aQ3ojyiTGAnKbOcmA==</SignatureValue>
  <KeyInfo>
    <X509Data>
      <X509Certificate>MIIGRzCCBS+gAwIBAgIKTPJyGQACAAEM3jANBgkqhkiG9w0BAQsFADBKMRIwEAYKCZImiZPyLGQBGRYCZ2UxEzARBgoJkiaJk/IsZAEZFgNuYmcxHzAdBgNVBAMTFk5CRyBDbGFzcyAyIElOVCBTdWIgQ0EwHhcNMTkwMjE5MDgxODI0WhcNMjEwMjE4MDgxODI0WjBFMR0wGwYDVQQKExRKU0MgVlRCIEJhbmsgR2VvcmdpYTEkMCIGA1UEAxMbQlZUIC0gTWFtdWthIE1lbnRlc2hhc2h2aWxpMIIBIjANBgkqhkiG9w0BAQEFAAOCAQ8AMIIBCgKCAQEApO2X1i1LGF3GottHgSatrJ/Ae7kTt87/snTzJoLc3O+bFbEOtwx+LwHPTTztyTsIMmseBiXxa/281RNcxhpBxjmXDtCtzQR9ElNahOPjcLHZzt5DO3QAZzfU4jwzsU1PDhd5EVEUWFGoSGED2R5MCCEiHszJ9THCAAGcu/c3d0+QCr1HU8L/680R7qCmWg09yMej7xzXF9/9H9dc491ZSbXRjgdsV+0q3E0DIfe6fK50s59jRp8ToHazL9ZQZ6bVdc2HL8amGGahwR7Vbaa8QAWoTq0NWwN8nXFH0VoDm784z6RcuavHeKhOSZ3LE2qppUCYYM8n8e4yPwlGePvjaQIDAQABo4IDMjCCAy4wPAYJKwYBBAGCNxUHBC8wLQYlKwYBBAGCNxUI5rJgg431RIaBmQmDuKFKg76EcQSBz5ARhq+eEQIBZAIBGzAdBgNVHSUEFjAUBggrBgEFBQcDAgYIKwYBBQUHAwQwCwYDVR0PBAQDAgeAMCcGCSsGAQQBgjcVCgQaMBgwCgYIKwYBBQUHAwIwCgYIKwYBBQUHAwQwHQYDVR0OBBYEFPUHv51KuSez548hCmlZxO7rMdZ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CSDpExwYFdgX5Hg9G1dx93SgWUJ8oWhVNOvkiC9nd4bQ1wScq54EMCoJwMEm3AOWXA048G+fHbAiWOYEE+Q1l51HtmHEhFxiPbtH2q0iBeFxjKFvrYQfrNlihcnOWcHrBb3S5tIci2JfmWnZtDBAtes67L0X9gAEyGR5n4G1KZjjFJPFNln9+jUdf7qMhLW62R7XDq0Z9hM7LbjeEkw602gNcsW+YxJawxGqrprvKn+Jfxin5Xulmxi1CicSGPsb7YIAnIKuahcG0ebYUmhw/Uo1FyJSJf0139Txba16249siZmkJIUZx5h6ECPetikE+stYJKESj7V06spugRs2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ETcNsZ8QoSdKQG5TmAZfagxZO5O3d42gpNgX2mQRAkM=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PBewumTn8YsnCNe6tDRC1r9zC823qMb7Ayv56iOAys0=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xedLI2++OmGVUVqrYBynCbDTYPIHploCfxkJopOjKhM=</DigestValue>
      </Reference>
      <Reference URI="/xl/printerSettings/printerSettings10.bin?ContentType=application/vnd.openxmlformats-officedocument.spreadsheetml.printerSettings">
        <DigestMethod Algorithm="http://www.w3.org/2001/04/xmlenc#sha256"/>
        <DigestValue>ZEl745t3akrCxEDtc3vOpYCkmH0mOd9QoTeQGUy5aaA=</DigestValue>
      </Reference>
      <Reference URI="/xl/printerSettings/printerSettings11.bin?ContentType=application/vnd.openxmlformats-officedocument.spreadsheetml.printerSettings">
        <DigestMethod Algorithm="http://www.w3.org/2001/04/xmlenc#sha256"/>
        <DigestValue>ZEl745t3akrCxEDtc3vOpYCkmH0mOd9QoTeQGUy5aaA=</DigestValue>
      </Reference>
      <Reference URI="/xl/printerSettings/printerSettings12.bin?ContentType=application/vnd.openxmlformats-officedocument.spreadsheetml.printerSettings">
        <DigestMethod Algorithm="http://www.w3.org/2001/04/xmlenc#sha256"/>
        <DigestValue>ZEl745t3akrCxEDtc3vOpYCkmH0mOd9QoTeQGUy5aaA=</DigestValue>
      </Reference>
      <Reference URI="/xl/printerSettings/printerSettings13.bin?ContentType=application/vnd.openxmlformats-officedocument.spreadsheetml.printerSettings">
        <DigestMethod Algorithm="http://www.w3.org/2001/04/xmlenc#sha256"/>
        <DigestValue>ZEl745t3akrCxEDtc3vOpYCkmH0mOd9QoTeQGUy5aaA=</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ZEl745t3akrCxEDtc3vOpYCkmH0mOd9QoTeQGUy5aaA=</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ZEl745t3akrCxEDtc3vOpYCkmH0mOd9QoTeQGUy5aaA=</DigestValue>
      </Reference>
      <Reference URI="/xl/printerSettings/printerSettings18.bin?ContentType=application/vnd.openxmlformats-officedocument.spreadsheetml.printerSettings">
        <DigestMethod Algorithm="http://www.w3.org/2001/04/xmlenc#sha256"/>
        <DigestValue>+tywF48Aop9BjNV3Owz6iTr/F5UlPcZdQjNVJuiGxrM=</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ZEl745t3akrCxEDtc3vOpYCkmH0mOd9QoTeQGUy5aaA=</DigestValue>
      </Reference>
      <Reference URI="/xl/printerSettings/printerSettings3.bin?ContentType=application/vnd.openxmlformats-officedocument.spreadsheetml.printerSettings">
        <DigestMethod Algorithm="http://www.w3.org/2001/04/xmlenc#sha256"/>
        <DigestValue>ZEl745t3akrCxEDtc3vOpYCkmH0mOd9QoTeQGUy5aaA=</DigestValue>
      </Reference>
      <Reference URI="/xl/printerSettings/printerSettings4.bin?ContentType=application/vnd.openxmlformats-officedocument.spreadsheetml.printerSettings">
        <DigestMethod Algorithm="http://www.w3.org/2001/04/xmlenc#sha256"/>
        <DigestValue>ZEl745t3akrCxEDtc3vOpYCkmH0mOd9QoTeQGUy5aaA=</DigestValue>
      </Reference>
      <Reference URI="/xl/printerSettings/printerSettings5.bin?ContentType=application/vnd.openxmlformats-officedocument.spreadsheetml.printerSettings">
        <DigestMethod Algorithm="http://www.w3.org/2001/04/xmlenc#sha256"/>
        <DigestValue>ZEl745t3akrCxEDtc3vOpYCkmH0mOd9QoTeQGUy5aaA=</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ZEl745t3akrCxEDtc3vOpYCkmH0mOd9QoTeQGUy5aaA=</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mLnC7XZOoqXJBnwR385VgMkqEB/y37irUPgB6cNJ87Q=</DigestValue>
      </Reference>
      <Reference URI="/xl/styles.xml?ContentType=application/vnd.openxmlformats-officedocument.spreadsheetml.styles+xml">
        <DigestMethod Algorithm="http://www.w3.org/2001/04/xmlenc#sha256"/>
        <DigestValue>NXeqBQEn7rIIkqDLZ/zpAos8uRqpjWkRuFBErqlii24=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6fxDciDrDJL1BVbKqLvpy2a9UXHrDl6tRtqCDfTiC8E=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0GtvNPBUOfZVVAxkA3g1OtHB4q/MMUoLVmZeZngIJsw=</DigestValue>
      </Reference>
      <Reference URI="/xl/worksheets/sheet10.xml?ContentType=application/vnd.openxmlformats-officedocument.spreadsheetml.worksheet+xml">
        <DigestMethod Algorithm="http://www.w3.org/2001/04/xmlenc#sha256"/>
        <DigestValue>GbI7JcyPw8em1fziPwNs++KajhWBI67WIVWitCwhPqU=</DigestValue>
      </Reference>
      <Reference URI="/xl/worksheets/sheet11.xml?ContentType=application/vnd.openxmlformats-officedocument.spreadsheetml.worksheet+xml">
        <DigestMethod Algorithm="http://www.w3.org/2001/04/xmlenc#sha256"/>
        <DigestValue>OjtyWD9tRDJAeA9i3xubJ9XG4iQJRMpnGilxA3A4Ze0=</DigestValue>
      </Reference>
      <Reference URI="/xl/worksheets/sheet12.xml?ContentType=application/vnd.openxmlformats-officedocument.spreadsheetml.worksheet+xml">
        <DigestMethod Algorithm="http://www.w3.org/2001/04/xmlenc#sha256"/>
        <DigestValue>OcD1hftBySpgAd8hf4nlTU0hpNOkcIW8YB0CC6amq3Q=</DigestValue>
      </Reference>
      <Reference URI="/xl/worksheets/sheet13.xml?ContentType=application/vnd.openxmlformats-officedocument.spreadsheetml.worksheet+xml">
        <DigestMethod Algorithm="http://www.w3.org/2001/04/xmlenc#sha256"/>
        <DigestValue>XsA9Jz3I4PkOYiXs+CtXRacTObYai5uBuV+WpSlYTCE=</DigestValue>
      </Reference>
      <Reference URI="/xl/worksheets/sheet14.xml?ContentType=application/vnd.openxmlformats-officedocument.spreadsheetml.worksheet+xml">
        <DigestMethod Algorithm="http://www.w3.org/2001/04/xmlenc#sha256"/>
        <DigestValue>JkHoK46FPQdBs7JrvN8Md4WKmNnOAK4H5gnutOJtAr4=</DigestValue>
      </Reference>
      <Reference URI="/xl/worksheets/sheet15.xml?ContentType=application/vnd.openxmlformats-officedocument.spreadsheetml.worksheet+xml">
        <DigestMethod Algorithm="http://www.w3.org/2001/04/xmlenc#sha256"/>
        <DigestValue>qvoK6nRaXZ7BO953iE8In/gQ7cXXRcIPKA3LmGp/CVc=</DigestValue>
      </Reference>
      <Reference URI="/xl/worksheets/sheet16.xml?ContentType=application/vnd.openxmlformats-officedocument.spreadsheetml.worksheet+xml">
        <DigestMethod Algorithm="http://www.w3.org/2001/04/xmlenc#sha256"/>
        <DigestValue>9KFvJxE33i67T6tJ10+HPQm0CfSIZ2pxzVnT8hEtAYU=</DigestValue>
      </Reference>
      <Reference URI="/xl/worksheets/sheet17.xml?ContentType=application/vnd.openxmlformats-officedocument.spreadsheetml.worksheet+xml">
        <DigestMethod Algorithm="http://www.w3.org/2001/04/xmlenc#sha256"/>
        <DigestValue>c/lJ9T7KuN3K355iEkIKwhbzXpvobN78blsFm2DNFGU=</DigestValue>
      </Reference>
      <Reference URI="/xl/worksheets/sheet18.xml?ContentType=application/vnd.openxmlformats-officedocument.spreadsheetml.worksheet+xml">
        <DigestMethod Algorithm="http://www.w3.org/2001/04/xmlenc#sha256"/>
        <DigestValue>wU1i3nFW8RcH2qDTxO+ZiIjqXvha36sMHFRUR0xrMLs=</DigestValue>
      </Reference>
      <Reference URI="/xl/worksheets/sheet19.xml?ContentType=application/vnd.openxmlformats-officedocument.spreadsheetml.worksheet+xml">
        <DigestMethod Algorithm="http://www.w3.org/2001/04/xmlenc#sha256"/>
        <DigestValue>NNaibEw8+VqM1Q8GkRna9iw8MZLz1/5m5AcE0JtC6VU=</DigestValue>
      </Reference>
      <Reference URI="/xl/worksheets/sheet2.xml?ContentType=application/vnd.openxmlformats-officedocument.spreadsheetml.worksheet+xml">
        <DigestMethod Algorithm="http://www.w3.org/2001/04/xmlenc#sha256"/>
        <DigestValue>W8jcH3qnJOf+/8cYrBNv7vDVktaNQ0YLguJX1/vXFhM=</DigestValue>
      </Reference>
      <Reference URI="/xl/worksheets/sheet3.xml?ContentType=application/vnd.openxmlformats-officedocument.spreadsheetml.worksheet+xml">
        <DigestMethod Algorithm="http://www.w3.org/2001/04/xmlenc#sha256"/>
        <DigestValue>FDZjTWmEFIBJBelIkEoulPOwLTiroVSBKTEZ2Z2gAQc=</DigestValue>
      </Reference>
      <Reference URI="/xl/worksheets/sheet4.xml?ContentType=application/vnd.openxmlformats-officedocument.spreadsheetml.worksheet+xml">
        <DigestMethod Algorithm="http://www.w3.org/2001/04/xmlenc#sha256"/>
        <DigestValue>u3lCyKyZxDvxEOsoyJa4q7/qXZ4wNFXRaTY2dG7MkLs=</DigestValue>
      </Reference>
      <Reference URI="/xl/worksheets/sheet5.xml?ContentType=application/vnd.openxmlformats-officedocument.spreadsheetml.worksheet+xml">
        <DigestMethod Algorithm="http://www.w3.org/2001/04/xmlenc#sha256"/>
        <DigestValue>B76FX2aI4e7OQnyn4RznmOQyGFVFt2xjYYXPzJDtgUw=</DigestValue>
      </Reference>
      <Reference URI="/xl/worksheets/sheet6.xml?ContentType=application/vnd.openxmlformats-officedocument.spreadsheetml.worksheet+xml">
        <DigestMethod Algorithm="http://www.w3.org/2001/04/xmlenc#sha256"/>
        <DigestValue>glO0IJrc8MfdleyK/ru0f1dJ7sA5qzlkMT1TW3JD9Uk=</DigestValue>
      </Reference>
      <Reference URI="/xl/worksheets/sheet7.xml?ContentType=application/vnd.openxmlformats-officedocument.spreadsheetml.worksheet+xml">
        <DigestMethod Algorithm="http://www.w3.org/2001/04/xmlenc#sha256"/>
        <DigestValue>dY+eXc7rSAJ+bopeXNC/x+2XzBDhUc6UE7xqrJW6xj8=</DigestValue>
      </Reference>
      <Reference URI="/xl/worksheets/sheet8.xml?ContentType=application/vnd.openxmlformats-officedocument.spreadsheetml.worksheet+xml">
        <DigestMethod Algorithm="http://www.w3.org/2001/04/xmlenc#sha256"/>
        <DigestValue>npR+/+GiUQ9fRcewI1htWC7ihNwNrqto/naEikk6nDw=</DigestValue>
      </Reference>
      <Reference URI="/xl/worksheets/sheet9.xml?ContentType=application/vnd.openxmlformats-officedocument.spreadsheetml.worksheet+xml">
        <DigestMethod Algorithm="http://www.w3.org/2001/04/xmlenc#sha256"/>
        <DigestValue>UwbANwwmv+tN+u8T8VMTTtWjsc2hrQC9dHNZZaL/hUA=</DigestValue>
      </Reference>
    </Manifest>
    <SignatureProperties>
      <SignatureProperty Id="idSignatureTime" Target="#idPackageSignature">
        <mdssi:SignatureTime xmlns:mdssi="http://schemas.openxmlformats.org/package/2006/digital-signature">
          <mdssi:Format>YYYY-MM-DDThh:mm:ssTZD</mdssi:Format>
          <mdssi:Value>2019-07-16T13:27:38Z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pillar 3</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2019-07-16T13:27:38Z</xd:SigningTime>
          <xd:SigningCertificate>
            <xd:Cert>
              <xd:CertDigest>
                <DigestMethod Algorithm="http://www.w3.org/2001/04/xmlenc#sha256"/>
                <DigestValue>NL6GuOtTVVo8jmyMP7Cf9Xf9f0ANN3GbELxl4sWaqZ4=</DigestValue>
              </xd:CertDigest>
              <xd:IssuerSerial>
                <X509IssuerName>CN=NBG Class 2 INT Sub CA, DC=nbg, DC=ge</X509IssuerName>
                <X509SerialNumber>363372186366534079286494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pillar 3</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2019-07-16T13:25:41Z</dcterms:modified>
</cp:coreProperties>
</file>