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17.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8.xml" ContentType="application/vnd.openxmlformats-officedocument.spreadsheetml.worksheet+xml"/>
  <Override PartName="/xl/worksheets/sheet19.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4.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3040" windowHeight="7755" tabRatio="904"/>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8" r:id="rId18"/>
    <sheet name="Instruction" sheetId="76" r:id="rId19"/>
  </sheets>
  <externalReferences>
    <externalReference r:id="rId20"/>
    <externalReference r:id="rId21"/>
    <externalReference r:id="rId22"/>
    <externalReference r:id="rId23"/>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7">#REF!</definedName>
    <definedName name="ACC_BALACC" localSheetId="10">#REF!</definedName>
    <definedName name="ACC_BALACC">#REF!</definedName>
    <definedName name="ACC_CRS" localSheetId="17">#REF!</definedName>
    <definedName name="ACC_CRS" localSheetId="4">#REF!</definedName>
    <definedName name="ACC_CRS" localSheetId="10">#REF!</definedName>
    <definedName name="ACC_CRS">#REF!</definedName>
    <definedName name="ACC_DBS" localSheetId="17">#REF!</definedName>
    <definedName name="ACC_DBS" localSheetId="4">#REF!</definedName>
    <definedName name="ACC_DBS" localSheetId="10">#REF!</definedName>
    <definedName name="ACC_DBS">#REF!</definedName>
    <definedName name="ACC_ISO" localSheetId="17">#REF!</definedName>
    <definedName name="ACC_ISO" localSheetId="4">#REF!</definedName>
    <definedName name="ACC_ISO" localSheetId="10">#REF!</definedName>
    <definedName name="ACC_ISO">#REF!</definedName>
    <definedName name="ACC_SALDO" localSheetId="17">#REF!</definedName>
    <definedName name="ACC_SALDO" localSheetId="4">#REF!</definedName>
    <definedName name="ACC_SALDO" localSheetId="10">#REF!</definedName>
    <definedName name="ACC_SALDO">#REF!</definedName>
    <definedName name="BS_BALACC" localSheetId="17">#REF!</definedName>
    <definedName name="BS_BALACC" localSheetId="4">#REF!</definedName>
    <definedName name="BS_BALACC" localSheetId="10">#REF!</definedName>
    <definedName name="BS_BALACC">#REF!</definedName>
    <definedName name="BS_BALANCE" localSheetId="17">#REF!</definedName>
    <definedName name="BS_BALANCE" localSheetId="4">#REF!</definedName>
    <definedName name="BS_BALANCE" localSheetId="10">#REF!</definedName>
    <definedName name="BS_BALANCE">#REF!</definedName>
    <definedName name="BS_CR" localSheetId="17">#REF!</definedName>
    <definedName name="BS_CR" localSheetId="4">#REF!</definedName>
    <definedName name="BS_CR" localSheetId="10">#REF!</definedName>
    <definedName name="BS_CR">#REF!</definedName>
    <definedName name="BS_CR_EQU" localSheetId="17">#REF!</definedName>
    <definedName name="BS_CR_EQU" localSheetId="4">#REF!</definedName>
    <definedName name="BS_CR_EQU" localSheetId="10">#REF!</definedName>
    <definedName name="BS_CR_EQU">#REF!</definedName>
    <definedName name="BS_DB" localSheetId="17">#REF!</definedName>
    <definedName name="BS_DB" localSheetId="4">#REF!</definedName>
    <definedName name="BS_DB" localSheetId="10">#REF!</definedName>
    <definedName name="BS_DB">#REF!</definedName>
    <definedName name="BS_DB_EQU" localSheetId="17">#REF!</definedName>
    <definedName name="BS_DB_EQU" localSheetId="4">#REF!</definedName>
    <definedName name="BS_DB_EQU" localSheetId="10">#REF!</definedName>
    <definedName name="BS_DB_EQU">#REF!</definedName>
    <definedName name="BS_DT" localSheetId="17">#REF!</definedName>
    <definedName name="BS_DT" localSheetId="4">#REF!</definedName>
    <definedName name="BS_DT" localSheetId="10">#REF!</definedName>
    <definedName name="BS_DT">#REF!</definedName>
    <definedName name="BS_ISO" localSheetId="17">#REF!</definedName>
    <definedName name="BS_ISO" localSheetId="4">#REF!</definedName>
    <definedName name="BS_ISO" localSheetId="10">#REF!</definedName>
    <definedName name="BS_ISO">#REF!</definedName>
    <definedName name="CurrentDate" localSheetId="17">#REF!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 localSheetId="17">[3]Sheet2!$H$5:$H$31</definedName>
    <definedName name="Sheet">[4]Sheet2!$H$5:$H$31</definedName>
    <definedName name="საკრედიტო" localSheetId="17">[3]Sheet2!$B$6:$B$8</definedName>
    <definedName name="საკრედიტო">[4]Sheet2!$B$6:$B$8</definedName>
    <definedName name="ფაილი" localSheetId="17">[3]Sheet2!$B$2:$B$3</definedName>
    <definedName name="ფაილი">[4]Sheet2!$B$2:$B$3</definedName>
    <definedName name="ცვლილება_კორექტირება_რეგულაციაში" localSheetId="17">[3]Sheet2!$K$5:$K$9</definedName>
    <definedName name="ცვლილება_კორექტირება_რეგულაციაში">[4]Sheet2!$K$5:$K$9</definedName>
  </definedNames>
  <calcPr calcId="152511"/>
</workbook>
</file>

<file path=xl/calcChain.xml><?xml version="1.0" encoding="utf-8"?>
<calcChain xmlns="http://schemas.openxmlformats.org/spreadsheetml/2006/main">
  <c r="F25" i="36" l="1"/>
  <c r="K25" i="36"/>
  <c r="J25" i="36"/>
  <c r="I25" i="36"/>
  <c r="H25" i="36"/>
  <c r="G25" i="36"/>
  <c r="B1" i="78" l="1"/>
  <c r="C30" i="78"/>
  <c r="C26" i="78"/>
  <c r="C18" i="78"/>
  <c r="C8" i="78"/>
  <c r="C36" i="78" l="1"/>
  <c r="C38" i="78"/>
  <c r="F21" i="37" l="1"/>
  <c r="F14" i="37"/>
  <c r="H21" i="74"/>
  <c r="H20" i="74"/>
  <c r="H19" i="74"/>
  <c r="H18" i="74"/>
  <c r="H17" i="74"/>
  <c r="H16" i="74"/>
  <c r="H15" i="74"/>
  <c r="H14" i="74"/>
  <c r="H13" i="74"/>
  <c r="H12" i="74"/>
  <c r="H11" i="74"/>
  <c r="H10" i="74"/>
  <c r="H9" i="74"/>
  <c r="H8" i="74"/>
  <c r="C22" i="74"/>
  <c r="C41" i="69"/>
  <c r="C17" i="69"/>
  <c r="C28" i="69" s="1"/>
  <c r="C51" i="69"/>
  <c r="G14" i="62" l="1"/>
  <c r="F14" i="62"/>
  <c r="D14" i="62"/>
  <c r="C14" i="62"/>
  <c r="B1" i="62" l="1"/>
  <c r="B1" i="53"/>
  <c r="B1" i="75"/>
  <c r="B1" i="71"/>
  <c r="B1" i="52"/>
  <c r="B1" i="72"/>
  <c r="B1" i="73"/>
  <c r="B1" i="28"/>
  <c r="B1" i="77"/>
  <c r="B1" i="69"/>
  <c r="B1" i="35"/>
  <c r="B1" i="64"/>
  <c r="B1" i="74"/>
  <c r="B1" i="36"/>
  <c r="B1" i="37"/>
  <c r="B1" i="6"/>
  <c r="B2" i="62"/>
  <c r="B2" i="53"/>
  <c r="B2" i="75"/>
  <c r="B2" i="71"/>
  <c r="B2" i="52"/>
  <c r="B2" i="72"/>
  <c r="B2" i="73"/>
  <c r="B2" i="28"/>
  <c r="B2" i="77"/>
  <c r="B2" i="69"/>
  <c r="B2" i="35"/>
  <c r="B2" i="64"/>
  <c r="B2" i="74"/>
  <c r="B2" i="36"/>
  <c r="B2" i="37"/>
  <c r="B2" i="78" s="1"/>
  <c r="B2" i="6"/>
  <c r="D6" i="71" l="1"/>
  <c r="D13" i="71" s="1"/>
  <c r="C6" i="71"/>
  <c r="C13" i="71" l="1"/>
  <c r="E8" i="37" l="1"/>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C14" i="37"/>
  <c r="E12" i="37"/>
  <c r="E11" i="37"/>
  <c r="E10" i="37"/>
  <c r="E9" i="37"/>
  <c r="M7" i="37"/>
  <c r="L7" i="37"/>
  <c r="J7" i="37"/>
  <c r="I7" i="37"/>
  <c r="H7" i="37"/>
  <c r="G7" i="37"/>
  <c r="F7" i="37"/>
  <c r="C7" i="37"/>
  <c r="N14" i="37" l="1"/>
  <c r="E14" i="37"/>
  <c r="E7" i="37"/>
  <c r="C21" i="37"/>
  <c r="N8" i="37"/>
  <c r="E21" i="37" l="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V7" i="64" l="1"/>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D53" i="53"/>
  <c r="C53" i="53"/>
  <c r="G34" i="53"/>
  <c r="G45" i="53" s="1"/>
  <c r="F34" i="53"/>
  <c r="F45" i="53" s="1"/>
  <c r="D34" i="53"/>
  <c r="D45" i="53" s="1"/>
  <c r="C34" i="53"/>
  <c r="C45" i="53" s="1"/>
  <c r="F54" i="53" l="1"/>
  <c r="C54" i="53"/>
  <c r="D54" i="53"/>
  <c r="G54" i="53"/>
  <c r="G30" i="53"/>
  <c r="F30" i="53"/>
  <c r="D30" i="53"/>
  <c r="C30" i="53"/>
  <c r="G9" i="53"/>
  <c r="G22" i="53" s="1"/>
  <c r="F9" i="53"/>
  <c r="F22" i="53" s="1"/>
  <c r="D9" i="53"/>
  <c r="D22" i="53" s="1"/>
  <c r="C9" i="53"/>
  <c r="C22" i="53" s="1"/>
  <c r="D31" i="62"/>
  <c r="D41" i="62" s="1"/>
  <c r="C31" i="62"/>
  <c r="C41" i="62" s="1"/>
  <c r="C20" i="62"/>
  <c r="D31" i="53" l="1"/>
  <c r="D56" i="53" s="1"/>
  <c r="D63" i="53" s="1"/>
  <c r="D65" i="53" s="1"/>
  <c r="D67" i="53" s="1"/>
  <c r="G31" i="53"/>
  <c r="G56" i="53" s="1"/>
  <c r="G63" i="53" s="1"/>
  <c r="G65" i="53" s="1"/>
  <c r="G67" i="53" s="1"/>
  <c r="C31" i="53"/>
  <c r="C56" i="53" s="1"/>
  <c r="C63" i="53" s="1"/>
  <c r="C65" i="53" s="1"/>
  <c r="C67" i="53" s="1"/>
  <c r="E22" i="53"/>
  <c r="F31" i="53"/>
  <c r="F56" i="53" s="1"/>
  <c r="F63" i="53" s="1"/>
  <c r="F65" i="53" s="1"/>
  <c r="F67" i="53" s="1"/>
  <c r="H22" i="53"/>
  <c r="G31" i="62"/>
  <c r="G41" i="62" s="1"/>
  <c r="F31" i="62"/>
  <c r="F41" i="62" s="1"/>
  <c r="F20" i="62"/>
  <c r="G20" i="62"/>
  <c r="D20" i="62"/>
  <c r="E41" i="62" l="1"/>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4" i="62"/>
  <c r="E15" i="62"/>
  <c r="E16" i="62"/>
  <c r="E17" i="62"/>
  <c r="E18" i="62"/>
  <c r="E19" i="62"/>
  <c r="E20" i="62"/>
  <c r="E7" i="62"/>
</calcChain>
</file>

<file path=xl/sharedStrings.xml><?xml version="1.0" encoding="utf-8"?>
<sst xmlns="http://schemas.openxmlformats.org/spreadsheetml/2006/main" count="1244" uniqueCount="957">
  <si>
    <t>a</t>
  </si>
  <si>
    <t>b</t>
  </si>
  <si>
    <t>c</t>
  </si>
  <si>
    <t>d</t>
  </si>
  <si>
    <t>e</t>
  </si>
  <si>
    <t>T</t>
  </si>
  <si>
    <t>T-1</t>
  </si>
  <si>
    <t>T-2</t>
  </si>
  <si>
    <t>T-3</t>
  </si>
  <si>
    <t>T-4</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</si>
  <si>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</si>
  <si>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</si>
  <si>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</si>
  <si>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</si>
  <si>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</si>
  <si>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</si>
  <si>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</si>
  <si>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</si>
  <si>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</si>
  <si>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</si>
  <si>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</si>
  <si>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</si>
  <si>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</si>
  <si>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</si>
  <si>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</si>
  <si>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</si>
  <si>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</si>
  <si>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</si>
  <si>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</si>
  <si>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</si>
  <si>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</si>
  <si>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</si>
  <si>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</si>
  <si>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</si>
  <si>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</si>
  <si>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</si>
  <si>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</si>
  <si>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</si>
  <si>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</si>
  <si>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</si>
  <si>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</si>
  <si>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</si>
  <si>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</si>
  <si>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</si>
  <si>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</si>
  <si>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</si>
  <si>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</si>
  <si>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</si>
  <si>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</si>
  <si>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</si>
  <si>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</si>
  <si>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</si>
  <si>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</si>
  <si>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</si>
  <si>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</si>
  <si>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</si>
  <si>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</si>
  <si>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</si>
  <si>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</si>
  <si>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</si>
  <si>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</si>
  <si>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</si>
  <si>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</si>
  <si>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</si>
  <si>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</si>
  <si>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</si>
  <si>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</si>
  <si>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</si>
  <si>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</si>
  <si>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</si>
  <si>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</si>
  <si>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</si>
  <si>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</si>
  <si>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</si>
  <si>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</si>
  <si>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</si>
  <si>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</si>
  <si>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</si>
  <si>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</si>
  <si>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</si>
  <si>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</si>
  <si>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</si>
  <si>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</si>
  <si>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</si>
  <si>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</si>
  <si>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</si>
  <si>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</si>
  <si>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</si>
  <si>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</si>
  <si>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</si>
  <si>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</si>
  <si>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</si>
  <si>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</si>
  <si>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</si>
  <si>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</si>
  <si>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</si>
  <si>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</si>
  <si>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</si>
  <si>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</si>
  <si>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</si>
  <si>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</si>
  <si>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</si>
  <si>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</si>
  <si>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</si>
  <si>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</si>
  <si>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</si>
  <si>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</si>
  <si>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</si>
  <si>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</si>
  <si>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</si>
  <si>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</si>
  <si>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</si>
  <si>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</si>
  <si>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</si>
  <si>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</si>
  <si>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</si>
  <si>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</si>
  <si>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</si>
  <si>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</si>
  <si>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</si>
  <si>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</si>
  <si>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</si>
  <si>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</si>
  <si>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</si>
  <si>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</si>
  <si>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</si>
  <si>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</si>
  <si>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</si>
  <si>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</si>
  <si>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</si>
  <si>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</si>
  <si>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</si>
  <si>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</si>
  <si>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</si>
  <si>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</si>
  <si>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</si>
  <si>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</si>
  <si>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</si>
  <si>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</si>
  <si>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</si>
  <si>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</si>
  <si>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</si>
  <si>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</si>
  <si>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</si>
  <si>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</si>
  <si>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</si>
  <si>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</si>
  <si>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</si>
  <si>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</si>
  <si>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</si>
  <si>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</si>
  <si>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</si>
  <si>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</si>
  <si>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</si>
  <si>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</si>
  <si>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</si>
  <si>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</si>
  <si>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</si>
  <si>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</si>
  <si>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</si>
  <si>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</si>
  <si>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</si>
  <si>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</si>
  <si>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</si>
  <si>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</si>
  <si>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</si>
  <si>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</si>
  <si>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</si>
  <si>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</si>
  <si>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</si>
  <si>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</si>
  <si>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</si>
  <si>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</si>
  <si>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</si>
  <si>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</si>
  <si>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</si>
  <si>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</si>
  <si>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</si>
  <si>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</si>
  <si>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</si>
  <si>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</si>
  <si>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</si>
  <si>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</si>
  <si>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</si>
  <si>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</si>
  <si>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</si>
  <si>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</si>
  <si>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</si>
  <si>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</si>
  <si>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</si>
  <si>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</si>
  <si>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</si>
  <si>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</si>
  <si>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</si>
  <si>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</si>
  <si>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</si>
  <si>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</si>
  <si>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</si>
  <si>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</si>
  <si>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</si>
  <si>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</si>
  <si>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</si>
  <si>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</si>
  <si>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</si>
  <si>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</si>
  <si>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</si>
  <si>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</si>
  <si>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</si>
  <si>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</si>
  <si>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</si>
  <si>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</si>
  <si>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</si>
  <si>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</si>
  <si>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</si>
  <si>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</si>
  <si>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</si>
  <si>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</si>
  <si>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</si>
  <si>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</si>
  <si>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</si>
  <si>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</si>
  <si>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</si>
  <si>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</si>
  <si>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</si>
  <si>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</si>
  <si>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</si>
  <si>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</si>
  <si>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</si>
  <si>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</si>
  <si>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</si>
  <si>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</si>
  <si>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</si>
  <si>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</si>
  <si>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</si>
  <si>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</si>
  <si>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</si>
  <si>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</si>
  <si>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</si>
  <si>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</si>
  <si>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</si>
  <si>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</si>
  <si>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</si>
  <si>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</si>
  <si>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</si>
  <si>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</si>
  <si>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</si>
  <si>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</si>
  <si>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</si>
  <si>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</si>
  <si>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</si>
  <si>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</si>
  <si>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</si>
  <si>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</si>
  <si>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</si>
  <si>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</si>
  <si>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</si>
  <si>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</si>
  <si>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</si>
  <si>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</si>
  <si>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</si>
  <si>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</si>
  <si>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</si>
  <si>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</si>
  <si>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</si>
  <si>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</si>
  <si>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</si>
  <si>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</si>
  <si>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</si>
  <si>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</si>
  <si>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</si>
  <si>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</si>
  <si>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</si>
  <si>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</si>
  <si>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</si>
  <si>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</si>
  <si>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</si>
  <si>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</si>
  <si>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</si>
  <si>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</si>
  <si>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</si>
  <si>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</si>
  <si>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</si>
  <si>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</si>
  <si>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</si>
  <si>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</si>
  <si>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</si>
  <si>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</si>
  <si>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</si>
  <si>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</si>
  <si>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</si>
  <si>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</si>
  <si>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</si>
  <si>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</si>
  <si>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</si>
  <si>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</si>
  <si>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</si>
  <si>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</si>
  <si>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</si>
  <si>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</si>
  <si>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</si>
  <si>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</si>
  <si>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</si>
  <si>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</si>
  <si>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</si>
  <si>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</si>
  <si>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</si>
  <si>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</si>
  <si>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</si>
  <si>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</si>
  <si>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</si>
  <si>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</si>
  <si>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</si>
  <si>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</si>
  <si>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</si>
  <si>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</si>
  <si>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</si>
  <si>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</si>
  <si>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</si>
  <si>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</si>
  <si>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</si>
  <si>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</si>
  <si>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</si>
  <si>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</si>
  <si>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</si>
  <si>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</si>
  <si>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</si>
  <si>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</si>
  <si>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</si>
  <si>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</si>
  <si>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</si>
  <si>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</si>
  <si>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</si>
  <si>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</si>
  <si>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</si>
  <si>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</si>
  <si>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</si>
  <si>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</si>
  <si>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</si>
  <si>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</si>
  <si>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</si>
  <si>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</si>
  <si>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</si>
  <si>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</si>
  <si>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</si>
  <si>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</si>
  <si>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</si>
  <si>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</si>
  <si>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</si>
  <si>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</si>
  <si>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</si>
  <si>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</si>
  <si>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</si>
  <si>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</si>
  <si>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</si>
  <si>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</si>
  <si>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</si>
  <si>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</si>
  <si>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</si>
  <si>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</si>
  <si>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</si>
  <si>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</si>
  <si>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</si>
  <si>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</si>
  <si>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</si>
  <si>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</si>
  <si>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</si>
  <si>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</si>
  <si>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</si>
  <si>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</si>
  <si>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</si>
  <si>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</si>
  <si>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</si>
  <si>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</si>
  <si>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</si>
  <si>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</si>
  <si>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</si>
  <si>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</si>
  <si>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</si>
  <si>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</si>
  <si>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</si>
  <si>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</si>
  <si>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</si>
  <si>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</si>
  <si>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</si>
  <si>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</si>
  <si>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</si>
  <si>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</si>
  <si>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</si>
  <si>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</si>
  <si>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</si>
  <si>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</si>
  <si>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</si>
  <si>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</si>
  <si>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</si>
  <si>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</si>
  <si>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</si>
  <si>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</si>
  <si>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</si>
  <si>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</si>
  <si>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</si>
  <si>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</si>
  <si>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</si>
  <si>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</si>
  <si>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</si>
  <si>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</si>
  <si>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</si>
  <si>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</si>
  <si>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</si>
  <si>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</si>
  <si>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</si>
  <si>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</si>
  <si>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</si>
  <si>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</si>
  <si>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</si>
  <si>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</si>
  <si>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</si>
  <si>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</si>
  <si>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</si>
  <si>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</si>
  <si>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</si>
  <si>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</si>
  <si>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</si>
  <si>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</si>
  <si>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</si>
  <si>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</si>
  <si>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</si>
  <si>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</si>
  <si>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</si>
  <si>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</si>
  <si>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</si>
  <si>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</si>
  <si>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</si>
  <si>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</si>
  <si>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</si>
  <si>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</si>
  <si>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</si>
  <si>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</si>
  <si>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</si>
  <si>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</si>
  <si>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</si>
  <si>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</si>
  <si>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</si>
  <si>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</si>
  <si>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</si>
  <si>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</si>
  <si>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</si>
  <si>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</si>
  <si>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</si>
  <si>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</si>
  <si>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</si>
  <si>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</si>
  <si>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</si>
  <si>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</si>
  <si>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</si>
  <si>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</si>
  <si>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</si>
  <si>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</si>
  <si>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</si>
  <si>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</si>
  <si>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</si>
  <si>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</si>
  <si>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</si>
  <si>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</si>
  <si>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</si>
  <si>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</si>
  <si>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</si>
  <si>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</si>
  <si>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</si>
  <si>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</si>
  <si>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</si>
  <si>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</si>
  <si>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</si>
  <si>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</si>
  <si>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</si>
  <si>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</si>
  <si>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</si>
  <si>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</si>
  <si>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</si>
  <si>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</si>
  <si>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</si>
  <si>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</si>
  <si>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</si>
  <si>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</si>
  <si>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</si>
  <si>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</si>
  <si>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</si>
  <si>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</si>
  <si>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</si>
  <si>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</si>
  <si>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</si>
  <si>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</si>
  <si>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</si>
  <si>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</si>
  <si>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</si>
  <si>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</si>
  <si>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</si>
  <si>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</si>
  <si>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</si>
  <si>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</si>
  <si>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</si>
  <si>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</si>
  <si>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</si>
  <si>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</si>
  <si>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</si>
  <si>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</si>
  <si>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</si>
  <si>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</si>
  <si>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</si>
  <si>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</si>
  <si>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</si>
  <si>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</si>
  <si>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</si>
  <si>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</si>
  <si>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</si>
  <si>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</si>
  <si>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</si>
  <si>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</si>
  <si>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</si>
  <si>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</si>
  <si>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</si>
  <si>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</si>
  <si>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</si>
  <si>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</si>
  <si>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</si>
  <si>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</si>
  <si>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</si>
  <si>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</si>
  <si>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</si>
  <si>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</si>
  <si>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</si>
  <si>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</si>
  <si>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</si>
  <si>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</si>
  <si>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</si>
  <si>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</si>
  <si>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</si>
  <si>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</si>
  <si>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</si>
  <si>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</si>
  <si>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</si>
  <si>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</si>
  <si>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</si>
  <si>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</si>
  <si>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</si>
  <si>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</si>
  <si>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</si>
  <si>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</si>
  <si>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</si>
  <si>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</si>
  <si>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</si>
  <si>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</si>
  <si>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</si>
  <si>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</si>
  <si>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</si>
  <si>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</si>
  <si>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</si>
  <si>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</si>
  <si>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</si>
  <si>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</si>
  <si>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</si>
  <si>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</si>
  <si>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</si>
  <si>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</si>
  <si>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</si>
  <si>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</si>
  <si>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</si>
  <si>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</si>
  <si>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</si>
  <si>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</si>
  <si>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</si>
  <si>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</si>
  <si>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</si>
  <si>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</si>
  <si>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</si>
  <si>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</si>
  <si>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</si>
  <si>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</si>
  <si>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</si>
  <si>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</si>
  <si>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</si>
  <si>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</si>
  <si>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</si>
  <si>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</si>
  <si>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</si>
  <si>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</si>
  <si>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</si>
  <si>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</si>
  <si>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</si>
  <si>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</si>
  <si>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</si>
  <si>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</si>
  <si>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</si>
  <si>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</si>
  <si>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</si>
  <si>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</si>
  <si>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</si>
  <si>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</si>
  <si>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</si>
  <si>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</si>
  <si>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</si>
  <si>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</si>
  <si>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</si>
  <si>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</si>
  <si>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</si>
  <si>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</si>
  <si>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</si>
  <si>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</si>
  <si>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</si>
  <si>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</si>
  <si>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</si>
  <si>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</si>
  <si>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</si>
  <si>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</si>
  <si>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</si>
  <si>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</si>
  <si>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</si>
  <si>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</si>
  <si>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</si>
  <si>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</si>
  <si>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</si>
  <si>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</si>
  <si>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</si>
  <si>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</si>
  <si>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</si>
  <si>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</si>
  <si>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</si>
  <si>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</si>
  <si>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</si>
  <si>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</si>
  <si>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</si>
  <si>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</si>
  <si>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</si>
  <si>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</si>
  <si>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</si>
  <si>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</si>
  <si>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</si>
  <si>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</si>
  <si>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</si>
  <si>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</si>
  <si>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</si>
  <si>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</si>
  <si>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</si>
  <si>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</si>
  <si>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</si>
  <si>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</si>
  <si>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</si>
  <si>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</si>
  <si>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</si>
  <si>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</si>
  <si>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</si>
  <si>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</si>
  <si>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</si>
  <si>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</si>
  <si>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</si>
  <si>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</si>
  <si>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</si>
  <si>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</si>
  <si>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</si>
  <si>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</si>
  <si>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</si>
  <si>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</si>
  <si>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</si>
  <si>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</si>
  <si>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</si>
  <si>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</si>
  <si>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</si>
  <si>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</si>
  <si>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</si>
  <si>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</si>
  <si>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</si>
  <si>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</si>
  <si>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</si>
  <si>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</si>
  <si>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</si>
  <si>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</si>
  <si>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</si>
  <si>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</si>
  <si>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</si>
  <si>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</si>
  <si>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</si>
  <si>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</si>
  <si>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</si>
  <si>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</si>
  <si>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</si>
  <si>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</si>
  <si>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</si>
  <si>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</si>
  <si>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</si>
  <si>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</si>
  <si>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</si>
  <si>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</si>
  <si>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</si>
  <si>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</si>
  <si>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</si>
  <si>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</si>
  <si>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</si>
  <si>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</si>
  <si>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</si>
  <si>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</si>
  <si>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</si>
  <si>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</si>
  <si>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</si>
  <si>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</si>
  <si>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</si>
  <si>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</si>
  <si>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</si>
  <si>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</si>
  <si>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</si>
  <si>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</si>
  <si>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</si>
  <si>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</si>
  <si>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</si>
  <si>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</si>
  <si>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</si>
  <si>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</si>
  <si>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</si>
  <si>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</si>
  <si>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</si>
  <si>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</si>
  <si>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</si>
  <si>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</si>
  <si>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</si>
  <si>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</si>
  <si>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</si>
  <si>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</si>
  <si>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</si>
  <si>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</si>
  <si>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</si>
  <si>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</si>
  <si>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</si>
  <si>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</si>
  <si>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</si>
  <si>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</si>
  <si>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</si>
  <si>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</si>
  <si>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</si>
  <si>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</si>
  <si>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</si>
  <si>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</si>
  <si>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</si>
  <si>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</si>
  <si>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</si>
  <si>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</si>
  <si>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</si>
  <si>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</si>
  <si>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</si>
  <si>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</si>
  <si>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</si>
  <si>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</si>
  <si>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</si>
  <si>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</si>
  <si>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</si>
  <si>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</si>
  <si>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</si>
  <si>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</si>
  <si>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</si>
  <si>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</si>
  <si>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</si>
  <si>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</si>
  <si>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</si>
  <si>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</si>
  <si>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</si>
  <si>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</si>
  <si>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</si>
  <si>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</si>
  <si>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</si>
  <si>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</si>
  <si>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</si>
  <si>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</si>
  <si>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</si>
  <si>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</si>
  <si>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</si>
  <si>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</si>
  <si>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</si>
  <si>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</si>
  <si>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</si>
  <si>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</si>
  <si>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</si>
  <si>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</si>
  <si>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</si>
  <si>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</si>
  <si>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</si>
  <si>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</si>
  <si>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</si>
  <si>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</si>
  <si>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</si>
  <si>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</si>
  <si>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</si>
  <si>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</si>
  <si>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</si>
  <si>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</si>
  <si>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</si>
  <si>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</si>
  <si>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</si>
  <si>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</si>
  <si>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</si>
  <si>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</si>
  <si>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</si>
  <si>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</si>
  <si>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</si>
  <si>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</si>
  <si>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</si>
  <si>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</si>
  <si>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</si>
  <si>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</si>
  <si>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</si>
  <si>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</si>
  <si>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</si>
  <si>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</si>
  <si>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</si>
  <si>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</si>
  <si>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</si>
  <si>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</si>
  <si>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</si>
  <si>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</si>
  <si>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</si>
  <si>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</si>
  <si>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</si>
  <si>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</si>
  <si>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</si>
  <si>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</si>
  <si>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</si>
  <si>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</si>
  <si>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</si>
  <si>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</si>
  <si>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</si>
  <si>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</si>
  <si>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</si>
  <si>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</si>
  <si>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</si>
  <si>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</si>
  <si>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</si>
  <si>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</si>
  <si>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</si>
  <si>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</si>
  <si>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</si>
  <si>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</si>
  <si>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</si>
  <si>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</si>
  <si>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პირველადი კაპიტალის კოეფიციენტი ( ≥ 8.5 %)** </t>
  </si>
  <si>
    <t>საზედამხედველო კაპიტალის კოეფიციენტი ( ≥ 10.5 %)**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</si>
  <si>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</si>
  <si>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</si>
  <si>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</si>
  <si>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</si>
  <si>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</si>
  <si>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</si>
  <si>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</si>
  <si>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</si>
  <si>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</si>
  <si>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</si>
  <si>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</si>
  <si>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≥6%</t>
  </si>
  <si>
    <t>1.3</t>
  </si>
  <si>
    <t>საზედამხედველო კაპიტალის მინიმალური მოთხოვნა</t>
  </si>
  <si>
    <t>≥8%</t>
  </si>
  <si>
    <t>2</t>
  </si>
  <si>
    <t>კომბინირებული ბუფერი</t>
  </si>
  <si>
    <t>2.1</t>
  </si>
  <si>
    <t>კაპიტალის კონსერვაციის ბუფერი</t>
  </si>
  <si>
    <t>≥2,5%</t>
  </si>
  <si>
    <t>2.2</t>
  </si>
  <si>
    <t>კონტრციკლური ბუფერი</t>
  </si>
  <si>
    <t>≥0%</t>
  </si>
  <si>
    <t>2.3</t>
  </si>
  <si>
    <t>სისტემური რისკის ბუფერი</t>
  </si>
  <si>
    <t>3</t>
  </si>
  <si>
    <t>პილარ 2-ის მოთხოვნა*</t>
  </si>
  <si>
    <t>არსებული მაჩვენებლები</t>
  </si>
  <si>
    <t>6</t>
  </si>
  <si>
    <r>
      <rPr>
        <sz val="10"/>
        <rFont val="Calibri"/>
        <family val="2"/>
      </rPr>
      <t>≥</t>
    </r>
    <r>
      <rPr>
        <sz val="10"/>
        <rFont val="Calibri"/>
        <family val="2"/>
        <scheme val="minor"/>
      </rPr>
      <t>4,5%</t>
    </r>
  </si>
  <si>
    <t>9.1</t>
  </si>
  <si>
    <t>3.1</t>
  </si>
  <si>
    <t>3.2</t>
  </si>
  <si>
    <t>3.3</t>
  </si>
  <si>
    <t>პილარ 2-ის მოთხოვნა ძირითად პირველად კაპიტალზე</t>
  </si>
  <si>
    <t>პილარ 2-ის მოთხოვნა პირველად კაპიტალზე</t>
  </si>
  <si>
    <t>პილარ 2-ის საზედამხედველო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</si>
  <si>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</si>
  <si>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</si>
  <si>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</si>
  <si>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</si>
  <si>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www.vtb.ge</t>
  </si>
  <si>
    <t>სს "ვითიბი ბანკი ჯორჯია"</t>
  </si>
  <si>
    <t>ვ. ვერხოშინსკი</t>
  </si>
  <si>
    <t>ა. კონცელიძე</t>
  </si>
  <si>
    <t>ვლადიმირ ვერხოშინსკი</t>
  </si>
  <si>
    <t>ილნარ შაიმარდანოვი</t>
  </si>
  <si>
    <t>სერგეი სტეპანოვი</t>
  </si>
  <si>
    <t>მაქსიმ კონდრატენკო</t>
  </si>
  <si>
    <t>მერაბ კაკულია</t>
  </si>
  <si>
    <t>გოჩა მაცაბერიძე</t>
  </si>
  <si>
    <t>არჩილ კონცელიძე</t>
  </si>
  <si>
    <t>მამუკა მენთეშაშვილი</t>
  </si>
  <si>
    <t>ნიკო ჩხეტიანი</t>
  </si>
  <si>
    <t>ვალერიან გაბუნია</t>
  </si>
  <si>
    <t>ვლადიმერ რობაქიძე</t>
  </si>
  <si>
    <t>ირაკლი დოლიძე</t>
  </si>
  <si>
    <t>ღსს "ვითიბი ბანკი"</t>
  </si>
  <si>
    <t>შპს "ლაკარპა ენტერპრაიზის ლიმიტედი"</t>
  </si>
  <si>
    <t>რუსეთის ფედერაცია</t>
  </si>
  <si>
    <t>მინუს: ფასიანი ქაღალდების შესაძლო დანაკარგების რეზერვი</t>
  </si>
  <si>
    <t>5.2.1</t>
  </si>
  <si>
    <t>მათ შორის, ფასიანი ქაღალდების საერთო რეზერვები</t>
  </si>
  <si>
    <t>ცხრილი 9 (Capital), C46</t>
  </si>
  <si>
    <t>წმინდა საინვესტიციო ფასიანი ქაღალდები</t>
  </si>
  <si>
    <t>ცხრილი 9 (Capital), C15</t>
  </si>
  <si>
    <t xml:space="preserve">მათ შორის გადავადებული ვალდებულება წარმოშობილი არამატერიალური აქტივებიდან </t>
  </si>
  <si>
    <t>ცხრილი 9 (Capital), C44</t>
  </si>
  <si>
    <t>ცხრილი 9 (Capital), C33</t>
  </si>
  <si>
    <t>ცხრილი 9 (Capital), C11</t>
  </si>
  <si>
    <t>ცხრილი 9 (Capital), C9</t>
  </si>
  <si>
    <t>ცხრილი 9 (Capital), C13</t>
  </si>
  <si>
    <t>ცხრილი 9 (Capital), C7</t>
  </si>
  <si>
    <t>ცხრილი 15.1</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</si>
  <si>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</si>
  <si>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</si>
  <si>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</si>
  <si>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</si>
  <si>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</si>
  <si>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</si>
  <si>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</si>
  <si>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</si>
  <si>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</si>
  <si>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</si>
  <si>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</si>
  <si>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</si>
  <si>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</si>
  <si>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</si>
  <si>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</si>
  <si>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</si>
  <si>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</si>
  <si>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</si>
  <si>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</si>
  <si>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</si>
  <si>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</si>
  <si>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</si>
  <si>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</si>
  <si>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</si>
  <si>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</si>
  <si>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</si>
  <si>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</si>
  <si>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</si>
  <si>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</si>
  <si>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</si>
  <si>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</si>
  <si>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</si>
  <si>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</si>
  <si>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</si>
  <si>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</si>
  <si>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</si>
  <si>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</si>
  <si>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</si>
  <si>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</si>
  <si>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</si>
  <si>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</si>
  <si>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პილარ 4-ის კვარტალური ანგარიშგება</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</si>
</sst>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0_);_(* \(#,##0.0\);_(* &quot;-&quot;??_);_(@_)"/>
    <numFmt numFmtId="195" formatCode="0.000000000000000%"/>
  </numFmts>
  <fonts count="120">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41">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theme="6" tint="-0.499984740745262"/>
      </left>
      <right style="thin">
        <color theme="6" tint="-0.499984740745262"/>
      </right>
      <top/>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8" fillId="0" borderId="0"/>
    <xf numFmtId="168" fontId="29" fillId="37" borderId="0"/>
    <xf numFmtId="169" fontId="29" fillId="37" borderId="0"/>
    <xf numFmtId="168" fontId="29" fillId="37" borderId="0"/>
    <xf numFmtId="0" fontId="30" fillId="38"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0" fontId="30"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30" fillId="46"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0" fontId="30" fillId="47"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0" fontId="32" fillId="48"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0" fontId="32" fillId="51"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0" fillId="55" borderId="0" applyNumberFormat="0" applyBorder="0" applyAlignment="0" applyProtection="0"/>
    <xf numFmtId="0" fontId="30" fillId="56" borderId="0" applyNumberFormat="0" applyBorder="0" applyAlignment="0" applyProtection="0"/>
    <xf numFmtId="0" fontId="32" fillId="57"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0" fillId="55" borderId="0" applyNumberFormat="0" applyBorder="0" applyAlignment="0" applyProtection="0"/>
    <xf numFmtId="0" fontId="30" fillId="59" borderId="0" applyNumberFormat="0" applyBorder="0" applyAlignment="0" applyProtection="0"/>
    <xf numFmtId="0" fontId="32" fillId="56"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0" fillId="52" borderId="0" applyNumberFormat="0" applyBorder="0" applyAlignment="0" applyProtection="0"/>
    <xf numFmtId="0" fontId="30" fillId="56" borderId="0" applyNumberFormat="0" applyBorder="0" applyAlignment="0" applyProtection="0"/>
    <xf numFmtId="0" fontId="32" fillId="56"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0" fillId="61"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0" fillId="55" borderId="0" applyNumberFormat="0" applyBorder="0" applyAlignment="0" applyProtection="0"/>
    <xf numFmtId="0" fontId="30" fillId="62" borderId="0" applyNumberFormat="0" applyBorder="0" applyAlignment="0" applyProtection="0"/>
    <xf numFmtId="0" fontId="32" fillId="62"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0" fontId="35" fillId="39" borderId="0" applyNumberFormat="0" applyBorder="0" applyAlignment="0" applyProtection="0"/>
    <xf numFmtId="170" fontId="38"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1" fontId="40" fillId="0" borderId="0" applyFill="0" applyBorder="0" applyAlignment="0"/>
    <xf numFmtId="171" fontId="40"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2" fontId="40" fillId="0" borderId="0" applyFill="0" applyBorder="0" applyAlignment="0"/>
    <xf numFmtId="173" fontId="40" fillId="0" borderId="0" applyFill="0" applyBorder="0" applyAlignment="0"/>
    <xf numFmtId="174" fontId="40" fillId="0" borderId="0" applyFill="0" applyBorder="0" applyAlignment="0"/>
    <xf numFmtId="175"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168" fontId="43"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168" fontId="43"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169" fontId="43"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168" fontId="43" fillId="64" borderId="44" applyNumberFormat="0" applyAlignment="0" applyProtection="0"/>
    <xf numFmtId="169" fontId="43" fillId="64" borderId="44" applyNumberFormat="0" applyAlignment="0" applyProtection="0"/>
    <xf numFmtId="168" fontId="43" fillId="64" borderId="44" applyNumberFormat="0" applyAlignment="0" applyProtection="0"/>
    <xf numFmtId="168" fontId="43" fillId="64" borderId="44" applyNumberFormat="0" applyAlignment="0" applyProtection="0"/>
    <xf numFmtId="169" fontId="43" fillId="64" borderId="44" applyNumberFormat="0" applyAlignment="0" applyProtection="0"/>
    <xf numFmtId="168" fontId="43" fillId="64" borderId="44" applyNumberFormat="0" applyAlignment="0" applyProtection="0"/>
    <xf numFmtId="168" fontId="43" fillId="64" borderId="44" applyNumberFormat="0" applyAlignment="0" applyProtection="0"/>
    <xf numFmtId="169" fontId="43" fillId="64" borderId="44" applyNumberFormat="0" applyAlignment="0" applyProtection="0"/>
    <xf numFmtId="168" fontId="43" fillId="64" borderId="44" applyNumberFormat="0" applyAlignment="0" applyProtection="0"/>
    <xf numFmtId="168" fontId="43" fillId="64" borderId="44" applyNumberFormat="0" applyAlignment="0" applyProtection="0"/>
    <xf numFmtId="169" fontId="43" fillId="64" borderId="44" applyNumberFormat="0" applyAlignment="0" applyProtection="0"/>
    <xf numFmtId="168" fontId="43" fillId="64" borderId="44" applyNumberFormat="0" applyAlignment="0" applyProtection="0"/>
    <xf numFmtId="0" fontId="41" fillId="64" borderId="44" applyNumberFormat="0" applyAlignment="0" applyProtection="0"/>
    <xf numFmtId="0" fontId="44" fillId="65" borderId="45" applyNumberFormat="0" applyAlignment="0" applyProtection="0"/>
    <xf numFmtId="0" fontId="45" fillId="10" borderId="40" applyNumberFormat="0" applyAlignment="0" applyProtection="0"/>
    <xf numFmtId="168"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0" fontId="44"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0" fontId="45" fillId="10" borderId="40"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0" fontId="44"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8" fillId="0" borderId="0"/>
    <xf numFmtId="172" fontId="40"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8" fillId="0" borderId="0"/>
    <xf numFmtId="14" fontId="49" fillId="0" borderId="0" applyFill="0" applyBorder="0" applyAlignment="0"/>
    <xf numFmtId="38" fontId="29" fillId="0" borderId="46">
      <alignment vertical="center"/>
    </xf>
    <xf numFmtId="38" fontId="29" fillId="0" borderId="46">
      <alignment vertical="center"/>
    </xf>
    <xf numFmtId="38" fontId="29" fillId="0" borderId="46">
      <alignment vertical="center"/>
    </xf>
    <xf numFmtId="38" fontId="29" fillId="0" borderId="46">
      <alignment vertical="center"/>
    </xf>
    <xf numFmtId="38" fontId="29" fillId="0" borderId="46">
      <alignment vertical="center"/>
    </xf>
    <xf numFmtId="38" fontId="29" fillId="0" borderId="46">
      <alignment vertical="center"/>
    </xf>
    <xf numFmtId="38" fontId="29" fillId="0" borderId="46">
      <alignment vertical="center"/>
    </xf>
    <xf numFmtId="38" fontId="29" fillId="0" borderId="0" applyFont="0" applyFill="0" applyBorder="0" applyAlignment="0" applyProtection="0"/>
    <xf numFmtId="180" fontId="2" fillId="0" borderId="0" applyFont="0" applyFill="0" applyBorder="0" applyAlignment="0" applyProtection="0"/>
    <xf numFmtId="0" fontId="50" fillId="66" borderId="0" applyNumberFormat="0" applyBorder="0" applyAlignment="0" applyProtection="0"/>
    <xf numFmtId="0" fontId="50" fillId="67" borderId="0" applyNumberFormat="0" applyBorder="0" applyAlignment="0" applyProtection="0"/>
    <xf numFmtId="0" fontId="50" fillId="68" borderId="0" applyNumberFormat="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0" fontId="51" fillId="0" borderId="0" applyNumberFormat="0" applyFill="0" applyBorder="0" applyAlignment="0" applyProtection="0"/>
    <xf numFmtId="168" fontId="2" fillId="0" borderId="0"/>
    <xf numFmtId="0" fontId="2" fillId="0" borderId="0"/>
    <xf numFmtId="168" fontId="2" fillId="0" borderId="0"/>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54" fillId="40"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0" fontId="54" fillId="40"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0" fontId="54" fillId="40" borderId="0" applyNumberFormat="0" applyBorder="0" applyAlignment="0" applyProtection="0"/>
    <xf numFmtId="0" fontId="2" fillId="69" borderId="3" applyNumberFormat="0" applyFont="0" applyBorder="0" applyProtection="0">
      <alignment horizontal="center" vertical="center"/>
    </xf>
    <xf numFmtId="0" fontId="57" fillId="0" borderId="34" applyNumberFormat="0" applyAlignment="0" applyProtection="0">
      <alignment horizontal="left" vertical="center"/>
    </xf>
    <xf numFmtId="0" fontId="57" fillId="0" borderId="34" applyNumberFormat="0" applyAlignment="0" applyProtection="0">
      <alignment horizontal="left" vertical="center"/>
    </xf>
    <xf numFmtId="168" fontId="57" fillId="0" borderId="34" applyNumberFormat="0" applyAlignment="0" applyProtection="0">
      <alignment horizontal="left" vertical="center"/>
    </xf>
    <xf numFmtId="0" fontId="57" fillId="0" borderId="9">
      <alignment horizontal="left" vertical="center"/>
    </xf>
    <xf numFmtId="0" fontId="57" fillId="0" borderId="9">
      <alignment horizontal="left" vertical="center"/>
    </xf>
    <xf numFmtId="168" fontId="57" fillId="0" borderId="9">
      <alignment horizontal="left" vertical="center"/>
    </xf>
    <xf numFmtId="0" fontId="58" fillId="0" borderId="47" applyNumberFormat="0" applyFill="0" applyAlignment="0" applyProtection="0"/>
    <xf numFmtId="169"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9" fillId="0" borderId="48" applyNumberFormat="0" applyFill="0" applyAlignment="0" applyProtection="0"/>
    <xf numFmtId="169"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0" fontId="60" fillId="0" borderId="49" applyNumberFormat="0" applyFill="0" applyAlignment="0" applyProtection="0"/>
    <xf numFmtId="169" fontId="60" fillId="0" borderId="49" applyNumberFormat="0" applyFill="0" applyAlignment="0" applyProtection="0"/>
    <xf numFmtId="0" fontId="60" fillId="0" borderId="49" applyNumberFormat="0" applyFill="0" applyAlignment="0" applyProtection="0"/>
    <xf numFmtId="168" fontId="60" fillId="0" borderId="49" applyNumberFormat="0" applyFill="0" applyAlignment="0" applyProtection="0"/>
    <xf numFmtId="0" fontId="60" fillId="0" borderId="49" applyNumberFormat="0" applyFill="0" applyAlignment="0" applyProtection="0"/>
    <xf numFmtId="168" fontId="60" fillId="0" borderId="49" applyNumberFormat="0" applyFill="0" applyAlignment="0" applyProtection="0"/>
    <xf numFmtId="0" fontId="60" fillId="0" borderId="49" applyNumberFormat="0" applyFill="0" applyAlignment="0" applyProtection="0"/>
    <xf numFmtId="0" fontId="60" fillId="0" borderId="49" applyNumberFormat="0" applyFill="0" applyAlignment="0" applyProtection="0"/>
    <xf numFmtId="168" fontId="60" fillId="0" borderId="49" applyNumberFormat="0" applyFill="0" applyAlignment="0" applyProtection="0"/>
    <xf numFmtId="169" fontId="60" fillId="0" borderId="49" applyNumberFormat="0" applyFill="0" applyAlignment="0" applyProtection="0"/>
    <xf numFmtId="168" fontId="60" fillId="0" borderId="49" applyNumberFormat="0" applyFill="0" applyAlignment="0" applyProtection="0"/>
    <xf numFmtId="168" fontId="60" fillId="0" borderId="49" applyNumberFormat="0" applyFill="0" applyAlignment="0" applyProtection="0"/>
    <xf numFmtId="169" fontId="60" fillId="0" borderId="49" applyNumberFormat="0" applyFill="0" applyAlignment="0" applyProtection="0"/>
    <xf numFmtId="168" fontId="60" fillId="0" borderId="49" applyNumberFormat="0" applyFill="0" applyAlignment="0" applyProtection="0"/>
    <xf numFmtId="168" fontId="60" fillId="0" borderId="49" applyNumberFormat="0" applyFill="0" applyAlignment="0" applyProtection="0"/>
    <xf numFmtId="169" fontId="60" fillId="0" borderId="49" applyNumberFormat="0" applyFill="0" applyAlignment="0" applyProtection="0"/>
    <xf numFmtId="168" fontId="60" fillId="0" borderId="49" applyNumberFormat="0" applyFill="0" applyAlignment="0" applyProtection="0"/>
    <xf numFmtId="168" fontId="60" fillId="0" borderId="49" applyNumberFormat="0" applyFill="0" applyAlignment="0" applyProtection="0"/>
    <xf numFmtId="169" fontId="60" fillId="0" borderId="49" applyNumberFormat="0" applyFill="0" applyAlignment="0" applyProtection="0"/>
    <xf numFmtId="168" fontId="60" fillId="0" borderId="49" applyNumberFormat="0" applyFill="0" applyAlignment="0" applyProtection="0"/>
    <xf numFmtId="0" fontId="60" fillId="0" borderId="49" applyNumberFormat="0" applyFill="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0"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0" fontId="60" fillId="0" borderId="0" applyNumberFormat="0" applyFill="0" applyBorder="0" applyAlignment="0" applyProtection="0"/>
    <xf numFmtId="37" fontId="61" fillId="0" borderId="0"/>
    <xf numFmtId="168" fontId="62" fillId="0" borderId="0"/>
    <xf numFmtId="0" fontId="62" fillId="0" borderId="0"/>
    <xf numFmtId="168" fontId="62" fillId="0" borderId="0"/>
    <xf numFmtId="168" fontId="57" fillId="0" borderId="0"/>
    <xf numFmtId="0" fontId="57" fillId="0" borderId="0"/>
    <xf numFmtId="168" fontId="57"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168" fontId="66" fillId="0" borderId="0"/>
    <xf numFmtId="0" fontId="66" fillId="0" borderId="0"/>
    <xf numFmtId="168" fontId="66" fillId="0" borderId="0"/>
    <xf numFmtId="0" fontId="6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7" fillId="0" borderId="0" applyNumberFormat="0" applyFill="0" applyBorder="0" applyAlignment="0" applyProtection="0">
      <alignment vertical="top"/>
      <protection locked="0"/>
    </xf>
    <xf numFmtId="169" fontId="67" fillId="0" borderId="0" applyNumberFormat="0" applyFill="0" applyBorder="0" applyAlignment="0" applyProtection="0">
      <alignment vertical="top"/>
      <protection locked="0"/>
    </xf>
    <xf numFmtId="168" fontId="67" fillId="0" borderId="0" applyNumberFormat="0" applyFill="0" applyBorder="0" applyAlignment="0" applyProtection="0">
      <alignment vertical="top"/>
      <protection locked="0"/>
    </xf>
    <xf numFmtId="168" fontId="68" fillId="0" borderId="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168" fontId="71"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168" fontId="71"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169" fontId="71"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168" fontId="71" fillId="43" borderId="44" applyNumberFormat="0" applyAlignment="0" applyProtection="0"/>
    <xf numFmtId="169" fontId="71" fillId="43" borderId="44" applyNumberFormat="0" applyAlignment="0" applyProtection="0"/>
    <xf numFmtId="168" fontId="71" fillId="43" borderId="44" applyNumberFormat="0" applyAlignment="0" applyProtection="0"/>
    <xf numFmtId="168" fontId="71" fillId="43" borderId="44" applyNumberFormat="0" applyAlignment="0" applyProtection="0"/>
    <xf numFmtId="169" fontId="71" fillId="43" borderId="44" applyNumberFormat="0" applyAlignment="0" applyProtection="0"/>
    <xf numFmtId="168" fontId="71" fillId="43" borderId="44" applyNumberFormat="0" applyAlignment="0" applyProtection="0"/>
    <xf numFmtId="168" fontId="71" fillId="43" borderId="44" applyNumberFormat="0" applyAlignment="0" applyProtection="0"/>
    <xf numFmtId="169" fontId="71" fillId="43" borderId="44" applyNumberFormat="0" applyAlignment="0" applyProtection="0"/>
    <xf numFmtId="168" fontId="71" fillId="43" borderId="44" applyNumberFormat="0" applyAlignment="0" applyProtection="0"/>
    <xf numFmtId="168" fontId="71" fillId="43" borderId="44" applyNumberFormat="0" applyAlignment="0" applyProtection="0"/>
    <xf numFmtId="169" fontId="71" fillId="43" borderId="44" applyNumberFormat="0" applyAlignment="0" applyProtection="0"/>
    <xf numFmtId="168" fontId="71" fillId="43" borderId="44" applyNumberFormat="0" applyAlignment="0" applyProtection="0"/>
    <xf numFmtId="0" fontId="69" fillId="43" borderId="44" applyNumberFormat="0" applyAlignment="0" applyProtection="0"/>
    <xf numFmtId="3" fontId="2" fillId="72" borderId="3" applyFont="0">
      <alignment horizontal="right" vertical="center"/>
      <protection locked="0"/>
    </xf>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72" fillId="0" borderId="50" applyNumberFormat="0" applyFill="0" applyAlignment="0" applyProtection="0"/>
    <xf numFmtId="0" fontId="73" fillId="0" borderId="39" applyNumberFormat="0" applyFill="0" applyAlignment="0" applyProtection="0"/>
    <xf numFmtId="168" fontId="74" fillId="0" borderId="50" applyNumberFormat="0" applyFill="0" applyAlignment="0" applyProtection="0"/>
    <xf numFmtId="168" fontId="74" fillId="0" borderId="50" applyNumberFormat="0" applyFill="0" applyAlignment="0" applyProtection="0"/>
    <xf numFmtId="169" fontId="74" fillId="0" borderId="50" applyNumberFormat="0" applyFill="0" applyAlignment="0" applyProtection="0"/>
    <xf numFmtId="0" fontId="72" fillId="0" borderId="50"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168" fontId="74" fillId="0" borderId="50" applyNumberFormat="0" applyFill="0" applyAlignment="0" applyProtection="0"/>
    <xf numFmtId="169" fontId="74" fillId="0" borderId="50" applyNumberFormat="0" applyFill="0" applyAlignment="0" applyProtection="0"/>
    <xf numFmtId="168" fontId="74" fillId="0" borderId="50" applyNumberFormat="0" applyFill="0" applyAlignment="0" applyProtection="0"/>
    <xf numFmtId="168" fontId="74" fillId="0" borderId="50" applyNumberFormat="0" applyFill="0" applyAlignment="0" applyProtection="0"/>
    <xf numFmtId="169" fontId="74" fillId="0" borderId="50" applyNumberFormat="0" applyFill="0" applyAlignment="0" applyProtection="0"/>
    <xf numFmtId="168" fontId="74" fillId="0" borderId="50" applyNumberFormat="0" applyFill="0" applyAlignment="0" applyProtection="0"/>
    <xf numFmtId="168" fontId="74" fillId="0" borderId="50" applyNumberFormat="0" applyFill="0" applyAlignment="0" applyProtection="0"/>
    <xf numFmtId="169" fontId="74" fillId="0" borderId="50" applyNumberFormat="0" applyFill="0" applyAlignment="0" applyProtection="0"/>
    <xf numFmtId="168" fontId="74" fillId="0" borderId="50" applyNumberFormat="0" applyFill="0" applyAlignment="0" applyProtection="0"/>
    <xf numFmtId="168" fontId="74" fillId="0" borderId="50" applyNumberFormat="0" applyFill="0" applyAlignment="0" applyProtection="0"/>
    <xf numFmtId="169" fontId="74" fillId="0" borderId="50" applyNumberFormat="0" applyFill="0" applyAlignment="0" applyProtection="0"/>
    <xf numFmtId="168" fontId="74" fillId="0" borderId="50" applyNumberFormat="0" applyFill="0" applyAlignment="0" applyProtection="0"/>
    <xf numFmtId="0" fontId="72"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5" fillId="73"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0" fontId="75" fillId="73"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0" fontId="75" fillId="73" borderId="0" applyNumberFormat="0" applyBorder="0" applyAlignment="0" applyProtection="0"/>
    <xf numFmtId="1" fontId="78" fillId="0" borderId="0" applyProtection="0"/>
    <xf numFmtId="168" fontId="29" fillId="0" borderId="51"/>
    <xf numFmtId="169" fontId="29" fillId="0" borderId="51"/>
    <xf numFmtId="168" fontId="29"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9" fillId="0" borderId="0"/>
    <xf numFmtId="181" fontId="2"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0" fillId="0" borderId="0"/>
    <xf numFmtId="0" fontId="80" fillId="0" borderId="0"/>
    <xf numFmtId="0" fontId="79" fillId="0" borderId="0"/>
    <xf numFmtId="179" fontId="31" fillId="0" borderId="0"/>
    <xf numFmtId="179" fontId="2" fillId="0" borderId="0"/>
    <xf numFmtId="179" fontId="2" fillId="0" borderId="0"/>
    <xf numFmtId="0" fontId="2" fillId="0" borderId="0"/>
    <xf numFmtId="0" fontId="2"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31" fillId="0" borderId="0"/>
    <xf numFmtId="168" fontId="31" fillId="0" borderId="0"/>
    <xf numFmtId="0" fontId="3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68" fontId="31" fillId="0" borderId="0"/>
    <xf numFmtId="0" fontId="31" fillId="0" borderId="0"/>
    <xf numFmtId="0" fontId="3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179" fontId="31" fillId="0" borderId="0"/>
    <xf numFmtId="179" fontId="3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31" fillId="0" borderId="0"/>
    <xf numFmtId="179" fontId="31" fillId="0" borderId="0"/>
    <xf numFmtId="179" fontId="31" fillId="0" borderId="0"/>
    <xf numFmtId="179"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79" fontId="2"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31" fillId="0" borderId="0"/>
    <xf numFmtId="0" fontId="2" fillId="0" borderId="0"/>
    <xf numFmtId="0" fontId="30" fillId="0" borderId="0"/>
    <xf numFmtId="168" fontId="28" fillId="0" borderId="0"/>
    <xf numFmtId="0" fontId="2"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1" fillId="0" borderId="0"/>
    <xf numFmtId="0" fontId="31" fillId="0" borderId="0"/>
    <xf numFmtId="168" fontId="28" fillId="0" borderId="0"/>
    <xf numFmtId="0" fontId="68" fillId="0" borderId="0"/>
    <xf numFmtId="0" fontId="2" fillId="0" borderId="0"/>
    <xf numFmtId="168" fontId="28" fillId="0" borderId="0"/>
    <xf numFmtId="0" fontId="1"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179" fontId="2" fillId="0" borderId="0"/>
    <xf numFmtId="0" fontId="2" fillId="0" borderId="0"/>
    <xf numFmtId="179" fontId="2" fillId="0" borderId="0"/>
    <xf numFmtId="0" fontId="2" fillId="0" borderId="0"/>
    <xf numFmtId="179" fontId="2" fillId="0" borderId="0"/>
    <xf numFmtId="0"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179" fontId="31"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9"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79" fontId="2"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9" fillId="0" borderId="0"/>
    <xf numFmtId="0" fontId="8"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179" fontId="8" fillId="0" borderId="0"/>
    <xf numFmtId="0" fontId="29" fillId="0" borderId="0"/>
    <xf numFmtId="179" fontId="29" fillId="0" borderId="0"/>
    <xf numFmtId="0" fontId="29" fillId="0" borderId="0"/>
    <xf numFmtId="0" fontId="2"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9" fillId="0" borderId="0"/>
    <xf numFmtId="179" fontId="8"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9" fillId="0" borderId="0"/>
    <xf numFmtId="0" fontId="29" fillId="0" borderId="0"/>
    <xf numFmtId="168" fontId="29" fillId="0" borderId="0"/>
    <xf numFmtId="0" fontId="79"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9" fillId="0" borderId="0"/>
    <xf numFmtId="0" fontId="8" fillId="0" borderId="0"/>
    <xf numFmtId="0" fontId="79" fillId="0" borderId="0"/>
    <xf numFmtId="168" fontId="8" fillId="0" borderId="0"/>
    <xf numFmtId="0" fontId="79" fillId="0" borderId="0"/>
    <xf numFmtId="168" fontId="8"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179" fontId="8"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179" fontId="2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9"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179" fontId="29"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7" fillId="0" borderId="0"/>
    <xf numFmtId="0" fontId="2" fillId="0" borderId="0"/>
    <xf numFmtId="0" fontId="79" fillId="0" borderId="0"/>
    <xf numFmtId="168" fontId="4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2"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2"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69"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168" fontId="2"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3" fillId="0" borderId="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168" fontId="2" fillId="0" borderId="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2" fillId="74" borderId="52" applyNumberFormat="0" applyFont="0" applyAlignment="0" applyProtection="0"/>
    <xf numFmtId="0" fontId="30" fillId="74" borderId="52" applyNumberFormat="0" applyFont="0" applyAlignment="0" applyProtection="0"/>
    <xf numFmtId="168" fontId="2" fillId="0" borderId="0"/>
    <xf numFmtId="0" fontId="30" fillId="74" borderId="52" applyNumberFormat="0" applyFont="0" applyAlignment="0" applyProtection="0"/>
    <xf numFmtId="0" fontId="30"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30" fillId="74" borderId="52" applyNumberFormat="0" applyFont="0" applyAlignment="0" applyProtection="0"/>
    <xf numFmtId="0" fontId="2"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169" fontId="2" fillId="0" borderId="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2" fillId="74" borderId="52" applyNumberFormat="0" applyFont="0" applyAlignment="0" applyProtection="0"/>
    <xf numFmtId="0" fontId="2" fillId="0" borderId="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5" fillId="0" borderId="0"/>
    <xf numFmtId="0" fontId="85" fillId="0" borderId="0"/>
    <xf numFmtId="168" fontId="85" fillId="0" borderId="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168" fontId="88"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168" fontId="88"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169" fontId="88"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168" fontId="88" fillId="64" borderId="53" applyNumberFormat="0" applyAlignment="0" applyProtection="0"/>
    <xf numFmtId="169" fontId="88" fillId="64" borderId="53" applyNumberFormat="0" applyAlignment="0" applyProtection="0"/>
    <xf numFmtId="168" fontId="88" fillId="64" borderId="53" applyNumberFormat="0" applyAlignment="0" applyProtection="0"/>
    <xf numFmtId="168" fontId="88" fillId="64" borderId="53" applyNumberFormat="0" applyAlignment="0" applyProtection="0"/>
    <xf numFmtId="169" fontId="88" fillId="64" borderId="53" applyNumberFormat="0" applyAlignment="0" applyProtection="0"/>
    <xf numFmtId="168" fontId="88" fillId="64" borderId="53" applyNumberFormat="0" applyAlignment="0" applyProtection="0"/>
    <xf numFmtId="168" fontId="88" fillId="64" borderId="53" applyNumberFormat="0" applyAlignment="0" applyProtection="0"/>
    <xf numFmtId="169" fontId="88" fillId="64" borderId="53" applyNumberFormat="0" applyAlignment="0" applyProtection="0"/>
    <xf numFmtId="168" fontId="88" fillId="64" borderId="53" applyNumberFormat="0" applyAlignment="0" applyProtection="0"/>
    <xf numFmtId="168" fontId="88" fillId="64" borderId="53" applyNumberFormat="0" applyAlignment="0" applyProtection="0"/>
    <xf numFmtId="169" fontId="88" fillId="64" borderId="53" applyNumberFormat="0" applyAlignment="0" applyProtection="0"/>
    <xf numFmtId="168" fontId="88" fillId="64" borderId="53" applyNumberFormat="0" applyAlignment="0" applyProtection="0"/>
    <xf numFmtId="0" fontId="86" fillId="64" borderId="53" applyNumberFormat="0" applyAlignment="0" applyProtection="0"/>
    <xf numFmtId="0" fontId="28" fillId="0" borderId="0"/>
    <xf numFmtId="175" fontId="40" fillId="0" borderId="0" applyFont="0" applyFill="0" applyBorder="0" applyAlignment="0" applyProtection="0"/>
    <xf numFmtId="186" fontId="4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89"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xf numFmtId="0" fontId="2" fillId="0" borderId="0"/>
    <xf numFmtId="168" fontId="2" fillId="0" borderId="0"/>
    <xf numFmtId="187" fontId="68" fillId="0" borderId="3" applyNumberFormat="0">
      <alignment horizontal="center" vertical="top" wrapText="1"/>
    </xf>
    <xf numFmtId="0" fontId="9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1" fillId="0" borderId="0"/>
    <xf numFmtId="0" fontId="28" fillId="0" borderId="0"/>
    <xf numFmtId="0" fontId="92" fillId="0" borderId="0"/>
    <xf numFmtId="0" fontId="92" fillId="0" borderId="0"/>
    <xf numFmtId="168" fontId="28" fillId="0" borderId="0"/>
    <xf numFmtId="168" fontId="28"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49" fontId="49" fillId="0" borderId="0" applyFill="0" applyBorder="0" applyAlignment="0"/>
    <xf numFmtId="189" fontId="40" fillId="0" borderId="0" applyFill="0" applyBorder="0" applyAlignment="0"/>
    <xf numFmtId="190" fontId="40" fillId="0" borderId="0" applyFill="0" applyBorder="0" applyAlignment="0"/>
    <xf numFmtId="0" fontId="95" fillId="0" borderId="0">
      <alignment horizontal="center" vertical="top"/>
    </xf>
    <xf numFmtId="0" fontId="96" fillId="0" borderId="0" applyNumberFormat="0" applyFill="0" applyBorder="0" applyAlignment="0" applyProtection="0"/>
    <xf numFmtId="169" fontId="96" fillId="0" borderId="0" applyNumberFormat="0" applyFill="0" applyBorder="0" applyAlignment="0" applyProtection="0"/>
    <xf numFmtId="0"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6" fillId="0" borderId="0" applyNumberFormat="0" applyFill="0" applyBorder="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168" fontId="97"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168" fontId="97"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169" fontId="97"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168" fontId="97" fillId="0" borderId="54" applyNumberFormat="0" applyFill="0" applyAlignment="0" applyProtection="0"/>
    <xf numFmtId="169" fontId="97" fillId="0" borderId="54" applyNumberFormat="0" applyFill="0" applyAlignment="0" applyProtection="0"/>
    <xf numFmtId="168" fontId="97" fillId="0" borderId="54" applyNumberFormat="0" applyFill="0" applyAlignment="0" applyProtection="0"/>
    <xf numFmtId="168" fontId="97" fillId="0" borderId="54" applyNumberFormat="0" applyFill="0" applyAlignment="0" applyProtection="0"/>
    <xf numFmtId="169" fontId="97" fillId="0" borderId="54" applyNumberFormat="0" applyFill="0" applyAlignment="0" applyProtection="0"/>
    <xf numFmtId="168" fontId="97" fillId="0" borderId="54" applyNumberFormat="0" applyFill="0" applyAlignment="0" applyProtection="0"/>
    <xf numFmtId="168" fontId="97" fillId="0" borderId="54" applyNumberFormat="0" applyFill="0" applyAlignment="0" applyProtection="0"/>
    <xf numFmtId="169" fontId="97" fillId="0" borderId="54" applyNumberFormat="0" applyFill="0" applyAlignment="0" applyProtection="0"/>
    <xf numFmtId="168" fontId="97" fillId="0" borderId="54" applyNumberFormat="0" applyFill="0" applyAlignment="0" applyProtection="0"/>
    <xf numFmtId="168" fontId="97" fillId="0" borderId="54" applyNumberFormat="0" applyFill="0" applyAlignment="0" applyProtection="0"/>
    <xf numFmtId="169" fontId="97" fillId="0" borderId="54" applyNumberFormat="0" applyFill="0" applyAlignment="0" applyProtection="0"/>
    <xf numFmtId="168" fontId="97" fillId="0" borderId="54" applyNumberFormat="0" applyFill="0" applyAlignment="0" applyProtection="0"/>
    <xf numFmtId="0" fontId="50" fillId="0" borderId="54" applyNumberFormat="0" applyFill="0" applyAlignment="0" applyProtection="0"/>
    <xf numFmtId="0" fontId="28" fillId="0" borderId="55"/>
    <xf numFmtId="185" fontId="8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9" fillId="0" borderId="0" applyFont="0" applyFill="0" applyBorder="0" applyAlignment="0" applyProtection="0"/>
    <xf numFmtId="192" fontId="2" fillId="0" borderId="0" applyFon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0" fontId="98" fillId="0" borderId="0" applyNumberFormat="0" applyFill="0" applyBorder="0" applyAlignment="0" applyProtection="0"/>
    <xf numFmtId="1" fontId="100" fillId="0" borderId="0" applyFill="0" applyProtection="0">
      <alignment horizontal="right"/>
    </xf>
    <xf numFmtId="42" fontId="101" fillId="0" borderId="0" applyFont="0" applyFill="0" applyBorder="0" applyAlignment="0" applyProtection="0"/>
    <xf numFmtId="44" fontId="101" fillId="0" borderId="0" applyFont="0" applyFill="0" applyBorder="0" applyAlignment="0" applyProtection="0"/>
    <xf numFmtId="0" fontId="102" fillId="0" borderId="0"/>
    <xf numFmtId="0" fontId="103" fillId="0" borderId="0"/>
    <xf numFmtId="38" fontId="29" fillId="0" borderId="0" applyFont="0" applyFill="0" applyBorder="0" applyAlignment="0" applyProtection="0"/>
    <xf numFmtId="40" fontId="29" fillId="0" borderId="0" applyFont="0" applyFill="0" applyBorder="0" applyAlignment="0" applyProtection="0"/>
    <xf numFmtId="41" fontId="101" fillId="0" borderId="0" applyFont="0" applyFill="0" applyBorder="0" applyAlignment="0" applyProtection="0"/>
    <xf numFmtId="43" fontId="101" fillId="0" borderId="0" applyFont="0" applyFill="0" applyBorder="0" applyAlignment="0" applyProtection="0"/>
    <xf numFmtId="0" fontId="2" fillId="0" borderId="0"/>
    <xf numFmtId="9" fontId="1" fillId="0" borderId="0" applyFont="0" applyFill="0" applyBorder="0" applyAlignment="0" applyProtection="0"/>
    <xf numFmtId="0" fontId="50" fillId="0" borderId="124" applyNumberFormat="0" applyFill="0" applyAlignment="0" applyProtection="0"/>
    <xf numFmtId="168" fontId="97" fillId="0" borderId="124" applyNumberFormat="0" applyFill="0" applyAlignment="0" applyProtection="0"/>
    <xf numFmtId="169" fontId="97" fillId="0" borderId="124" applyNumberFormat="0" applyFill="0" applyAlignment="0" applyProtection="0"/>
    <xf numFmtId="168" fontId="97" fillId="0" borderId="124" applyNumberFormat="0" applyFill="0" applyAlignment="0" applyProtection="0"/>
    <xf numFmtId="168" fontId="97" fillId="0" borderId="124" applyNumberFormat="0" applyFill="0" applyAlignment="0" applyProtection="0"/>
    <xf numFmtId="169" fontId="97" fillId="0" borderId="124" applyNumberFormat="0" applyFill="0" applyAlignment="0" applyProtection="0"/>
    <xf numFmtId="168" fontId="97" fillId="0" borderId="124" applyNumberFormat="0" applyFill="0" applyAlignment="0" applyProtection="0"/>
    <xf numFmtId="168" fontId="97" fillId="0" borderId="124" applyNumberFormat="0" applyFill="0" applyAlignment="0" applyProtection="0"/>
    <xf numFmtId="169" fontId="97" fillId="0" borderId="124" applyNumberFormat="0" applyFill="0" applyAlignment="0" applyProtection="0"/>
    <xf numFmtId="168" fontId="97" fillId="0" borderId="124" applyNumberFormat="0" applyFill="0" applyAlignment="0" applyProtection="0"/>
    <xf numFmtId="168" fontId="97" fillId="0" borderId="124" applyNumberFormat="0" applyFill="0" applyAlignment="0" applyProtection="0"/>
    <xf numFmtId="169" fontId="97" fillId="0" borderId="124" applyNumberFormat="0" applyFill="0" applyAlignment="0" applyProtection="0"/>
    <xf numFmtId="168" fontId="97"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169" fontId="97"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168" fontId="97"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168" fontId="97"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0" fontId="50" fillId="0" borderId="124" applyNumberFormat="0" applyFill="0" applyAlignment="0" applyProtection="0"/>
    <xf numFmtId="188" fontId="2" fillId="70" borderId="118" applyFont="0">
      <alignment horizontal="right" vertical="center"/>
    </xf>
    <xf numFmtId="3" fontId="2" fillId="70" borderId="118" applyFont="0">
      <alignment horizontal="right" vertical="center"/>
    </xf>
    <xf numFmtId="0" fontId="86" fillId="64" borderId="123" applyNumberFormat="0" applyAlignment="0" applyProtection="0"/>
    <xf numFmtId="168" fontId="88" fillId="64" borderId="123" applyNumberFormat="0" applyAlignment="0" applyProtection="0"/>
    <xf numFmtId="169" fontId="88" fillId="64" borderId="123" applyNumberFormat="0" applyAlignment="0" applyProtection="0"/>
    <xf numFmtId="168" fontId="88" fillId="64" borderId="123" applyNumberFormat="0" applyAlignment="0" applyProtection="0"/>
    <xf numFmtId="168" fontId="88" fillId="64" borderId="123" applyNumberFormat="0" applyAlignment="0" applyProtection="0"/>
    <xf numFmtId="169" fontId="88" fillId="64" borderId="123" applyNumberFormat="0" applyAlignment="0" applyProtection="0"/>
    <xf numFmtId="168" fontId="88" fillId="64" borderId="123" applyNumberFormat="0" applyAlignment="0" applyProtection="0"/>
    <xf numFmtId="168" fontId="88" fillId="64" borderId="123" applyNumberFormat="0" applyAlignment="0" applyProtection="0"/>
    <xf numFmtId="169" fontId="88" fillId="64" borderId="123" applyNumberFormat="0" applyAlignment="0" applyProtection="0"/>
    <xf numFmtId="168" fontId="88" fillId="64" borderId="123" applyNumberFormat="0" applyAlignment="0" applyProtection="0"/>
    <xf numFmtId="168" fontId="88" fillId="64" borderId="123" applyNumberFormat="0" applyAlignment="0" applyProtection="0"/>
    <xf numFmtId="169" fontId="88" fillId="64" borderId="123" applyNumberFormat="0" applyAlignment="0" applyProtection="0"/>
    <xf numFmtId="168" fontId="88"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169" fontId="88"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168" fontId="88"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168" fontId="88"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0" fontId="86" fillId="64" borderId="123" applyNumberFormat="0" applyAlignment="0" applyProtection="0"/>
    <xf numFmtId="3" fontId="2" fillId="75" borderId="118" applyFont="0">
      <alignment horizontal="right" vertical="center"/>
      <protection locked="0"/>
    </xf>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2"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2" fillId="74" borderId="122" applyNumberFormat="0" applyFont="0" applyAlignment="0" applyProtection="0"/>
    <xf numFmtId="0" fontId="30"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2"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0" fontId="30" fillId="74" borderId="122" applyNumberFormat="0" applyFont="0" applyAlignment="0" applyProtection="0"/>
    <xf numFmtId="3" fontId="2" fillId="72" borderId="118" applyFont="0">
      <alignment horizontal="right" vertical="center"/>
      <protection locked="0"/>
    </xf>
    <xf numFmtId="0" fontId="69" fillId="43" borderId="121" applyNumberFormat="0" applyAlignment="0" applyProtection="0"/>
    <xf numFmtId="168" fontId="71" fillId="43" borderId="121" applyNumberFormat="0" applyAlignment="0" applyProtection="0"/>
    <xf numFmtId="169" fontId="71" fillId="43" borderId="121" applyNumberFormat="0" applyAlignment="0" applyProtection="0"/>
    <xf numFmtId="168" fontId="71" fillId="43" borderId="121" applyNumberFormat="0" applyAlignment="0" applyProtection="0"/>
    <xf numFmtId="168" fontId="71" fillId="43" borderId="121" applyNumberFormat="0" applyAlignment="0" applyProtection="0"/>
    <xf numFmtId="169" fontId="71" fillId="43" borderId="121" applyNumberFormat="0" applyAlignment="0" applyProtection="0"/>
    <xf numFmtId="168" fontId="71" fillId="43" borderId="121" applyNumberFormat="0" applyAlignment="0" applyProtection="0"/>
    <xf numFmtId="168" fontId="71" fillId="43" borderId="121" applyNumberFormat="0" applyAlignment="0" applyProtection="0"/>
    <xf numFmtId="169" fontId="71" fillId="43" borderId="121" applyNumberFormat="0" applyAlignment="0" applyProtection="0"/>
    <xf numFmtId="168" fontId="71" fillId="43" borderId="121" applyNumberFormat="0" applyAlignment="0" applyProtection="0"/>
    <xf numFmtId="168" fontId="71" fillId="43" borderId="121" applyNumberFormat="0" applyAlignment="0" applyProtection="0"/>
    <xf numFmtId="169" fontId="71" fillId="43" borderId="121" applyNumberFormat="0" applyAlignment="0" applyProtection="0"/>
    <xf numFmtId="168" fontId="71"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169" fontId="71"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168" fontId="71"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168" fontId="71"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69" fillId="43" borderId="121" applyNumberFormat="0" applyAlignment="0" applyProtection="0"/>
    <xf numFmtId="0" fontId="2" fillId="71" borderId="119" applyNumberFormat="0" applyFont="0" applyBorder="0" applyProtection="0">
      <alignment horizontal="left" vertical="center"/>
    </xf>
    <xf numFmtId="9" fontId="2" fillId="71" borderId="118" applyFont="0" applyProtection="0">
      <alignment horizontal="right" vertical="center"/>
    </xf>
    <xf numFmtId="3" fontId="2" fillId="71" borderId="118" applyFont="0" applyProtection="0">
      <alignment horizontal="right" vertical="center"/>
    </xf>
    <xf numFmtId="0" fontId="65" fillId="70" borderId="119" applyFont="0" applyBorder="0">
      <alignment horizontal="center" wrapText="1"/>
    </xf>
    <xf numFmtId="168" fontId="57" fillId="0" borderId="116">
      <alignment horizontal="left" vertical="center"/>
    </xf>
    <xf numFmtId="0" fontId="57" fillId="0" borderId="116">
      <alignment horizontal="left" vertical="center"/>
    </xf>
    <xf numFmtId="0" fontId="57" fillId="0" borderId="116">
      <alignment horizontal="left" vertical="center"/>
    </xf>
    <xf numFmtId="0" fontId="2" fillId="69" borderId="118" applyNumberFormat="0" applyFont="0" applyBorder="0" applyProtection="0">
      <alignment horizontal="center" vertical="center"/>
    </xf>
    <xf numFmtId="0" fontId="39" fillId="0" borderId="118" applyNumberFormat="0" applyAlignment="0">
      <alignment horizontal="right"/>
      <protection locked="0"/>
    </xf>
    <xf numFmtId="0" fontId="39" fillId="0" borderId="118" applyNumberFormat="0" applyAlignment="0">
      <alignment horizontal="right"/>
      <protection locked="0"/>
    </xf>
    <xf numFmtId="0" fontId="39" fillId="0" borderId="118" applyNumberFormat="0" applyAlignment="0">
      <alignment horizontal="right"/>
      <protection locked="0"/>
    </xf>
    <xf numFmtId="0" fontId="39" fillId="0" borderId="118" applyNumberFormat="0" applyAlignment="0">
      <alignment horizontal="right"/>
      <protection locked="0"/>
    </xf>
    <xf numFmtId="0" fontId="39" fillId="0" borderId="118" applyNumberFormat="0" applyAlignment="0">
      <alignment horizontal="right"/>
      <protection locked="0"/>
    </xf>
    <xf numFmtId="0" fontId="39" fillId="0" borderId="118" applyNumberFormat="0" applyAlignment="0">
      <alignment horizontal="right"/>
      <protection locked="0"/>
    </xf>
    <xf numFmtId="0" fontId="39" fillId="0" borderId="118" applyNumberFormat="0" applyAlignment="0">
      <alignment horizontal="right"/>
      <protection locked="0"/>
    </xf>
    <xf numFmtId="0" fontId="39" fillId="0" borderId="118" applyNumberFormat="0" applyAlignment="0">
      <alignment horizontal="right"/>
      <protection locked="0"/>
    </xf>
    <xf numFmtId="0" fontId="39" fillId="0" borderId="118" applyNumberFormat="0" applyAlignment="0">
      <alignment horizontal="right"/>
      <protection locked="0"/>
    </xf>
    <xf numFmtId="0" fontId="39" fillId="0" borderId="118" applyNumberFormat="0" applyAlignment="0">
      <alignment horizontal="right"/>
      <protection locked="0"/>
    </xf>
    <xf numFmtId="0" fontId="41" fillId="64" borderId="121" applyNumberFormat="0" applyAlignment="0" applyProtection="0"/>
    <xf numFmtId="168" fontId="43" fillId="64" borderId="121" applyNumberFormat="0" applyAlignment="0" applyProtection="0"/>
    <xf numFmtId="169" fontId="43" fillId="64" borderId="121" applyNumberFormat="0" applyAlignment="0" applyProtection="0"/>
    <xf numFmtId="168" fontId="43" fillId="64" borderId="121" applyNumberFormat="0" applyAlignment="0" applyProtection="0"/>
    <xf numFmtId="168" fontId="43" fillId="64" borderId="121" applyNumberFormat="0" applyAlignment="0" applyProtection="0"/>
    <xf numFmtId="169" fontId="43" fillId="64" borderId="121" applyNumberFormat="0" applyAlignment="0" applyProtection="0"/>
    <xf numFmtId="168" fontId="43" fillId="64" borderId="121" applyNumberFormat="0" applyAlignment="0" applyProtection="0"/>
    <xf numFmtId="168" fontId="43" fillId="64" borderId="121" applyNumberFormat="0" applyAlignment="0" applyProtection="0"/>
    <xf numFmtId="169" fontId="43" fillId="64" borderId="121" applyNumberFormat="0" applyAlignment="0" applyProtection="0"/>
    <xf numFmtId="168" fontId="43" fillId="64" borderId="121" applyNumberFormat="0" applyAlignment="0" applyProtection="0"/>
    <xf numFmtId="168" fontId="43" fillId="64" borderId="121" applyNumberFormat="0" applyAlignment="0" applyProtection="0"/>
    <xf numFmtId="169" fontId="43" fillId="64" borderId="121" applyNumberFormat="0" applyAlignment="0" applyProtection="0"/>
    <xf numFmtId="168" fontId="43"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169" fontId="43"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168" fontId="43"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168" fontId="43"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41" fillId="64" borderId="121" applyNumberFormat="0" applyAlignment="0" applyProtection="0"/>
    <xf numFmtId="0" fontId="1" fillId="0" borderId="0"/>
    <xf numFmtId="169" fontId="29" fillId="37" borderId="0"/>
    <xf numFmtId="0" fontId="2" fillId="0" borderId="0">
      <alignment vertical="center"/>
    </xf>
  </cellStyleXfs>
  <cellXfs count="654">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9"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20" fillId="0" borderId="0" xfId="0" applyFont="1" applyAlignment="1">
      <alignment vertical="center"/>
    </xf>
    <xf numFmtId="0" fontId="9" fillId="0" borderId="0" xfId="0" applyFont="1" applyFill="1" applyBorder="1"/>
    <xf numFmtId="0" fontId="19" fillId="0" borderId="0" xfId="0" applyFont="1" applyFill="1"/>
    <xf numFmtId="0" fontId="21" fillId="0" borderId="3" xfId="0" applyFont="1" applyFill="1" applyBorder="1" applyAlignment="1">
      <alignment horizontal="left" vertical="center"/>
    </xf>
    <xf numFmtId="0" fontId="21" fillId="0" borderId="3" xfId="0" applyFont="1" applyFill="1" applyBorder="1" applyAlignment="1">
      <alignment horizontal="center" vertical="center" wrapText="1"/>
    </xf>
    <xf numFmtId="0" fontId="21" fillId="0" borderId="3" xfId="0" applyFont="1" applyFill="1" applyBorder="1" applyAlignment="1">
      <alignment horizontal="left" indent="1"/>
    </xf>
    <xf numFmtId="0" fontId="22" fillId="0" borderId="3" xfId="0" applyFont="1" applyFill="1" applyBorder="1" applyAlignment="1">
      <alignment horizontal="center"/>
    </xf>
    <xf numFmtId="38" fontId="21" fillId="0" borderId="3" xfId="0" applyNumberFormat="1" applyFont="1" applyFill="1" applyBorder="1" applyAlignment="1" applyProtection="1">
      <alignment horizontal="right"/>
      <protection locked="0"/>
    </xf>
    <xf numFmtId="0" fontId="21" fillId="0" borderId="3" xfId="0" applyFont="1" applyFill="1" applyBorder="1" applyAlignment="1">
      <alignment horizontal="left" wrapText="1" indent="1"/>
    </xf>
    <xf numFmtId="0" fontId="21" fillId="0" borderId="3" xfId="0" applyFont="1" applyFill="1" applyBorder="1" applyAlignment="1">
      <alignment horizontal="left" wrapText="1" indent="2"/>
    </xf>
    <xf numFmtId="0" fontId="22" fillId="0" borderId="3" xfId="0" applyFont="1" applyFill="1" applyBorder="1" applyAlignment="1"/>
    <xf numFmtId="0" fontId="22" fillId="0" borderId="3" xfId="0" applyFont="1" applyFill="1" applyBorder="1" applyAlignment="1">
      <alignment horizontal="left"/>
    </xf>
    <xf numFmtId="0" fontId="22" fillId="0" borderId="3" xfId="0" applyFont="1" applyFill="1" applyBorder="1" applyAlignment="1">
      <alignment horizontal="left" indent="1"/>
    </xf>
    <xf numFmtId="0" fontId="22"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4" fillId="0" borderId="43" xfId="0" applyFont="1" applyBorder="1" applyAlignment="1"/>
    <xf numFmtId="0" fontId="26" fillId="0" borderId="0" xfId="0" applyFont="1" applyAlignment="1">
      <alignment horizontal="center" vertical="center"/>
    </xf>
    <xf numFmtId="0" fontId="26"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6"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6" fillId="0" borderId="36" xfId="0" applyFont="1" applyBorder="1" applyAlignment="1">
      <alignment wrapText="1"/>
    </xf>
    <xf numFmtId="0" fontId="26" fillId="0" borderId="12" xfId="0" applyFont="1" applyBorder="1" applyAlignment="1">
      <alignment wrapText="1"/>
    </xf>
    <xf numFmtId="0" fontId="20" fillId="0" borderId="12" xfId="0" applyFont="1" applyBorder="1" applyAlignment="1">
      <alignment wrapText="1"/>
    </xf>
    <xf numFmtId="0" fontId="20" fillId="0" borderId="12" xfId="0" applyFont="1" applyBorder="1" applyAlignment="1">
      <alignment horizontal="right" wrapText="1"/>
    </xf>
    <xf numFmtId="0" fontId="26" fillId="0" borderId="13" xfId="0" applyFont="1" applyBorder="1" applyAlignment="1">
      <alignment wrapText="1"/>
    </xf>
    <xf numFmtId="0" fontId="20" fillId="0" borderId="13" xfId="0" applyFont="1" applyBorder="1" applyAlignment="1">
      <alignment horizontal="right" wrapText="1"/>
    </xf>
    <xf numFmtId="0" fontId="25" fillId="36" borderId="16" xfId="0" applyFont="1" applyFill="1" applyBorder="1" applyAlignment="1">
      <alignment wrapText="1"/>
    </xf>
    <xf numFmtId="0" fontId="4" fillId="0" borderId="22" xfId="0" applyFont="1" applyBorder="1"/>
    <xf numFmtId="0" fontId="26" fillId="0" borderId="3" xfId="0" applyFont="1" applyBorder="1"/>
    <xf numFmtId="0" fontId="25"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1" fillId="0" borderId="19" xfId="0" applyFont="1" applyFill="1" applyBorder="1" applyAlignment="1">
      <alignment horizontal="left" vertical="center" indent="1"/>
    </xf>
    <xf numFmtId="0" fontId="21" fillId="0" borderId="20" xfId="0" applyFont="1" applyFill="1" applyBorder="1" applyAlignment="1">
      <alignment horizontal="left" vertical="center"/>
    </xf>
    <xf numFmtId="0" fontId="21" fillId="0" borderId="22" xfId="0" applyFont="1" applyFill="1" applyBorder="1" applyAlignment="1">
      <alignment horizontal="left" vertical="center" indent="1"/>
    </xf>
    <xf numFmtId="0" fontId="21" fillId="0" borderId="23" xfId="0" applyFont="1" applyFill="1" applyBorder="1" applyAlignment="1">
      <alignment horizontal="center" vertical="center" wrapText="1"/>
    </xf>
    <xf numFmtId="0" fontId="21" fillId="0" borderId="22" xfId="0" applyFont="1" applyFill="1" applyBorder="1" applyAlignment="1">
      <alignment horizontal="left" indent="1"/>
    </xf>
    <xf numFmtId="38" fontId="21" fillId="0" borderId="23" xfId="0" applyNumberFormat="1" applyFont="1" applyFill="1" applyBorder="1" applyAlignment="1" applyProtection="1">
      <alignment horizontal="right"/>
      <protection locked="0"/>
    </xf>
    <xf numFmtId="0" fontId="21" fillId="0" borderId="25" xfId="0" applyFont="1" applyFill="1" applyBorder="1" applyAlignment="1">
      <alignment horizontal="left" vertical="center" indent="1"/>
    </xf>
    <xf numFmtId="0" fontId="22" fillId="0" borderId="26" xfId="0" applyFont="1" applyFill="1" applyBorder="1" applyAlignment="1"/>
    <xf numFmtId="0" fontId="4" fillId="0" borderId="60" xfId="0" applyFont="1" applyBorder="1"/>
    <xf numFmtId="0" fontId="23" fillId="0" borderId="25" xfId="0" applyFont="1" applyBorder="1" applyAlignment="1">
      <alignment horizontal="center" vertical="center" wrapText="1"/>
    </xf>
    <xf numFmtId="0" fontId="23" fillId="0" borderId="26" xfId="0" applyFont="1" applyBorder="1" applyAlignment="1">
      <alignment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6" fillId="0" borderId="22" xfId="0" applyFont="1" applyBorder="1" applyAlignment="1">
      <alignment horizontal="center"/>
    </xf>
    <xf numFmtId="167" fontId="26" fillId="0" borderId="69" xfId="0" applyNumberFormat="1" applyFont="1" applyBorder="1" applyAlignment="1">
      <alignment horizontal="center"/>
    </xf>
    <xf numFmtId="167" fontId="26" fillId="0" borderId="67" xfId="0" applyNumberFormat="1" applyFont="1" applyBorder="1" applyAlignment="1">
      <alignment horizontal="center"/>
    </xf>
    <xf numFmtId="167" fontId="20" fillId="0" borderId="67" xfId="0" applyNumberFormat="1" applyFont="1" applyBorder="1" applyAlignment="1">
      <alignment horizontal="center"/>
    </xf>
    <xf numFmtId="167" fontId="26" fillId="0" borderId="70" xfId="0" applyNumberFormat="1" applyFont="1" applyBorder="1" applyAlignment="1">
      <alignment horizontal="center"/>
    </xf>
    <xf numFmtId="167" fontId="25" fillId="36" borderId="62" xfId="0" applyNumberFormat="1" applyFont="1" applyFill="1" applyBorder="1" applyAlignment="1">
      <alignment horizontal="center"/>
    </xf>
    <xf numFmtId="167" fontId="26" fillId="0" borderId="66" xfId="0" applyNumberFormat="1" applyFont="1" applyBorder="1" applyAlignment="1">
      <alignment horizontal="center"/>
    </xf>
    <xf numFmtId="0" fontId="26" fillId="0" borderId="25" xfId="0" applyFont="1" applyBorder="1" applyAlignment="1">
      <alignment horizontal="center"/>
    </xf>
    <xf numFmtId="0" fontId="25" fillId="36" borderId="63" xfId="0" applyFont="1" applyFill="1" applyBorder="1" applyAlignment="1">
      <alignment wrapText="1"/>
    </xf>
    <xf numFmtId="167" fontId="25"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1" xfId="0" applyFont="1" applyBorder="1"/>
    <xf numFmtId="0" fontId="4" fillId="0" borderId="20" xfId="0" applyFont="1" applyBorder="1"/>
    <xf numFmtId="0" fontId="4" fillId="0" borderId="25" xfId="0" applyFont="1" applyBorder="1"/>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6" fillId="0" borderId="3" xfId="20960" applyFont="1" applyFill="1" applyBorder="1" applyAlignment="1" applyProtection="1">
      <alignment horizontal="center" vertical="center"/>
    </xf>
    <xf numFmtId="0" fontId="107"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9"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9"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7" xfId="0" applyFont="1" applyBorder="1" applyAlignment="1">
      <alignment vertical="center" wrapText="1"/>
    </xf>
    <xf numFmtId="0" fontId="6" fillId="0" borderId="7" xfId="0" applyFont="1" applyBorder="1" applyAlignment="1">
      <alignment vertical="center" wrapText="1"/>
    </xf>
    <xf numFmtId="0" fontId="23" fillId="0" borderId="7" xfId="0" applyFont="1" applyBorder="1" applyAlignment="1">
      <alignment horizontal="center" vertical="center" wrapText="1"/>
    </xf>
    <xf numFmtId="0" fontId="23" fillId="0" borderId="72"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9"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9"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9" fillId="0" borderId="10" xfId="0" applyFont="1" applyFill="1" applyBorder="1" applyAlignment="1" applyProtection="1">
      <alignment horizontal="left" vertical="center" indent="1"/>
      <protection locked="0"/>
    </xf>
    <xf numFmtId="0" fontId="19"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9" fillId="0" borderId="0" xfId="0" applyFont="1" applyFill="1" applyBorder="1" applyAlignment="1"/>
    <xf numFmtId="49" fontId="109" fillId="0" borderId="3" xfId="0" applyNumberFormat="1" applyFont="1" applyFill="1" applyBorder="1" applyAlignment="1">
      <alignment horizontal="right" vertical="center"/>
    </xf>
    <xf numFmtId="49" fontId="109" fillId="0" borderId="7" xfId="0" applyNumberFormat="1" applyFont="1" applyFill="1" applyBorder="1" applyAlignment="1">
      <alignment horizontal="right" vertical="center"/>
    </xf>
    <xf numFmtId="49" fontId="109" fillId="0" borderId="84" xfId="0" applyNumberFormat="1" applyFont="1" applyFill="1" applyBorder="1" applyAlignment="1">
      <alignment horizontal="right" vertical="center"/>
    </xf>
    <xf numFmtId="49" fontId="109" fillId="0" borderId="87" xfId="0" applyNumberFormat="1" applyFont="1" applyFill="1" applyBorder="1" applyAlignment="1">
      <alignment horizontal="right" vertical="center"/>
    </xf>
    <xf numFmtId="49" fontId="109" fillId="0" borderId="95" xfId="0" applyNumberFormat="1" applyFont="1" applyFill="1" applyBorder="1" applyAlignment="1">
      <alignment horizontal="right" vertical="center"/>
    </xf>
    <xf numFmtId="0" fontId="109" fillId="0" borderId="0" xfId="0" applyFont="1" applyFill="1" applyBorder="1" applyAlignment="1">
      <alignment horizontal="left"/>
    </xf>
    <xf numFmtId="49" fontId="109" fillId="0" borderId="98" xfId="0" applyNumberFormat="1" applyFont="1" applyFill="1" applyBorder="1" applyAlignment="1">
      <alignment horizontal="right" vertical="center"/>
    </xf>
    <xf numFmtId="0" fontId="109" fillId="0" borderId="95" xfId="0" applyNumberFormat="1" applyFont="1" applyFill="1" applyBorder="1" applyAlignment="1">
      <alignment vertical="center" wrapText="1"/>
    </xf>
    <xf numFmtId="0" fontId="109" fillId="0" borderId="95" xfId="0" applyFont="1" applyFill="1" applyBorder="1" applyAlignment="1">
      <alignment horizontal="left" vertical="center" wrapText="1"/>
    </xf>
    <xf numFmtId="0" fontId="109" fillId="0" borderId="95" xfId="12672" applyFont="1" applyFill="1" applyBorder="1" applyAlignment="1">
      <alignment horizontal="left" vertical="center" wrapText="1"/>
    </xf>
    <xf numFmtId="0" fontId="109" fillId="0" borderId="95" xfId="0" applyNumberFormat="1" applyFont="1" applyFill="1" applyBorder="1" applyAlignment="1">
      <alignment horizontal="left" vertical="center" wrapText="1"/>
    </xf>
    <xf numFmtId="0" fontId="109" fillId="0" borderId="95" xfId="0" applyNumberFormat="1" applyFont="1" applyFill="1" applyBorder="1" applyAlignment="1">
      <alignment horizontal="right" vertical="center" wrapText="1"/>
    </xf>
    <xf numFmtId="0" fontId="109" fillId="0" borderId="95" xfId="0" applyNumberFormat="1" applyFont="1" applyFill="1" applyBorder="1" applyAlignment="1">
      <alignment horizontal="right" vertical="center"/>
    </xf>
    <xf numFmtId="0" fontId="109" fillId="0" borderId="95" xfId="0" applyFont="1" applyFill="1" applyBorder="1" applyAlignment="1">
      <alignment vertical="center" wrapText="1"/>
    </xf>
    <xf numFmtId="0" fontId="109" fillId="0" borderId="98" xfId="0" applyNumberFormat="1" applyFont="1" applyFill="1" applyBorder="1" applyAlignment="1">
      <alignment horizontal="left" vertical="center" wrapText="1"/>
    </xf>
    <xf numFmtId="49" fontId="109" fillId="0" borderId="0" xfId="0" applyNumberFormat="1" applyFont="1" applyFill="1" applyBorder="1" applyAlignment="1">
      <alignment horizontal="right" vertical="center"/>
    </xf>
    <xf numFmtId="0" fontId="109" fillId="0" borderId="0" xfId="0" applyFont="1" applyFill="1" applyBorder="1" applyAlignment="1">
      <alignment vertical="center" wrapText="1"/>
    </xf>
    <xf numFmtId="0" fontId="109" fillId="0" borderId="0" xfId="0" applyFont="1" applyFill="1" applyBorder="1" applyAlignment="1">
      <alignment horizontal="left" vertical="center" wrapText="1"/>
    </xf>
    <xf numFmtId="0" fontId="109" fillId="0" borderId="22" xfId="0" applyFont="1" applyFill="1" applyBorder="1"/>
    <xf numFmtId="0" fontId="109" fillId="0" borderId="22" xfId="0" applyFont="1" applyFill="1" applyBorder="1" applyAlignment="1">
      <alignment horizontal="right"/>
    </xf>
    <xf numFmtId="49" fontId="109" fillId="0" borderId="22" xfId="0" applyNumberFormat="1" applyFont="1" applyFill="1" applyBorder="1" applyAlignment="1">
      <alignment horizontal="right" vertical="center"/>
    </xf>
    <xf numFmtId="49" fontId="109"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9" fillId="0" borderId="104" xfId="0" applyNumberFormat="1" applyFont="1" applyFill="1" applyBorder="1" applyAlignment="1">
      <alignment horizontal="right" vertical="center"/>
    </xf>
    <xf numFmtId="0" fontId="109" fillId="0" borderId="95" xfId="0" applyFont="1" applyFill="1" applyBorder="1" applyAlignment="1">
      <alignment horizontal="left" vertical="center" wrapText="1"/>
    </xf>
    <xf numFmtId="0" fontId="7" fillId="0" borderId="3" xfId="0" applyFont="1" applyFill="1" applyBorder="1" applyAlignment="1">
      <alignment vertical="center" wrapText="1"/>
    </xf>
    <xf numFmtId="0" fontId="109" fillId="0" borderId="102" xfId="0" applyFont="1" applyFill="1" applyBorder="1" applyAlignment="1">
      <alignment vertical="center" wrapText="1"/>
    </xf>
    <xf numFmtId="0" fontId="109" fillId="0" borderId="102" xfId="0" applyFont="1" applyFill="1" applyBorder="1" applyAlignment="1">
      <alignment horizontal="left" vertical="center" wrapText="1"/>
    </xf>
    <xf numFmtId="167" fontId="19" fillId="77" borderId="67" xfId="0" applyNumberFormat="1" applyFont="1" applyFill="1" applyBorder="1" applyAlignment="1">
      <alignment horizontal="center"/>
    </xf>
    <xf numFmtId="0" fontId="109" fillId="0" borderId="95" xfId="0" applyNumberFormat="1" applyFont="1" applyFill="1" applyBorder="1" applyAlignment="1">
      <alignment vertical="center"/>
    </xf>
    <xf numFmtId="0" fontId="109" fillId="0" borderId="95" xfId="0" applyNumberFormat="1" applyFont="1" applyFill="1" applyBorder="1" applyAlignment="1">
      <alignment horizontal="left" vertical="center" wrapText="1"/>
    </xf>
    <xf numFmtId="0" fontId="111" fillId="0" borderId="95" xfId="0" applyNumberFormat="1" applyFont="1" applyFill="1" applyBorder="1" applyAlignment="1">
      <alignment vertical="center" wrapText="1"/>
    </xf>
    <xf numFmtId="0" fontId="111" fillId="0" borderId="3" xfId="0" applyNumberFormat="1" applyFont="1" applyFill="1" applyBorder="1" applyAlignment="1">
      <alignment vertical="center" wrapText="1"/>
    </xf>
    <xf numFmtId="0" fontId="111" fillId="0" borderId="95" xfId="0" applyNumberFormat="1" applyFont="1" applyFill="1" applyBorder="1" applyAlignment="1">
      <alignment horizontal="left" vertical="center" wrapText="1"/>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8" fillId="2" borderId="3" xfId="0" applyNumberFormat="1" applyFont="1" applyFill="1" applyBorder="1" applyAlignment="1" applyProtection="1">
      <alignment vertical="center"/>
      <protection locked="0"/>
    </xf>
    <xf numFmtId="193" fontId="18" fillId="2" borderId="2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1"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1"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2" fillId="0" borderId="3" xfId="0" applyNumberFormat="1" applyFont="1" applyFill="1" applyBorder="1" applyAlignment="1">
      <alignment horizontal="center"/>
    </xf>
    <xf numFmtId="193" fontId="22" fillId="0" borderId="23" xfId="0" applyNumberFormat="1" applyFont="1" applyFill="1" applyBorder="1" applyAlignment="1">
      <alignment horizontal="center"/>
    </xf>
    <xf numFmtId="193" fontId="21" fillId="36" borderId="3" xfId="0" applyNumberFormat="1" applyFont="1" applyFill="1" applyBorder="1" applyAlignment="1" applyProtection="1">
      <alignment horizontal="right"/>
    </xf>
    <xf numFmtId="193" fontId="21" fillId="0" borderId="23" xfId="0" applyNumberFormat="1" applyFont="1" applyFill="1" applyBorder="1" applyAlignment="1" applyProtection="1">
      <alignment horizontal="right"/>
      <protection locked="0"/>
    </xf>
    <xf numFmtId="193" fontId="9" fillId="36" borderId="3" xfId="7" applyNumberFormat="1" applyFont="1" applyFill="1" applyBorder="1" applyAlignment="1" applyProtection="1"/>
    <xf numFmtId="193" fontId="21"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1" fillId="0" borderId="3" xfId="0" applyNumberFormat="1" applyFont="1" applyFill="1" applyBorder="1" applyAlignment="1" applyProtection="1">
      <alignment horizontal="right" vertical="center"/>
      <protection locked="0"/>
    </xf>
    <xf numFmtId="193" fontId="21"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4" fillId="36" borderId="26" xfId="0" applyNumberFormat="1" applyFont="1" applyFill="1" applyBorder="1" applyAlignment="1">
      <alignment vertical="center" wrapText="1"/>
    </xf>
    <xf numFmtId="3" fontId="24"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6" fillId="0" borderId="35" xfId="0" applyNumberFormat="1" applyFont="1" applyBorder="1" applyAlignment="1">
      <alignment vertical="center"/>
    </xf>
    <xf numFmtId="193" fontId="26" fillId="0" borderId="14" xfId="0" applyNumberFormat="1" applyFont="1" applyBorder="1" applyAlignment="1">
      <alignment vertical="center"/>
    </xf>
    <xf numFmtId="193" fontId="20" fillId="0" borderId="14" xfId="0" applyNumberFormat="1" applyFont="1" applyBorder="1" applyAlignment="1">
      <alignment vertical="center"/>
    </xf>
    <xf numFmtId="193" fontId="26" fillId="0" borderId="15" xfId="0" applyNumberFormat="1" applyFont="1" applyBorder="1" applyAlignment="1">
      <alignment vertical="center"/>
    </xf>
    <xf numFmtId="193" fontId="25" fillId="36" borderId="17" xfId="0" applyNumberFormat="1" applyFont="1" applyFill="1" applyBorder="1" applyAlignment="1">
      <alignment vertical="center"/>
    </xf>
    <xf numFmtId="193" fontId="26" fillId="0" borderId="18" xfId="0" applyNumberFormat="1" applyFont="1" applyBorder="1" applyAlignment="1">
      <alignment vertical="center"/>
    </xf>
    <xf numFmtId="193" fontId="25" fillId="36" borderId="6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6"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10"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4" fillId="0" borderId="23" xfId="0" applyNumberFormat="1" applyFont="1" applyBorder="1" applyAlignment="1"/>
    <xf numFmtId="167" fontId="6" fillId="36" borderId="26" xfId="0" applyNumberFormat="1" applyFont="1" applyFill="1" applyBorder="1" applyAlignment="1">
      <alignment horizontal="center" vertical="center"/>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left" vertical="center" wrapText="1" inden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69" fontId="29" fillId="37" borderId="0" xfId="20" applyBorder="1"/>
    <xf numFmtId="169" fontId="29" fillId="37" borderId="111" xfId="20" applyBorder="1"/>
    <xf numFmtId="193" fontId="9" fillId="2" borderId="23" xfId="0" applyNumberFormat="1" applyFont="1" applyFill="1" applyBorder="1" applyAlignment="1" applyProtection="1">
      <alignment vertical="center"/>
      <protection locked="0"/>
    </xf>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18" xfId="0" applyFont="1" applyFill="1" applyBorder="1" applyAlignment="1">
      <alignment vertical="center"/>
    </xf>
    <xf numFmtId="0" fontId="6" fillId="0" borderId="118" xfId="0" applyFont="1" applyFill="1" applyBorder="1" applyAlignment="1">
      <alignment vertical="center"/>
    </xf>
    <xf numFmtId="0" fontId="4" fillId="0" borderId="20" xfId="0" applyFont="1" applyFill="1" applyBorder="1" applyAlignment="1">
      <alignment vertical="center"/>
    </xf>
    <xf numFmtId="0" fontId="4" fillId="0" borderId="113" xfId="0" applyFont="1" applyFill="1" applyBorder="1" applyAlignment="1">
      <alignment vertical="center"/>
    </xf>
    <xf numFmtId="0" fontId="4" fillId="0" borderId="115" xfId="0" applyFont="1" applyFill="1" applyBorder="1" applyAlignment="1">
      <alignment vertical="center"/>
    </xf>
    <xf numFmtId="0" fontId="4" fillId="0" borderId="19" xfId="0" applyFont="1" applyFill="1" applyBorder="1" applyAlignment="1">
      <alignment horizontal="center" vertical="center"/>
    </xf>
    <xf numFmtId="0" fontId="4" fillId="0" borderId="126" xfId="0" applyFont="1" applyFill="1" applyBorder="1" applyAlignment="1">
      <alignment horizontal="center" vertical="center"/>
    </xf>
    <xf numFmtId="0" fontId="4" fillId="0" borderId="128" xfId="0" applyFont="1" applyFill="1" applyBorder="1" applyAlignment="1">
      <alignment horizontal="center" vertical="center"/>
    </xf>
    <xf numFmtId="169" fontId="29" fillId="37" borderId="34" xfId="20" applyBorder="1"/>
    <xf numFmtId="169" fontId="29" fillId="37" borderId="129" xfId="20" applyBorder="1"/>
    <xf numFmtId="169" fontId="29" fillId="37" borderId="120" xfId="20" applyBorder="1"/>
    <xf numFmtId="169" fontId="29" fillId="37" borderId="61" xfId="20" applyBorder="1"/>
    <xf numFmtId="0" fontId="4" fillId="3" borderId="71" xfId="0" applyFont="1" applyFill="1" applyBorder="1" applyAlignment="1">
      <alignment horizontal="center" vertical="center"/>
    </xf>
    <xf numFmtId="0" fontId="4" fillId="3" borderId="0" xfId="0" applyFont="1" applyFill="1" applyBorder="1" applyAlignment="1">
      <alignment vertical="center"/>
    </xf>
    <xf numFmtId="0" fontId="4" fillId="0" borderId="77" xfId="0" applyFont="1" applyFill="1" applyBorder="1" applyAlignment="1">
      <alignment horizontal="center" vertical="center"/>
    </xf>
    <xf numFmtId="0" fontId="4" fillId="3" borderId="116" xfId="0" applyFont="1" applyFill="1" applyBorder="1" applyAlignment="1">
      <alignment vertical="center"/>
    </xf>
    <xf numFmtId="0" fontId="14" fillId="3" borderId="130" xfId="0" applyFont="1" applyFill="1" applyBorder="1" applyAlignment="1">
      <alignment horizontal="left"/>
    </xf>
    <xf numFmtId="0" fontId="14" fillId="3" borderId="131" xfId="0" applyFont="1" applyFill="1" applyBorder="1" applyAlignment="1">
      <alignment horizontal="left"/>
    </xf>
    <xf numFmtId="0" fontId="4" fillId="0" borderId="0" xfId="0" applyFont="1"/>
    <xf numFmtId="0" fontId="4" fillId="0" borderId="0" xfId="0" applyFont="1" applyFill="1"/>
    <xf numFmtId="0" fontId="4" fillId="0" borderId="118" xfId="0" applyFont="1" applyFill="1" applyBorder="1" applyAlignment="1">
      <alignment horizontal="center" vertical="center" wrapText="1"/>
    </xf>
    <xf numFmtId="0" fontId="109" fillId="78" borderId="102" xfId="0" applyFont="1" applyFill="1" applyBorder="1" applyAlignment="1">
      <alignment horizontal="left" vertical="center"/>
    </xf>
    <xf numFmtId="0" fontId="109" fillId="78" borderId="95" xfId="0" applyFont="1" applyFill="1" applyBorder="1" applyAlignment="1">
      <alignment vertical="center" wrapText="1"/>
    </xf>
    <xf numFmtId="0" fontId="109" fillId="78" borderId="95" xfId="0" applyFont="1" applyFill="1" applyBorder="1" applyAlignment="1">
      <alignment horizontal="left" vertical="center" wrapText="1"/>
    </xf>
    <xf numFmtId="0" fontId="109" fillId="0" borderId="102" xfId="0" applyFont="1" applyFill="1" applyBorder="1" applyAlignment="1">
      <alignment horizontal="right" vertical="center"/>
    </xf>
    <xf numFmtId="0" fontId="4" fillId="0" borderId="135" xfId="0" applyFont="1" applyFill="1" applyBorder="1" applyAlignment="1">
      <alignment horizontal="center" vertical="center" wrapText="1"/>
    </xf>
    <xf numFmtId="0" fontId="6" fillId="3" borderId="136" xfId="0" applyFont="1" applyFill="1" applyBorder="1" applyAlignment="1">
      <alignment vertical="center"/>
    </xf>
    <xf numFmtId="0" fontId="4" fillId="3" borderId="24" xfId="0" applyFont="1" applyFill="1" applyBorder="1" applyAlignment="1">
      <alignment vertical="center"/>
    </xf>
    <xf numFmtId="0" fontId="4" fillId="0" borderId="137" xfId="0" applyFont="1" applyFill="1" applyBorder="1" applyAlignment="1">
      <alignment horizontal="center" vertical="center"/>
    </xf>
    <xf numFmtId="0" fontId="6" fillId="0" borderId="26" xfId="0" applyFont="1" applyFill="1" applyBorder="1" applyAlignment="1">
      <alignment vertical="center"/>
    </xf>
    <xf numFmtId="169" fontId="29" fillId="37" borderId="28" xfId="20" applyBorder="1"/>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7" xfId="0" applyBorder="1"/>
    <xf numFmtId="0" fontId="0" fillId="0" borderId="137" xfId="0" applyBorder="1" applyAlignment="1">
      <alignment horizontal="center"/>
    </xf>
    <xf numFmtId="0" fontId="4" fillId="0" borderId="117" xfId="0" applyFont="1" applyBorder="1" applyAlignment="1">
      <alignment vertical="center" wrapText="1"/>
    </xf>
    <xf numFmtId="167" fontId="4" fillId="0" borderId="118" xfId="0" applyNumberFormat="1" applyFont="1" applyBorder="1" applyAlignment="1">
      <alignment horizontal="center" vertical="center"/>
    </xf>
    <xf numFmtId="167" fontId="4" fillId="0" borderId="135" xfId="0" applyNumberFormat="1" applyFont="1" applyBorder="1" applyAlignment="1">
      <alignment horizontal="center" vertical="center"/>
    </xf>
    <xf numFmtId="167" fontId="14" fillId="0" borderId="118" xfId="0" applyNumberFormat="1" applyFont="1" applyBorder="1" applyAlignment="1">
      <alignment horizontal="center" vertical="center"/>
    </xf>
    <xf numFmtId="0" fontId="14" fillId="0" borderId="117" xfId="0" applyFont="1" applyBorder="1" applyAlignment="1">
      <alignment vertical="center" wrapText="1"/>
    </xf>
    <xf numFmtId="0" fontId="0" fillId="0" borderId="25" xfId="0" applyBorder="1"/>
    <xf numFmtId="0" fontId="6" fillId="36" borderId="138"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37" xfId="0" applyFont="1" applyFill="1" applyBorder="1" applyAlignment="1">
      <alignment horizontal="left" vertical="center" wrapText="1"/>
    </xf>
    <xf numFmtId="0" fontId="6" fillId="36" borderId="118" xfId="0" applyFont="1" applyFill="1" applyBorder="1" applyAlignment="1">
      <alignment horizontal="left" vertical="center" wrapText="1"/>
    </xf>
    <xf numFmtId="0" fontId="6" fillId="36" borderId="135" xfId="0" applyFont="1" applyFill="1" applyBorder="1" applyAlignment="1">
      <alignment horizontal="left" vertical="center" wrapText="1"/>
    </xf>
    <xf numFmtId="0" fontId="4" fillId="0" borderId="137" xfId="0" applyFont="1" applyFill="1" applyBorder="1" applyAlignment="1">
      <alignment horizontal="right" vertical="center" wrapText="1"/>
    </xf>
    <xf numFmtId="0" fontId="4" fillId="0" borderId="118" xfId="0" applyFont="1" applyFill="1" applyBorder="1" applyAlignment="1">
      <alignment horizontal="left" vertical="center" wrapText="1"/>
    </xf>
    <xf numFmtId="0" fontId="113" fillId="0" borderId="137" xfId="0" applyFont="1" applyFill="1" applyBorder="1" applyAlignment="1">
      <alignment horizontal="right" vertical="center" wrapText="1"/>
    </xf>
    <xf numFmtId="0" fontId="113" fillId="0" borderId="118" xfId="0" applyFont="1" applyFill="1" applyBorder="1" applyAlignment="1">
      <alignment horizontal="left" vertical="center" wrapText="1"/>
    </xf>
    <xf numFmtId="9" fontId="6" fillId="36" borderId="118" xfId="20961" applyFont="1" applyFill="1" applyBorder="1" applyAlignment="1">
      <alignment horizontal="left" vertical="center" wrapText="1"/>
    </xf>
    <xf numFmtId="0" fontId="6" fillId="36" borderId="118" xfId="0" applyFont="1" applyFill="1" applyBorder="1" applyAlignment="1">
      <alignment horizontal="center" vertical="center" wrapText="1"/>
    </xf>
    <xf numFmtId="0" fontId="6" fillId="36" borderId="135" xfId="0" applyFont="1" applyFill="1" applyBorder="1" applyAlignment="1">
      <alignment horizontal="center" vertical="center" wrapText="1"/>
    </xf>
    <xf numFmtId="0" fontId="6" fillId="0" borderId="137"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3" fillId="0" borderId="0" xfId="0" applyFont="1" applyFill="1" applyAlignment="1">
      <alignment horizontal="left" vertical="center"/>
    </xf>
    <xf numFmtId="49" fontId="114" fillId="0" borderId="25" xfId="5" applyNumberFormat="1" applyFont="1" applyFill="1" applyBorder="1" applyAlignment="1" applyProtection="1">
      <alignment horizontal="left" vertical="center"/>
      <protection locked="0"/>
    </xf>
    <xf numFmtId="0" fontId="115" fillId="0" borderId="26" xfId="9" applyFont="1" applyFill="1" applyBorder="1" applyAlignment="1" applyProtection="1">
      <alignment horizontal="left" vertical="center" wrapText="1"/>
      <protection locked="0"/>
    </xf>
    <xf numFmtId="0" fontId="23" fillId="0" borderId="137" xfId="0" applyFont="1" applyBorder="1" applyAlignment="1">
      <alignment horizontal="center" vertical="center" wrapText="1"/>
    </xf>
    <xf numFmtId="0" fontId="23" fillId="0" borderId="118" xfId="0" applyFont="1" applyBorder="1" applyAlignment="1">
      <alignment vertical="center" wrapText="1"/>
    </xf>
    <xf numFmtId="3" fontId="24" fillId="36" borderId="118" xfId="0" applyNumberFormat="1" applyFont="1" applyFill="1" applyBorder="1" applyAlignment="1">
      <alignment vertical="center" wrapText="1"/>
    </xf>
    <xf numFmtId="3" fontId="24" fillId="36" borderId="135" xfId="0" applyNumberFormat="1" applyFont="1" applyFill="1" applyBorder="1" applyAlignment="1">
      <alignment vertical="center" wrapText="1"/>
    </xf>
    <xf numFmtId="14" fontId="7" fillId="3" borderId="118" xfId="8" quotePrefix="1" applyNumberFormat="1" applyFont="1" applyFill="1" applyBorder="1" applyAlignment="1" applyProtection="1">
      <alignment horizontal="left" vertical="center" wrapText="1" indent="2"/>
      <protection locked="0"/>
    </xf>
    <xf numFmtId="3" fontId="24" fillId="0" borderId="118" xfId="0" applyNumberFormat="1" applyFont="1" applyBorder="1" applyAlignment="1">
      <alignment vertical="center" wrapText="1"/>
    </xf>
    <xf numFmtId="3" fontId="24" fillId="0" borderId="135" xfId="0" applyNumberFormat="1" applyFont="1" applyBorder="1" applyAlignment="1">
      <alignment vertical="center" wrapText="1"/>
    </xf>
    <xf numFmtId="14" fontId="7" fillId="3" borderId="118" xfId="8" quotePrefix="1" applyNumberFormat="1" applyFont="1" applyFill="1" applyBorder="1" applyAlignment="1" applyProtection="1">
      <alignment horizontal="left" vertical="center" wrapText="1" indent="3"/>
      <protection locked="0"/>
    </xf>
    <xf numFmtId="3" fontId="24" fillId="0" borderId="118" xfId="0" applyNumberFormat="1" applyFont="1" applyFill="1" applyBorder="1" applyAlignment="1">
      <alignment vertical="center" wrapText="1"/>
    </xf>
    <xf numFmtId="0" fontId="23" fillId="0" borderId="118" xfId="0" applyFont="1" applyFill="1" applyBorder="1" applyAlignment="1">
      <alignment horizontal="left" vertical="center" wrapText="1" indent="2"/>
    </xf>
    <xf numFmtId="0" fontId="11" fillId="0" borderId="118" xfId="17" applyFill="1" applyBorder="1" applyAlignment="1" applyProtection="1"/>
    <xf numFmtId="49" fontId="113" fillId="0" borderId="137" xfId="0" applyNumberFormat="1" applyFont="1" applyFill="1" applyBorder="1" applyAlignment="1">
      <alignment horizontal="right" vertical="center" wrapText="1"/>
    </xf>
    <xf numFmtId="0" fontId="7" fillId="3" borderId="118" xfId="20960" applyFont="1" applyFill="1" applyBorder="1" applyAlignment="1" applyProtection="1"/>
    <xf numFmtId="0" fontId="106" fillId="0" borderId="118" xfId="20960" applyFont="1" applyFill="1" applyBorder="1" applyAlignment="1" applyProtection="1">
      <alignment horizontal="center" vertical="center"/>
    </xf>
    <xf numFmtId="0" fontId="4" fillId="0" borderId="118" xfId="0" applyFont="1" applyBorder="1"/>
    <xf numFmtId="0" fontId="11" fillId="0" borderId="118" xfId="17" applyFill="1" applyBorder="1" applyAlignment="1" applyProtection="1">
      <alignment horizontal="left" vertical="center" wrapText="1"/>
    </xf>
    <xf numFmtId="49" fontId="113" fillId="0" borderId="118" xfId="0" applyNumberFormat="1" applyFont="1" applyFill="1" applyBorder="1" applyAlignment="1">
      <alignment horizontal="right" vertical="center" wrapText="1"/>
    </xf>
    <xf numFmtId="0" fontId="11" fillId="0" borderId="118" xfId="17" applyFill="1" applyBorder="1" applyAlignment="1" applyProtection="1">
      <alignment horizontal="left" vertical="center"/>
    </xf>
    <xf numFmtId="0" fontId="11" fillId="0" borderId="118" xfId="17" applyBorder="1" applyAlignment="1" applyProtection="1"/>
    <xf numFmtId="0" fontId="4" fillId="0" borderId="118" xfId="0" applyFont="1" applyFill="1" applyBorder="1"/>
    <xf numFmtId="0" fontId="23" fillId="0" borderId="137" xfId="0" applyFont="1" applyFill="1" applyBorder="1" applyAlignment="1">
      <alignment horizontal="center" vertical="center" wrapText="1"/>
    </xf>
    <xf numFmtId="0" fontId="23" fillId="0" borderId="118" xfId="0" applyFont="1" applyFill="1" applyBorder="1" applyAlignment="1">
      <alignment vertical="center" wrapText="1"/>
    </xf>
    <xf numFmtId="3" fontId="24" fillId="0" borderId="135" xfId="0" applyNumberFormat="1" applyFont="1" applyFill="1" applyBorder="1" applyAlignment="1">
      <alignment vertical="center" wrapText="1"/>
    </xf>
    <xf numFmtId="0" fontId="105" fillId="0" borderId="118" xfId="0" applyFont="1" applyBorder="1"/>
    <xf numFmtId="14" fontId="1" fillId="0" borderId="0" xfId="0" applyNumberFormat="1" applyFont="1"/>
    <xf numFmtId="14" fontId="7" fillId="0" borderId="0" xfId="0" applyNumberFormat="1" applyFont="1" applyAlignment="1">
      <alignment horizontal="left"/>
    </xf>
    <xf numFmtId="14" fontId="26" fillId="0" borderId="0" xfId="0" applyNumberFormat="1" applyFont="1" applyAlignment="1">
      <alignment horizontal="left"/>
    </xf>
    <xf numFmtId="14" fontId="4" fillId="0" borderId="0" xfId="0" applyNumberFormat="1" applyFont="1" applyAlignment="1">
      <alignment horizontal="left"/>
    </xf>
    <xf numFmtId="14" fontId="4" fillId="0" borderId="0" xfId="0" applyNumberFormat="1" applyFont="1" applyFill="1" applyAlignment="1">
      <alignment horizontal="left"/>
    </xf>
    <xf numFmtId="14" fontId="9" fillId="0" borderId="0" xfId="0" applyNumberFormat="1" applyFont="1" applyAlignment="1">
      <alignment horizontal="left"/>
    </xf>
    <xf numFmtId="14" fontId="9" fillId="0" borderId="0" xfId="11" applyNumberFormat="1" applyFont="1" applyFill="1" applyBorder="1" applyAlignment="1" applyProtection="1">
      <alignment horizontal="left"/>
    </xf>
    <xf numFmtId="14" fontId="0" fillId="0" borderId="0" xfId="0" applyNumberFormat="1" applyAlignment="1">
      <alignment horizontal="left"/>
    </xf>
    <xf numFmtId="10" fontId="4" fillId="0" borderId="3" xfId="20961" applyNumberFormat="1" applyFont="1" applyFill="1" applyBorder="1" applyAlignment="1" applyProtection="1">
      <alignment horizontal="right" vertical="center" wrapText="1"/>
      <protection locked="0"/>
    </xf>
    <xf numFmtId="10" fontId="4" fillId="0" borderId="3" xfId="20961" applyNumberFormat="1" applyFont="1" applyBorder="1" applyAlignment="1" applyProtection="1">
      <alignment vertical="center" wrapText="1"/>
      <protection locked="0"/>
    </xf>
    <xf numFmtId="10" fontId="4" fillId="0" borderId="23" xfId="20961" applyNumberFormat="1" applyFont="1" applyBorder="1" applyAlignment="1" applyProtection="1">
      <alignment vertical="center" wrapText="1"/>
      <protection locked="0"/>
    </xf>
    <xf numFmtId="10" fontId="18" fillId="2" borderId="26" xfId="20961" applyNumberFormat="1" applyFont="1" applyFill="1" applyBorder="1" applyAlignment="1" applyProtection="1">
      <alignment vertical="center"/>
      <protection locked="0"/>
    </xf>
    <xf numFmtId="10" fontId="18" fillId="2" borderId="27" xfId="20961" applyNumberFormat="1" applyFont="1" applyFill="1" applyBorder="1" applyAlignment="1" applyProtection="1">
      <alignment vertical="center"/>
      <protection locked="0"/>
    </xf>
    <xf numFmtId="193" fontId="21" fillId="0" borderId="3" xfId="0" applyNumberFormat="1" applyFont="1" applyFill="1" applyBorder="1" applyAlignment="1" applyProtection="1">
      <alignment horizontal="right" indent="1"/>
      <protection locked="0"/>
    </xf>
    <xf numFmtId="0" fontId="9" fillId="0" borderId="137" xfId="0" applyFont="1" applyBorder="1" applyAlignment="1">
      <alignment vertical="center"/>
    </xf>
    <xf numFmtId="0" fontId="13" fillId="0" borderId="119" xfId="0" applyFont="1" applyBorder="1" applyAlignment="1">
      <alignment wrapText="1"/>
    </xf>
    <xf numFmtId="10" fontId="4" fillId="0" borderId="24" xfId="20961" applyNumberFormat="1" applyFont="1" applyBorder="1" applyAlignment="1"/>
    <xf numFmtId="164" fontId="4" fillId="0" borderId="135" xfId="7" applyNumberFormat="1" applyFont="1" applyFill="1" applyBorder="1" applyAlignment="1">
      <alignment horizontal="left" vertical="center" wrapText="1"/>
    </xf>
    <xf numFmtId="164" fontId="113" fillId="0" borderId="135" xfId="7" applyNumberFormat="1" applyFont="1" applyFill="1" applyBorder="1" applyAlignment="1">
      <alignment horizontal="left" vertical="center" wrapText="1"/>
    </xf>
    <xf numFmtId="10" fontId="113" fillId="0" borderId="118" xfId="20961" applyNumberFormat="1" applyFont="1" applyFill="1" applyBorder="1" applyAlignment="1">
      <alignment horizontal="left" vertical="center" wrapText="1"/>
    </xf>
    <xf numFmtId="10" fontId="115" fillId="0" borderId="26" xfId="20961" applyNumberFormat="1" applyFont="1" applyFill="1" applyBorder="1" applyAlignment="1" applyProtection="1">
      <alignment horizontal="left" vertical="center"/>
    </xf>
    <xf numFmtId="164" fontId="7" fillId="0" borderId="27" xfId="7" applyNumberFormat="1" applyFont="1" applyFill="1" applyBorder="1" applyAlignment="1" applyProtection="1">
      <alignment horizontal="left" vertical="center"/>
    </xf>
    <xf numFmtId="195" fontId="4" fillId="0" borderId="0" xfId="0" applyNumberFormat="1" applyFont="1" applyFill="1" applyAlignment="1">
      <alignment horizontal="left" vertical="center"/>
    </xf>
    <xf numFmtId="0" fontId="26" fillId="0" borderId="137" xfId="0" applyFont="1" applyBorder="1" applyAlignment="1">
      <alignment horizontal="center"/>
    </xf>
    <xf numFmtId="0" fontId="26" fillId="0" borderId="12" xfId="0" applyFont="1" applyBorder="1" applyAlignment="1">
      <alignment horizontal="right" wrapText="1"/>
    </xf>
    <xf numFmtId="193" fontId="26" fillId="0" borderId="140" xfId="0" applyNumberFormat="1" applyFont="1" applyBorder="1" applyAlignment="1">
      <alignment vertical="center"/>
    </xf>
    <xf numFmtId="0" fontId="20" fillId="0" borderId="12" xfId="0" applyFont="1" applyBorder="1" applyAlignment="1">
      <alignment horizontal="center" wrapText="1"/>
    </xf>
    <xf numFmtId="0" fontId="26" fillId="0" borderId="126" xfId="0" applyFont="1" applyBorder="1" applyAlignment="1">
      <alignment horizontal="center"/>
    </xf>
    <xf numFmtId="194" fontId="4" fillId="36" borderId="27" xfId="7" applyNumberFormat="1" applyFont="1" applyFill="1" applyBorder="1"/>
    <xf numFmtId="164" fontId="4" fillId="0" borderId="30" xfId="0" applyNumberFormat="1" applyFont="1" applyFill="1" applyBorder="1" applyAlignment="1">
      <alignment vertical="center"/>
    </xf>
    <xf numFmtId="164" fontId="4" fillId="0" borderId="21" xfId="0" applyNumberFormat="1" applyFont="1" applyFill="1" applyBorder="1" applyAlignment="1">
      <alignment vertical="center"/>
    </xf>
    <xf numFmtId="164" fontId="4" fillId="0" borderId="114" xfId="0" applyNumberFormat="1" applyFont="1" applyFill="1" applyBorder="1" applyAlignment="1">
      <alignment vertical="center"/>
    </xf>
    <xf numFmtId="164" fontId="4" fillId="0" borderId="127" xfId="0" applyNumberFormat="1" applyFont="1" applyFill="1" applyBorder="1" applyAlignment="1">
      <alignment vertical="center"/>
    </xf>
    <xf numFmtId="0" fontId="116" fillId="79" borderId="119" xfId="21412" applyFont="1" applyFill="1" applyBorder="1" applyAlignment="1" applyProtection="1">
      <alignment vertical="center" wrapText="1"/>
      <protection locked="0"/>
    </xf>
    <xf numFmtId="0" fontId="65" fillId="79" borderId="117" xfId="21412" applyFont="1" applyFill="1" applyBorder="1" applyAlignment="1" applyProtection="1">
      <alignment vertical="center"/>
      <protection locked="0"/>
    </xf>
    <xf numFmtId="0" fontId="117" fillId="70" borderId="113" xfId="21412" applyFont="1" applyFill="1" applyBorder="1" applyAlignment="1" applyProtection="1">
      <alignment horizontal="center" vertical="center"/>
      <protection locked="0"/>
    </xf>
    <xf numFmtId="0" fontId="117" fillId="0" borderId="117" xfId="21412" applyFont="1" applyFill="1" applyBorder="1" applyAlignment="1" applyProtection="1">
      <alignment horizontal="left" vertical="center" wrapText="1"/>
      <protection locked="0"/>
    </xf>
    <xf numFmtId="164" fontId="117" fillId="0" borderId="118" xfId="948" applyNumberFormat="1" applyFont="1" applyFill="1" applyBorder="1" applyAlignment="1" applyProtection="1">
      <alignment horizontal="right" vertical="center"/>
      <protection locked="0"/>
    </xf>
    <xf numFmtId="0" fontId="116" fillId="80" borderId="118" xfId="21412" applyFont="1" applyFill="1" applyBorder="1" applyAlignment="1" applyProtection="1">
      <alignment horizontal="center" vertical="center"/>
      <protection locked="0"/>
    </xf>
    <xf numFmtId="0" fontId="116" fillId="80" borderId="117" xfId="21412" applyFont="1" applyFill="1" applyBorder="1" applyAlignment="1" applyProtection="1">
      <alignment vertical="top" wrapText="1"/>
      <protection locked="0"/>
    </xf>
    <xf numFmtId="164" fontId="117" fillId="80" borderId="118" xfId="948" applyNumberFormat="1" applyFont="1" applyFill="1" applyBorder="1" applyAlignment="1" applyProtection="1">
      <alignment horizontal="right" vertical="center"/>
    </xf>
    <xf numFmtId="0" fontId="116" fillId="79" borderId="119" xfId="21412" applyFont="1" applyFill="1" applyBorder="1" applyAlignment="1" applyProtection="1">
      <alignment vertical="center"/>
      <protection locked="0"/>
    </xf>
    <xf numFmtId="164" fontId="65" fillId="79" borderId="117" xfId="948" applyNumberFormat="1" applyFont="1" applyFill="1" applyBorder="1" applyAlignment="1" applyProtection="1">
      <alignment horizontal="right" vertical="center"/>
      <protection locked="0"/>
    </xf>
    <xf numFmtId="0" fontId="118" fillId="70" borderId="113" xfId="21412" applyFont="1" applyFill="1" applyBorder="1" applyAlignment="1" applyProtection="1">
      <alignment horizontal="center" vertical="center"/>
      <protection locked="0"/>
    </xf>
    <xf numFmtId="0" fontId="117" fillId="70" borderId="117" xfId="21412" applyFont="1" applyFill="1" applyBorder="1" applyAlignment="1" applyProtection="1">
      <alignment vertical="center" wrapText="1"/>
      <protection locked="0"/>
    </xf>
    <xf numFmtId="0" fontId="117" fillId="70" borderId="117" xfId="21412" applyFont="1" applyFill="1" applyBorder="1" applyAlignment="1" applyProtection="1">
      <alignment horizontal="left" vertical="center" wrapText="1"/>
      <protection locked="0"/>
    </xf>
    <xf numFmtId="0" fontId="118" fillId="3" borderId="113" xfId="21412" applyFont="1" applyFill="1" applyBorder="1" applyAlignment="1" applyProtection="1">
      <alignment horizontal="center" vertical="center"/>
      <protection locked="0"/>
    </xf>
    <xf numFmtId="0" fontId="117" fillId="0" borderId="117" xfId="21412" applyFont="1" applyFill="1" applyBorder="1" applyAlignment="1" applyProtection="1">
      <alignment vertical="center" wrapText="1"/>
      <protection locked="0"/>
    </xf>
    <xf numFmtId="0" fontId="117" fillId="3" borderId="117" xfId="21412" applyFont="1" applyFill="1" applyBorder="1" applyAlignment="1" applyProtection="1">
      <alignment horizontal="left" vertical="center" wrapText="1"/>
      <protection locked="0"/>
    </xf>
    <xf numFmtId="0" fontId="118" fillId="0" borderId="113" xfId="21412" applyFont="1" applyFill="1" applyBorder="1" applyAlignment="1" applyProtection="1">
      <alignment horizontal="center" vertical="center"/>
      <protection locked="0"/>
    </xf>
    <xf numFmtId="0" fontId="119" fillId="80" borderId="118" xfId="21412" applyFont="1" applyFill="1" applyBorder="1" applyAlignment="1" applyProtection="1">
      <alignment horizontal="center" vertical="center"/>
      <protection locked="0"/>
    </xf>
    <xf numFmtId="0" fontId="116" fillId="80" borderId="117" xfId="21412" applyFont="1" applyFill="1" applyBorder="1" applyAlignment="1" applyProtection="1">
      <alignment vertical="center" wrapText="1"/>
      <protection locked="0"/>
    </xf>
    <xf numFmtId="164" fontId="116" fillId="79" borderId="117" xfId="948" applyNumberFormat="1" applyFont="1" applyFill="1" applyBorder="1" applyAlignment="1" applyProtection="1">
      <alignment horizontal="right" vertical="center"/>
      <protection locked="0"/>
    </xf>
    <xf numFmtId="0" fontId="116" fillId="79" borderId="119" xfId="21412" applyFont="1" applyFill="1" applyBorder="1" applyAlignment="1" applyProtection="1">
      <alignment horizontal="center" vertical="center"/>
      <protection locked="0"/>
    </xf>
    <xf numFmtId="164" fontId="117" fillId="3" borderId="118" xfId="948" applyNumberFormat="1" applyFont="1" applyFill="1" applyBorder="1" applyAlignment="1" applyProtection="1">
      <alignment horizontal="right" vertical="center"/>
      <protection locked="0"/>
    </xf>
    <xf numFmtId="0" fontId="65" fillId="79" borderId="119" xfId="21412" applyFont="1" applyFill="1" applyBorder="1" applyAlignment="1" applyProtection="1">
      <alignment vertical="center"/>
      <protection locked="0"/>
    </xf>
    <xf numFmtId="0" fontId="118" fillId="70" borderId="118" xfId="21412" applyFont="1" applyFill="1" applyBorder="1" applyAlignment="1" applyProtection="1">
      <alignment horizontal="center" vertical="center"/>
      <protection locked="0"/>
    </xf>
    <xf numFmtId="0" fontId="39" fillId="70" borderId="118" xfId="21412" applyFont="1" applyFill="1" applyBorder="1" applyAlignment="1" applyProtection="1">
      <alignment horizontal="center" vertical="center"/>
      <protection locked="0"/>
    </xf>
    <xf numFmtId="14" fontId="0" fillId="0" borderId="0" xfId="0" applyNumberFormat="1"/>
    <xf numFmtId="165" fontId="117" fillId="80" borderId="118" xfId="20961" applyNumberFormat="1" applyFont="1" applyFill="1" applyBorder="1" applyAlignment="1" applyProtection="1">
      <alignment horizontal="right" vertical="center"/>
    </xf>
    <xf numFmtId="164" fontId="29" fillId="37" borderId="0" xfId="7" applyNumberFormat="1" applyFont="1" applyFill="1" applyBorder="1"/>
    <xf numFmtId="164" fontId="4" fillId="3" borderId="59" xfId="7" applyNumberFormat="1" applyFont="1" applyFill="1" applyBorder="1" applyAlignment="1">
      <alignment vertical="center"/>
    </xf>
    <xf numFmtId="164" fontId="4" fillId="3" borderId="118" xfId="7" applyNumberFormat="1" applyFont="1" applyFill="1" applyBorder="1" applyAlignment="1">
      <alignment vertical="center"/>
    </xf>
    <xf numFmtId="164" fontId="4" fillId="3" borderId="116" xfId="7" applyNumberFormat="1" applyFont="1" applyFill="1" applyBorder="1" applyAlignment="1">
      <alignment vertical="center"/>
    </xf>
    <xf numFmtId="0" fontId="4" fillId="3" borderId="0" xfId="0" applyFont="1" applyFill="1"/>
    <xf numFmtId="164" fontId="4" fillId="3" borderId="119" xfId="7" applyNumberFormat="1" applyFont="1" applyFill="1" applyBorder="1" applyAlignment="1">
      <alignment vertical="center"/>
    </xf>
    <xf numFmtId="164" fontId="4" fillId="3" borderId="114" xfId="7" applyNumberFormat="1" applyFont="1" applyFill="1" applyBorder="1" applyAlignment="1">
      <alignment vertical="center"/>
    </xf>
    <xf numFmtId="164" fontId="4" fillId="3" borderId="113" xfId="7" applyNumberFormat="1" applyFont="1" applyFill="1" applyBorder="1" applyAlignment="1">
      <alignment vertical="center"/>
    </xf>
    <xf numFmtId="10" fontId="4" fillId="3" borderId="112" xfId="20961" applyNumberFormat="1" applyFont="1" applyFill="1" applyBorder="1" applyAlignment="1">
      <alignment vertical="center"/>
    </xf>
    <xf numFmtId="10" fontId="4" fillId="3" borderId="115" xfId="20961" applyNumberFormat="1" applyFont="1" applyFill="1" applyBorder="1" applyAlignment="1">
      <alignment vertical="center"/>
    </xf>
    <xf numFmtId="0" fontId="107" fillId="0" borderId="74" xfId="0" applyFont="1" applyBorder="1" applyAlignment="1">
      <alignment horizontal="left" vertical="center" wrapText="1"/>
    </xf>
    <xf numFmtId="0" fontId="107" fillId="0" borderId="73"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18" xfId="0" applyFont="1" applyFill="1" applyBorder="1" applyAlignment="1">
      <alignment horizontal="center" vertical="center" wrapText="1"/>
    </xf>
    <xf numFmtId="0" fontId="4" fillId="0" borderId="119" xfId="0" applyFont="1" applyFill="1" applyBorder="1" applyAlignment="1">
      <alignment horizontal="center"/>
    </xf>
    <xf numFmtId="0" fontId="4" fillId="0" borderId="24" xfId="0" applyFont="1" applyFill="1" applyBorder="1" applyAlignment="1">
      <alignment horizontal="center"/>
    </xf>
    <xf numFmtId="0" fontId="6" fillId="36" borderId="139"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36" xfId="0" applyFont="1" applyFill="1" applyBorder="1" applyAlignment="1">
      <alignment horizontal="center" vertical="center" wrapText="1"/>
    </xf>
    <xf numFmtId="0" fontId="6" fillId="36" borderId="117" xfId="0" applyFont="1" applyFill="1" applyBorder="1" applyAlignment="1">
      <alignment horizontal="center" vertical="center" wrapText="1"/>
    </xf>
    <xf numFmtId="0" fontId="104" fillId="3" borderId="75" xfId="13" applyFont="1" applyFill="1" applyBorder="1" applyAlignment="1" applyProtection="1">
      <alignment horizontal="center" vertical="center" wrapText="1"/>
      <protection locked="0"/>
    </xf>
    <xf numFmtId="0" fontId="104"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109" xfId="1" applyNumberFormat="1" applyFont="1" applyFill="1" applyBorder="1" applyAlignment="1" applyProtection="1">
      <alignment horizontal="center" vertical="center" wrapText="1"/>
      <protection locked="0"/>
    </xf>
    <xf numFmtId="164" fontId="15" fillId="0" borderId="110"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25"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108" fillId="0" borderId="101" xfId="0" applyFont="1" applyFill="1" applyBorder="1" applyAlignment="1">
      <alignment horizontal="center" vertical="center"/>
    </xf>
    <xf numFmtId="0" fontId="108" fillId="0" borderId="78" xfId="0" applyFont="1" applyFill="1" applyBorder="1" applyAlignment="1">
      <alignment horizontal="center" vertical="center"/>
    </xf>
    <xf numFmtId="0" fontId="108" fillId="0" borderId="79" xfId="0" applyFont="1" applyFill="1" applyBorder="1" applyAlignment="1">
      <alignment horizontal="center" vertical="center"/>
    </xf>
    <xf numFmtId="0" fontId="108" fillId="0" borderId="80" xfId="0" applyFont="1" applyFill="1" applyBorder="1" applyAlignment="1">
      <alignment horizontal="center" vertical="center"/>
    </xf>
    <xf numFmtId="0" fontId="109" fillId="0" borderId="3" xfId="0" applyFont="1" applyFill="1" applyBorder="1" applyAlignment="1">
      <alignment horizontal="left" vertical="center" wrapText="1"/>
    </xf>
    <xf numFmtId="0" fontId="108" fillId="76" borderId="81" xfId="0" applyFont="1" applyFill="1" applyBorder="1" applyAlignment="1">
      <alignment horizontal="center" vertical="center" wrapText="1"/>
    </xf>
    <xf numFmtId="0" fontId="108" fillId="76" borderId="82" xfId="0" applyFont="1" applyFill="1" applyBorder="1" applyAlignment="1">
      <alignment horizontal="center" vertical="center" wrapText="1"/>
    </xf>
    <xf numFmtId="0" fontId="108" fillId="76" borderId="83" xfId="0" applyFont="1" applyFill="1" applyBorder="1" applyAlignment="1">
      <alignment horizontal="center" vertical="center" wrapText="1"/>
    </xf>
    <xf numFmtId="0" fontId="109" fillId="0" borderId="59" xfId="0" applyFont="1" applyFill="1" applyBorder="1" applyAlignment="1">
      <alignment horizontal="left" vertical="center" wrapText="1"/>
    </xf>
    <xf numFmtId="0" fontId="109" fillId="0" borderId="11" xfId="0" applyFont="1" applyFill="1" applyBorder="1" applyAlignment="1">
      <alignment horizontal="left" vertical="center" wrapText="1"/>
    </xf>
    <xf numFmtId="0" fontId="109" fillId="0" borderId="8" xfId="0" applyFont="1" applyFill="1" applyBorder="1" applyAlignment="1">
      <alignment horizontal="left" vertical="center" wrapText="1"/>
    </xf>
    <xf numFmtId="0" fontId="109" fillId="0" borderId="10" xfId="0" applyFont="1" applyFill="1" applyBorder="1" applyAlignment="1">
      <alignment horizontal="left" vertical="center" wrapText="1"/>
    </xf>
    <xf numFmtId="0" fontId="109" fillId="3" borderId="8" xfId="0" applyFont="1" applyFill="1" applyBorder="1" applyAlignment="1">
      <alignment vertical="center" wrapText="1"/>
    </xf>
    <xf numFmtId="0" fontId="109" fillId="3" borderId="10" xfId="0" applyFont="1" applyFill="1" applyBorder="1" applyAlignment="1">
      <alignment vertical="center" wrapText="1"/>
    </xf>
    <xf numFmtId="0" fontId="109" fillId="0" borderId="8" xfId="0" applyFont="1" applyFill="1" applyBorder="1" applyAlignment="1">
      <alignment horizontal="left"/>
    </xf>
    <xf numFmtId="0" fontId="109" fillId="0" borderId="10" xfId="0" applyFont="1" applyFill="1" applyBorder="1" applyAlignment="1">
      <alignment horizontal="left"/>
    </xf>
    <xf numFmtId="0" fontId="109" fillId="0" borderId="88" xfId="0" applyFont="1" applyFill="1" applyBorder="1" applyAlignment="1">
      <alignment horizontal="left" vertical="center" wrapText="1"/>
    </xf>
    <xf numFmtId="0" fontId="109" fillId="0" borderId="89" xfId="0" applyFont="1" applyFill="1" applyBorder="1" applyAlignment="1">
      <alignment horizontal="left" vertical="center" wrapText="1"/>
    </xf>
    <xf numFmtId="0" fontId="109" fillId="0" borderId="59" xfId="0" applyFont="1" applyFill="1" applyBorder="1" applyAlignment="1">
      <alignment vertical="center" wrapText="1"/>
    </xf>
    <xf numFmtId="0" fontId="109" fillId="0" borderId="11" xfId="0" applyFont="1" applyFill="1" applyBorder="1" applyAlignment="1">
      <alignment vertical="center" wrapText="1"/>
    </xf>
    <xf numFmtId="0" fontId="109" fillId="0" borderId="8" xfId="0" applyFont="1" applyFill="1" applyBorder="1" applyAlignment="1">
      <alignment vertical="center" wrapText="1"/>
    </xf>
    <xf numFmtId="0" fontId="109" fillId="0" borderId="10" xfId="0" applyFont="1" applyFill="1" applyBorder="1" applyAlignment="1">
      <alignment vertical="center" wrapText="1"/>
    </xf>
    <xf numFmtId="0" fontId="109" fillId="3" borderId="85" xfId="0" applyFont="1" applyFill="1" applyBorder="1" applyAlignment="1">
      <alignment horizontal="left" vertical="center" wrapText="1"/>
    </xf>
    <xf numFmtId="0" fontId="109" fillId="3" borderId="86" xfId="0" applyFont="1" applyFill="1" applyBorder="1" applyAlignment="1">
      <alignment horizontal="left" vertical="center" wrapText="1"/>
    </xf>
    <xf numFmtId="0" fontId="109" fillId="0" borderId="85" xfId="0" applyFont="1" applyFill="1" applyBorder="1" applyAlignment="1">
      <alignment vertical="center" wrapText="1"/>
    </xf>
    <xf numFmtId="0" fontId="109" fillId="0" borderId="86" xfId="0" applyFont="1" applyFill="1" applyBorder="1" applyAlignment="1">
      <alignment vertical="center" wrapText="1"/>
    </xf>
    <xf numFmtId="0" fontId="109" fillId="0" borderId="85" xfId="0" applyFont="1" applyFill="1" applyBorder="1" applyAlignment="1">
      <alignment horizontal="left" vertical="center" wrapText="1"/>
    </xf>
    <xf numFmtId="0" fontId="109" fillId="0" borderId="86" xfId="0" applyFont="1" applyFill="1" applyBorder="1" applyAlignment="1">
      <alignment horizontal="left" vertical="center" wrapText="1"/>
    </xf>
    <xf numFmtId="0" fontId="108" fillId="76" borderId="90" xfId="0" applyFont="1" applyFill="1" applyBorder="1" applyAlignment="1">
      <alignment horizontal="center" vertical="center" wrapText="1"/>
    </xf>
    <xf numFmtId="0" fontId="108" fillId="76" borderId="0" xfId="0" applyFont="1" applyFill="1" applyBorder="1" applyAlignment="1">
      <alignment horizontal="center" vertical="center" wrapText="1"/>
    </xf>
    <xf numFmtId="0" fontId="108" fillId="76" borderId="91" xfId="0" applyFont="1" applyFill="1" applyBorder="1" applyAlignment="1">
      <alignment horizontal="center" vertical="center" wrapText="1"/>
    </xf>
    <xf numFmtId="0" fontId="109" fillId="3" borderId="8" xfId="0" applyFont="1" applyFill="1" applyBorder="1" applyAlignment="1">
      <alignment horizontal="left" vertical="center" wrapText="1"/>
    </xf>
    <xf numFmtId="0" fontId="109" fillId="3" borderId="10" xfId="0" applyFont="1" applyFill="1" applyBorder="1" applyAlignment="1">
      <alignment horizontal="left" vertical="center" wrapText="1"/>
    </xf>
    <xf numFmtId="0" fontId="108" fillId="76" borderId="132" xfId="0" applyFont="1" applyFill="1" applyBorder="1" applyAlignment="1">
      <alignment horizontal="center" vertical="center" wrapText="1"/>
    </xf>
    <xf numFmtId="0" fontId="108" fillId="76" borderId="133" xfId="0" applyFont="1" applyFill="1" applyBorder="1" applyAlignment="1">
      <alignment horizontal="center" vertical="center" wrapText="1"/>
    </xf>
    <xf numFmtId="0" fontId="108" fillId="76" borderId="134" xfId="0" applyFont="1" applyFill="1" applyBorder="1" applyAlignment="1">
      <alignment horizontal="center" vertical="center" wrapText="1"/>
    </xf>
    <xf numFmtId="49" fontId="109" fillId="0" borderId="96" xfId="0" applyNumberFormat="1" applyFont="1" applyFill="1" applyBorder="1" applyAlignment="1">
      <alignment horizontal="left" vertical="center" wrapText="1"/>
    </xf>
    <xf numFmtId="49" fontId="109" fillId="0" borderId="97" xfId="0" applyNumberFormat="1" applyFont="1" applyFill="1" applyBorder="1" applyAlignment="1">
      <alignment horizontal="left" vertical="center" wrapText="1"/>
    </xf>
    <xf numFmtId="0" fontId="108" fillId="76" borderId="106" xfId="0" applyFont="1" applyFill="1" applyBorder="1" applyAlignment="1">
      <alignment horizontal="center" vertical="center"/>
    </xf>
    <xf numFmtId="0" fontId="108" fillId="76" borderId="107" xfId="0" applyFont="1" applyFill="1" applyBorder="1" applyAlignment="1">
      <alignment horizontal="center" vertical="center"/>
    </xf>
    <xf numFmtId="0" fontId="108" fillId="76" borderId="108" xfId="0" applyFont="1" applyFill="1" applyBorder="1" applyAlignment="1">
      <alignment horizontal="center" vertical="center"/>
    </xf>
    <xf numFmtId="0" fontId="109" fillId="0" borderId="119" xfId="0" applyFont="1" applyFill="1" applyBorder="1" applyAlignment="1">
      <alignment horizontal="left" vertical="center" wrapText="1"/>
    </xf>
    <xf numFmtId="0" fontId="109" fillId="0" borderId="117" xfId="0" applyFont="1" applyFill="1" applyBorder="1" applyAlignment="1">
      <alignment horizontal="left" vertical="center" wrapText="1"/>
    </xf>
    <xf numFmtId="0" fontId="108" fillId="0" borderId="103" xfId="0" applyFont="1" applyFill="1" applyBorder="1" applyAlignment="1">
      <alignment horizontal="center" vertical="center"/>
    </xf>
    <xf numFmtId="0" fontId="109" fillId="0" borderId="96" xfId="0" applyFont="1" applyFill="1" applyBorder="1" applyAlignment="1">
      <alignment horizontal="left" vertical="center"/>
    </xf>
    <xf numFmtId="0" fontId="109" fillId="0" borderId="97" xfId="0" applyFont="1" applyFill="1" applyBorder="1" applyAlignment="1">
      <alignment horizontal="left" vertical="center"/>
    </xf>
    <xf numFmtId="0" fontId="109" fillId="0" borderId="99" xfId="0" applyFont="1" applyFill="1" applyBorder="1" applyAlignment="1">
      <alignment horizontal="left" vertical="center" wrapText="1"/>
    </xf>
    <xf numFmtId="0" fontId="109" fillId="0" borderId="100" xfId="0" applyFont="1" applyFill="1" applyBorder="1" applyAlignment="1">
      <alignment horizontal="left" vertical="center" wrapText="1"/>
    </xf>
    <xf numFmtId="0" fontId="109" fillId="0" borderId="95" xfId="0" applyFont="1" applyFill="1" applyBorder="1" applyAlignment="1">
      <alignment horizontal="left" vertical="center" wrapText="1"/>
    </xf>
    <xf numFmtId="0" fontId="109" fillId="0" borderId="104" xfId="0" applyFont="1" applyFill="1" applyBorder="1" applyAlignment="1">
      <alignment horizontal="left" vertical="center" wrapText="1"/>
    </xf>
    <xf numFmtId="0" fontId="108" fillId="76" borderId="92" xfId="0" applyFont="1" applyFill="1" applyBorder="1" applyAlignment="1">
      <alignment horizontal="center" vertical="center" wrapText="1"/>
    </xf>
    <xf numFmtId="0" fontId="108" fillId="76" borderId="93" xfId="0" applyFont="1" applyFill="1" applyBorder="1" applyAlignment="1">
      <alignment horizontal="center" vertical="center" wrapText="1"/>
    </xf>
    <xf numFmtId="0" fontId="108" fillId="76" borderId="94" xfId="0" applyFont="1" applyFill="1" applyBorder="1" applyAlignment="1">
      <alignment horizontal="center" vertical="center" wrapText="1"/>
    </xf>
    <xf numFmtId="0" fontId="108" fillId="0" borderId="105" xfId="0" applyFont="1" applyFill="1" applyBorder="1" applyAlignment="1">
      <alignment horizontal="center" vertical="center"/>
    </xf>
    <xf numFmtId="0" fontId="108" fillId="0" borderId="106" xfId="0" applyFont="1" applyFill="1" applyBorder="1" applyAlignment="1">
      <alignment horizontal="center" vertical="center"/>
    </xf>
    <xf numFmtId="0" fontId="108" fillId="0" borderId="107" xfId="0" applyFont="1" applyFill="1" applyBorder="1" applyAlignment="1">
      <alignment horizontal="center" vertical="center"/>
    </xf>
    <xf numFmtId="0" fontId="108" fillId="0" borderId="108" xfId="0" applyFont="1" applyFill="1" applyBorder="1" applyAlignment="1">
      <alignment horizontal="center" vertical="center"/>
    </xf>
    <xf numFmtId="0" fontId="109" fillId="0" borderId="98" xfId="0" applyFont="1" applyFill="1" applyBorder="1" applyAlignment="1">
      <alignment horizontal="left" vertical="center" wrapText="1"/>
    </xf>
    <xf numFmtId="0" fontId="109" fillId="78" borderId="8" xfId="0" applyFont="1" applyFill="1" applyBorder="1" applyAlignment="1">
      <alignment vertical="center" wrapText="1"/>
    </xf>
    <xf numFmtId="0" fontId="109" fillId="78" borderId="10" xfId="0" applyFont="1" applyFill="1" applyBorder="1" applyAlignment="1">
      <alignment vertical="center" wrapText="1"/>
    </xf>
    <xf numFmtId="0" fontId="7" fillId="3" borderId="23" xfId="13" applyFont="1" applyFill="1" applyBorder="1" applyAlignment="1" applyProtection="1">
      <alignment horizontal="left" vertical="center" wrapText="1"/>
      <protection locked="0"/>
    </xf>
    <xf numFmtId="0" fontId="19" fillId="0" borderId="10" xfId="0" applyFont="1" applyFill="1" applyBorder="1" applyAlignment="1" applyProtection="1">
      <alignment horizontal="left" vertical="center" wrapText="1" indent="1"/>
      <protection locked="0"/>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2" tint="-9.9978637043366805E-2"/>
    <pageSetUpPr fitToPage="1"/>
  </sheetPr>
  <dimension ref="A1:D26"/>
  <sheetViews>
    <sheetView tabSelected="1" workbookViewId="0">
      <pane xSplit="1" ySplit="7" topLeftCell="B8" activePane="bottomRight" state="frozen"/>
      <selection pane="topRight" activeCell="B1" sqref="B1"/>
      <selection pane="bottomLeft" activeCell="A8" sqref="A8"/>
      <selection pane="bottomRight" activeCell="B2" sqref="B2"/>
    </sheetView>
  </sheetViews>
  <sheetFormatPr defaultRowHeight="15"/>
  <cols>
    <col min="1" max="1" width="10.28515625" style="2" customWidth="1"/>
    <col min="2" max="2" width="134.7109375" bestFit="1" customWidth="1"/>
    <col min="3" max="3" width="39.42578125" customWidth="1"/>
    <col min="4" max="4" width="15.85546875" customWidth="1"/>
    <col min="7" max="7" width="25" customWidth="1"/>
  </cols>
  <sheetData>
    <row r="1" spans="1:4" ht="15.75">
      <c r="A1" s="10"/>
      <c r="B1" s="196" t="s">
        <v>956</v>
      </c>
      <c r="C1" s="100"/>
    </row>
    <row r="2" spans="1:4" s="193" customFormat="1" ht="15.75">
      <c r="A2" s="264">
        <v>1</v>
      </c>
      <c r="B2" s="194" t="s">
        <v>297</v>
      </c>
      <c r="C2" s="470" t="s">
        <v>883</v>
      </c>
      <c r="D2" s="471">
        <v>43465</v>
      </c>
    </row>
    <row r="3" spans="1:4" s="193" customFormat="1" ht="15.75">
      <c r="A3" s="264">
        <v>2</v>
      </c>
      <c r="B3" s="195" t="s">
        <v>298</v>
      </c>
      <c r="C3" s="470" t="s">
        <v>884</v>
      </c>
    </row>
    <row r="4" spans="1:4" s="193" customFormat="1" ht="15.75">
      <c r="A4" s="264">
        <v>3</v>
      </c>
      <c r="B4" s="195" t="s">
        <v>299</v>
      </c>
      <c r="C4" s="470" t="s">
        <v>885</v>
      </c>
    </row>
    <row r="5" spans="1:4" s="193" customFormat="1" ht="15.75">
      <c r="A5" s="265">
        <v>4</v>
      </c>
      <c r="B5" s="198" t="s">
        <v>300</v>
      </c>
      <c r="C5" s="470" t="s">
        <v>882</v>
      </c>
    </row>
    <row r="6" spans="1:4" s="197" customFormat="1" ht="65.25" customHeight="1">
      <c r="A6" s="541" t="s">
        <v>801</v>
      </c>
      <c r="B6" s="542"/>
      <c r="C6" s="542"/>
    </row>
    <row r="7" spans="1:4">
      <c r="A7" s="459" t="s">
        <v>651</v>
      </c>
      <c r="B7" s="460" t="s">
        <v>301</v>
      </c>
    </row>
    <row r="8" spans="1:4">
      <c r="A8" s="461">
        <v>1</v>
      </c>
      <c r="B8" s="457" t="s">
        <v>266</v>
      </c>
    </row>
    <row r="9" spans="1:4">
      <c r="A9" s="461">
        <v>2</v>
      </c>
      <c r="B9" s="457" t="s">
        <v>302</v>
      </c>
    </row>
    <row r="10" spans="1:4">
      <c r="A10" s="461">
        <v>3</v>
      </c>
      <c r="B10" s="457" t="s">
        <v>303</v>
      </c>
    </row>
    <row r="11" spans="1:4">
      <c r="A11" s="461">
        <v>4</v>
      </c>
      <c r="B11" s="457" t="s">
        <v>304</v>
      </c>
      <c r="C11" s="192"/>
    </row>
    <row r="12" spans="1:4">
      <c r="A12" s="461">
        <v>5</v>
      </c>
      <c r="B12" s="457" t="s">
        <v>230</v>
      </c>
    </row>
    <row r="13" spans="1:4">
      <c r="A13" s="461">
        <v>6</v>
      </c>
      <c r="B13" s="462" t="s">
        <v>191</v>
      </c>
    </row>
    <row r="14" spans="1:4">
      <c r="A14" s="461">
        <v>7</v>
      </c>
      <c r="B14" s="457" t="s">
        <v>305</v>
      </c>
    </row>
    <row r="15" spans="1:4">
      <c r="A15" s="461">
        <v>8</v>
      </c>
      <c r="B15" s="457" t="s">
        <v>309</v>
      </c>
    </row>
    <row r="16" spans="1:4">
      <c r="A16" s="461">
        <v>9</v>
      </c>
      <c r="B16" s="457" t="s">
        <v>94</v>
      </c>
    </row>
    <row r="17" spans="1:2">
      <c r="A17" s="463" t="s">
        <v>871</v>
      </c>
      <c r="B17" s="457" t="s">
        <v>843</v>
      </c>
    </row>
    <row r="18" spans="1:2">
      <c r="A18" s="461">
        <v>10</v>
      </c>
      <c r="B18" s="457" t="s">
        <v>312</v>
      </c>
    </row>
    <row r="19" spans="1:2">
      <c r="A19" s="461">
        <v>11</v>
      </c>
      <c r="B19" s="462" t="s">
        <v>293</v>
      </c>
    </row>
    <row r="20" spans="1:2">
      <c r="A20" s="461">
        <v>12</v>
      </c>
      <c r="B20" s="462" t="s">
        <v>290</v>
      </c>
    </row>
    <row r="21" spans="1:2">
      <c r="A21" s="461">
        <v>13</v>
      </c>
      <c r="B21" s="464" t="s">
        <v>771</v>
      </c>
    </row>
    <row r="22" spans="1:2">
      <c r="A22" s="461">
        <v>14</v>
      </c>
      <c r="B22" s="465" t="s">
        <v>831</v>
      </c>
    </row>
    <row r="23" spans="1:2">
      <c r="A23" s="466">
        <v>15</v>
      </c>
      <c r="B23" s="462" t="s">
        <v>83</v>
      </c>
    </row>
    <row r="24" spans="1:2">
      <c r="A24" s="5"/>
      <c r="B24" s="3"/>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s>
  <pageMargins left="0.25" right="0.25" top="0.75" bottom="0.75" header="0.3" footer="0.3"/>
  <pageSetup paperSize="9" scale="7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2" tint="-9.9978637043366805E-2"/>
    <pageSetUpPr fitToPage="1"/>
  </sheetPr>
  <dimension ref="A1:F55"/>
  <sheetViews>
    <sheetView zoomScaleNormal="100" workbookViewId="0">
      <pane xSplit="1" ySplit="5" topLeftCell="B18" activePane="bottomRight" state="frozen"/>
      <selection activeCell="B1" sqref="B1:B2"/>
      <selection pane="topRight" activeCell="B1" sqref="B1:B2"/>
      <selection pane="bottomLeft" activeCell="B1" sqref="B1:B2"/>
      <selection pane="bottomRight" activeCell="C44" sqref="C44:C46"/>
    </sheetView>
  </sheetViews>
  <sheetFormatPr defaultRowHeight="15"/>
  <cols>
    <col min="1" max="1" width="9.5703125" style="5" bestFit="1" customWidth="1"/>
    <col min="2" max="2" width="132.42578125" style="2" customWidth="1"/>
    <col min="3" max="3" width="18.42578125" style="2" customWidth="1"/>
  </cols>
  <sheetData>
    <row r="1" spans="1:6" ht="15.75">
      <c r="A1" s="18" t="s">
        <v>231</v>
      </c>
      <c r="B1" s="472" t="str">
        <f>Info!C2</f>
        <v>სს "ვითიბი ბანკი ჯორჯია"</v>
      </c>
      <c r="D1" s="2"/>
      <c r="E1" s="2"/>
      <c r="F1" s="2"/>
    </row>
    <row r="2" spans="1:6" s="22" customFormat="1" ht="15.75" customHeight="1">
      <c r="A2" s="22" t="s">
        <v>232</v>
      </c>
      <c r="B2" s="477">
        <f>Info!D2</f>
        <v>43465</v>
      </c>
    </row>
    <row r="3" spans="1:6" s="22" customFormat="1" ht="15.75" customHeight="1"/>
    <row r="4" spans="1:6" ht="15.75" thickBot="1">
      <c r="A4" s="5" t="s">
        <v>660</v>
      </c>
      <c r="B4" s="65" t="s">
        <v>94</v>
      </c>
    </row>
    <row r="5" spans="1:6">
      <c r="A5" s="146" t="s">
        <v>32</v>
      </c>
      <c r="B5" s="147"/>
      <c r="C5" s="148" t="s">
        <v>33</v>
      </c>
    </row>
    <row r="6" spans="1:6">
      <c r="A6" s="149">
        <v>1</v>
      </c>
      <c r="B6" s="89" t="s">
        <v>34</v>
      </c>
      <c r="C6" s="319">
        <f>SUM(C7:C11)</f>
        <v>207202535</v>
      </c>
    </row>
    <row r="7" spans="1:6">
      <c r="A7" s="149">
        <v>2</v>
      </c>
      <c r="B7" s="86" t="s">
        <v>35</v>
      </c>
      <c r="C7" s="320">
        <v>209008277</v>
      </c>
    </row>
    <row r="8" spans="1:6">
      <c r="A8" s="149">
        <v>3</v>
      </c>
      <c r="B8" s="80" t="s">
        <v>36</v>
      </c>
      <c r="C8" s="320"/>
    </row>
    <row r="9" spans="1:6">
      <c r="A9" s="149">
        <v>4</v>
      </c>
      <c r="B9" s="80" t="s">
        <v>37</v>
      </c>
      <c r="C9" s="320">
        <v>9827019</v>
      </c>
    </row>
    <row r="10" spans="1:6">
      <c r="A10" s="149">
        <v>5</v>
      </c>
      <c r="B10" s="80" t="s">
        <v>38</v>
      </c>
      <c r="C10" s="320"/>
    </row>
    <row r="11" spans="1:6">
      <c r="A11" s="149">
        <v>6</v>
      </c>
      <c r="B11" s="87" t="s">
        <v>39</v>
      </c>
      <c r="C11" s="320">
        <v>-11632760.999999985</v>
      </c>
    </row>
    <row r="12" spans="1:6" s="4" customFormat="1">
      <c r="A12" s="149">
        <v>7</v>
      </c>
      <c r="B12" s="89" t="s">
        <v>40</v>
      </c>
      <c r="C12" s="321">
        <f>SUM(C13:C27)</f>
        <v>17856357.100000001</v>
      </c>
    </row>
    <row r="13" spans="1:6" s="4" customFormat="1">
      <c r="A13" s="149">
        <v>8</v>
      </c>
      <c r="B13" s="88" t="s">
        <v>41</v>
      </c>
      <c r="C13" s="322">
        <v>9827019</v>
      </c>
    </row>
    <row r="14" spans="1:6" s="4" customFormat="1" ht="25.5">
      <c r="A14" s="149">
        <v>9</v>
      </c>
      <c r="B14" s="81" t="s">
        <v>42</v>
      </c>
      <c r="C14" s="322"/>
    </row>
    <row r="15" spans="1:6" s="4" customFormat="1">
      <c r="A15" s="149">
        <v>10</v>
      </c>
      <c r="B15" s="82" t="s">
        <v>43</v>
      </c>
      <c r="C15" s="322">
        <v>8029338.0999999996</v>
      </c>
    </row>
    <row r="16" spans="1:6" s="4" customFormat="1">
      <c r="A16" s="149">
        <v>11</v>
      </c>
      <c r="B16" s="83" t="s">
        <v>44</v>
      </c>
      <c r="C16" s="322"/>
    </row>
    <row r="17" spans="1:3" s="4" customFormat="1">
      <c r="A17" s="149">
        <v>12</v>
      </c>
      <c r="B17" s="82" t="s">
        <v>45</v>
      </c>
      <c r="C17" s="322"/>
    </row>
    <row r="18" spans="1:3" s="4" customFormat="1">
      <c r="A18" s="149">
        <v>13</v>
      </c>
      <c r="B18" s="82" t="s">
        <v>46</v>
      </c>
      <c r="C18" s="322"/>
    </row>
    <row r="19" spans="1:3" s="4" customFormat="1">
      <c r="A19" s="149">
        <v>14</v>
      </c>
      <c r="B19" s="82" t="s">
        <v>47</v>
      </c>
      <c r="C19" s="322"/>
    </row>
    <row r="20" spans="1:3" s="4" customFormat="1" ht="25.5">
      <c r="A20" s="149">
        <v>15</v>
      </c>
      <c r="B20" s="82" t="s">
        <v>48</v>
      </c>
      <c r="C20" s="322"/>
    </row>
    <row r="21" spans="1:3" s="4" customFormat="1" ht="25.5">
      <c r="A21" s="149">
        <v>16</v>
      </c>
      <c r="B21" s="81" t="s">
        <v>49</v>
      </c>
      <c r="C21" s="322"/>
    </row>
    <row r="22" spans="1:3" s="4" customFormat="1">
      <c r="A22" s="149">
        <v>17</v>
      </c>
      <c r="B22" s="150" t="s">
        <v>50</v>
      </c>
      <c r="C22" s="322"/>
    </row>
    <row r="23" spans="1:3" s="4" customFormat="1" ht="25.5">
      <c r="A23" s="149">
        <v>18</v>
      </c>
      <c r="B23" s="81" t="s">
        <v>51</v>
      </c>
      <c r="C23" s="322"/>
    </row>
    <row r="24" spans="1:3" s="4" customFormat="1" ht="25.5">
      <c r="A24" s="149">
        <v>19</v>
      </c>
      <c r="B24" s="81" t="s">
        <v>52</v>
      </c>
      <c r="C24" s="322"/>
    </row>
    <row r="25" spans="1:3" s="4" customFormat="1" ht="25.5">
      <c r="A25" s="149">
        <v>20</v>
      </c>
      <c r="B25" s="84" t="s">
        <v>53</v>
      </c>
      <c r="C25" s="322"/>
    </row>
    <row r="26" spans="1:3" s="4" customFormat="1">
      <c r="A26" s="149">
        <v>21</v>
      </c>
      <c r="B26" s="84" t="s">
        <v>54</v>
      </c>
      <c r="C26" s="322"/>
    </row>
    <row r="27" spans="1:3" s="4" customFormat="1" ht="25.5">
      <c r="A27" s="149">
        <v>22</v>
      </c>
      <c r="B27" s="84" t="s">
        <v>55</v>
      </c>
      <c r="C27" s="322"/>
    </row>
    <row r="28" spans="1:3" s="4" customFormat="1">
      <c r="A28" s="149">
        <v>23</v>
      </c>
      <c r="B28" s="90" t="s">
        <v>29</v>
      </c>
      <c r="C28" s="321">
        <f>C6-C12</f>
        <v>189346177.90000001</v>
      </c>
    </row>
    <row r="29" spans="1:3" s="4" customFormat="1">
      <c r="A29" s="151"/>
      <c r="B29" s="85"/>
      <c r="C29" s="322"/>
    </row>
    <row r="30" spans="1:3" s="4" customFormat="1">
      <c r="A30" s="151">
        <v>24</v>
      </c>
      <c r="B30" s="90" t="s">
        <v>56</v>
      </c>
      <c r="C30" s="321">
        <f>C31+C34</f>
        <v>11576400</v>
      </c>
    </row>
    <row r="31" spans="1:3" s="4" customFormat="1">
      <c r="A31" s="151">
        <v>25</v>
      </c>
      <c r="B31" s="80" t="s">
        <v>57</v>
      </c>
      <c r="C31" s="323">
        <f>C32+C33</f>
        <v>11576400</v>
      </c>
    </row>
    <row r="32" spans="1:3" s="4" customFormat="1">
      <c r="A32" s="151">
        <v>26</v>
      </c>
      <c r="B32" s="190" t="s">
        <v>58</v>
      </c>
      <c r="C32" s="322"/>
    </row>
    <row r="33" spans="1:3" s="4" customFormat="1">
      <c r="A33" s="151">
        <v>27</v>
      </c>
      <c r="B33" s="190" t="s">
        <v>59</v>
      </c>
      <c r="C33" s="322">
        <v>11576400</v>
      </c>
    </row>
    <row r="34" spans="1:3" s="4" customFormat="1">
      <c r="A34" s="151">
        <v>28</v>
      </c>
      <c r="B34" s="80" t="s">
        <v>60</v>
      </c>
      <c r="C34" s="322"/>
    </row>
    <row r="35" spans="1:3" s="4" customFormat="1">
      <c r="A35" s="151">
        <v>29</v>
      </c>
      <c r="B35" s="90" t="s">
        <v>61</v>
      </c>
      <c r="C35" s="321">
        <f>SUM(C36:C40)</f>
        <v>0</v>
      </c>
    </row>
    <row r="36" spans="1:3" s="4" customFormat="1">
      <c r="A36" s="151">
        <v>30</v>
      </c>
      <c r="B36" s="81" t="s">
        <v>62</v>
      </c>
      <c r="C36" s="322"/>
    </row>
    <row r="37" spans="1:3" s="4" customFormat="1">
      <c r="A37" s="151">
        <v>31</v>
      </c>
      <c r="B37" s="82" t="s">
        <v>63</v>
      </c>
      <c r="C37" s="322"/>
    </row>
    <row r="38" spans="1:3" s="4" customFormat="1" ht="25.5">
      <c r="A38" s="151">
        <v>32</v>
      </c>
      <c r="B38" s="81" t="s">
        <v>64</v>
      </c>
      <c r="C38" s="322"/>
    </row>
    <row r="39" spans="1:3" s="4" customFormat="1" ht="25.5">
      <c r="A39" s="151">
        <v>33</v>
      </c>
      <c r="B39" s="81" t="s">
        <v>52</v>
      </c>
      <c r="C39" s="322"/>
    </row>
    <row r="40" spans="1:3" s="4" customFormat="1" ht="25.5">
      <c r="A40" s="151">
        <v>34</v>
      </c>
      <c r="B40" s="84" t="s">
        <v>65</v>
      </c>
      <c r="C40" s="322"/>
    </row>
    <row r="41" spans="1:3" s="4" customFormat="1">
      <c r="A41" s="151">
        <v>35</v>
      </c>
      <c r="B41" s="90" t="s">
        <v>30</v>
      </c>
      <c r="C41" s="321">
        <f>C30-C35</f>
        <v>11576400</v>
      </c>
    </row>
    <row r="42" spans="1:3" s="4" customFormat="1">
      <c r="A42" s="151"/>
      <c r="B42" s="85"/>
      <c r="C42" s="322"/>
    </row>
    <row r="43" spans="1:3" s="4" customFormat="1">
      <c r="A43" s="151">
        <v>36</v>
      </c>
      <c r="B43" s="91" t="s">
        <v>66</v>
      </c>
      <c r="C43" s="321">
        <f>SUM(C44:C46)</f>
        <v>68766635.469381377</v>
      </c>
    </row>
    <row r="44" spans="1:3" s="4" customFormat="1">
      <c r="A44" s="151">
        <v>37</v>
      </c>
      <c r="B44" s="80" t="s">
        <v>67</v>
      </c>
      <c r="C44" s="322">
        <v>52378780.099999994</v>
      </c>
    </row>
    <row r="45" spans="1:3" s="4" customFormat="1">
      <c r="A45" s="151">
        <v>38</v>
      </c>
      <c r="B45" s="80" t="s">
        <v>68</v>
      </c>
      <c r="C45" s="322"/>
    </row>
    <row r="46" spans="1:3" s="4" customFormat="1">
      <c r="A46" s="151">
        <v>39</v>
      </c>
      <c r="B46" s="80" t="s">
        <v>69</v>
      </c>
      <c r="C46" s="322">
        <v>16387855.369381381</v>
      </c>
    </row>
    <row r="47" spans="1:3" s="4" customFormat="1">
      <c r="A47" s="151">
        <v>40</v>
      </c>
      <c r="B47" s="91" t="s">
        <v>70</v>
      </c>
      <c r="C47" s="321">
        <f>SUM(C48:C51)</f>
        <v>0</v>
      </c>
    </row>
    <row r="48" spans="1:3" s="4" customFormat="1">
      <c r="A48" s="151">
        <v>41</v>
      </c>
      <c r="B48" s="81" t="s">
        <v>71</v>
      </c>
      <c r="C48" s="322"/>
    </row>
    <row r="49" spans="1:3" s="4" customFormat="1">
      <c r="A49" s="151">
        <v>42</v>
      </c>
      <c r="B49" s="82" t="s">
        <v>72</v>
      </c>
      <c r="C49" s="322"/>
    </row>
    <row r="50" spans="1:3" s="4" customFormat="1" ht="25.5">
      <c r="A50" s="151">
        <v>43</v>
      </c>
      <c r="B50" s="81" t="s">
        <v>73</v>
      </c>
      <c r="C50" s="322"/>
    </row>
    <row r="51" spans="1:3" s="4" customFormat="1" ht="25.5">
      <c r="A51" s="151">
        <v>44</v>
      </c>
      <c r="B51" s="81" t="s">
        <v>52</v>
      </c>
      <c r="C51" s="322"/>
    </row>
    <row r="52" spans="1:3" s="4" customFormat="1" ht="15.75" thickBot="1">
      <c r="A52" s="152">
        <v>45</v>
      </c>
      <c r="B52" s="153" t="s">
        <v>31</v>
      </c>
      <c r="C52" s="324">
        <f>C43-C47</f>
        <v>68766635.469381377</v>
      </c>
    </row>
    <row r="55" spans="1:3">
      <c r="B55" s="2" t="s">
        <v>268</v>
      </c>
    </row>
  </sheetData>
  <dataValidations count="1">
    <dataValidation operator="lessThanOrEqual" allowBlank="1" showInputMessage="1" showErrorMessage="1" errorTitle="Should be negative number" error="Should be whole negative number or 0" sqref="C13:C52"/>
  </dataValidations>
  <pageMargins left="0.25" right="0.25" top="0.75" bottom="0.75" header="0.3" footer="0.3"/>
  <pageSetup scale="54" orientation="landscape" horizontalDpi="0" verticalDpi="0" r:id="rId1"/>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000"/>
    <pageSetUpPr fitToPage="1"/>
  </sheetPr>
  <dimension ref="A1:F22"/>
  <sheetViews>
    <sheetView workbookViewId="0">
      <selection activeCell="C19" sqref="C19:D21"/>
    </sheetView>
  </sheetViews>
  <sheetFormatPr defaultColWidth="9.140625" defaultRowHeight="12.75"/>
  <cols>
    <col min="1" max="1" width="10.85546875" style="396" bestFit="1" customWidth="1"/>
    <col min="2" max="2" width="59" style="396" customWidth="1"/>
    <col min="3" max="3" width="16.7109375" style="396" bestFit="1" customWidth="1"/>
    <col min="4" max="4" width="14.5703125" style="396" bestFit="1" customWidth="1"/>
    <col min="5" max="5" width="9.140625" style="396"/>
    <col min="6" max="6" width="20" style="396" bestFit="1" customWidth="1"/>
    <col min="7" max="16384" width="9.140625" style="396"/>
  </cols>
  <sheetData>
    <row r="1" spans="1:4" ht="15">
      <c r="A1" s="18" t="s">
        <v>231</v>
      </c>
      <c r="B1" s="472" t="str">
        <f>Info!C2</f>
        <v>სს "ვითიბი ბანკი ჯორჯია"</v>
      </c>
    </row>
    <row r="2" spans="1:4" s="22" customFormat="1" ht="15.75" customHeight="1">
      <c r="A2" s="22" t="s">
        <v>232</v>
      </c>
      <c r="B2" s="477">
        <f>Info!D2</f>
        <v>43465</v>
      </c>
    </row>
    <row r="3" spans="1:4" s="22" customFormat="1" ht="15.75" customHeight="1"/>
    <row r="4" spans="1:4" ht="13.5" thickBot="1">
      <c r="A4" s="397" t="s">
        <v>842</v>
      </c>
      <c r="B4" s="441" t="s">
        <v>843</v>
      </c>
    </row>
    <row r="5" spans="1:4" s="442" customFormat="1">
      <c r="A5" s="564" t="s">
        <v>844</v>
      </c>
      <c r="B5" s="565"/>
      <c r="C5" s="428" t="s">
        <v>845</v>
      </c>
      <c r="D5" s="429" t="s">
        <v>846</v>
      </c>
    </row>
    <row r="6" spans="1:4" s="443" customFormat="1">
      <c r="A6" s="430">
        <v>1</v>
      </c>
      <c r="B6" s="431" t="s">
        <v>847</v>
      </c>
      <c r="C6" s="431"/>
      <c r="D6" s="432"/>
    </row>
    <row r="7" spans="1:4" s="443" customFormat="1">
      <c r="A7" s="433" t="s">
        <v>848</v>
      </c>
      <c r="B7" s="434" t="s">
        <v>849</v>
      </c>
      <c r="C7" s="434" t="s">
        <v>870</v>
      </c>
      <c r="D7" s="488">
        <v>67675648.218078449</v>
      </c>
    </row>
    <row r="8" spans="1:4" s="443" customFormat="1">
      <c r="A8" s="433" t="s">
        <v>850</v>
      </c>
      <c r="B8" s="434" t="s">
        <v>851</v>
      </c>
      <c r="C8" s="434" t="s">
        <v>852</v>
      </c>
      <c r="D8" s="488">
        <v>90234197.624104589</v>
      </c>
    </row>
    <row r="9" spans="1:4" s="443" customFormat="1">
      <c r="A9" s="433" t="s">
        <v>853</v>
      </c>
      <c r="B9" s="434" t="s">
        <v>854</v>
      </c>
      <c r="C9" s="434" t="s">
        <v>855</v>
      </c>
      <c r="D9" s="488">
        <v>120312263.49880613</v>
      </c>
    </row>
    <row r="10" spans="1:4" s="443" customFormat="1">
      <c r="A10" s="430" t="s">
        <v>856</v>
      </c>
      <c r="B10" s="431" t="s">
        <v>857</v>
      </c>
      <c r="C10" s="431"/>
      <c r="D10" s="432"/>
    </row>
    <row r="11" spans="1:4" s="444" customFormat="1">
      <c r="A11" s="435" t="s">
        <v>858</v>
      </c>
      <c r="B11" s="436" t="s">
        <v>859</v>
      </c>
      <c r="C11" s="436" t="s">
        <v>860</v>
      </c>
      <c r="D11" s="489">
        <v>37597582.34337692</v>
      </c>
    </row>
    <row r="12" spans="1:4" s="444" customFormat="1">
      <c r="A12" s="435" t="s">
        <v>861</v>
      </c>
      <c r="B12" s="436" t="s">
        <v>862</v>
      </c>
      <c r="C12" s="436" t="s">
        <v>863</v>
      </c>
      <c r="D12" s="489">
        <v>0</v>
      </c>
    </row>
    <row r="13" spans="1:4" s="444" customFormat="1">
      <c r="A13" s="435" t="s">
        <v>864</v>
      </c>
      <c r="B13" s="436" t="s">
        <v>865</v>
      </c>
      <c r="C13" s="436" t="s">
        <v>863</v>
      </c>
      <c r="D13" s="489">
        <v>0</v>
      </c>
    </row>
    <row r="14" spans="1:4" s="443" customFormat="1">
      <c r="A14" s="430" t="s">
        <v>866</v>
      </c>
      <c r="B14" s="431" t="s">
        <v>867</v>
      </c>
      <c r="C14" s="437"/>
      <c r="D14" s="432"/>
    </row>
    <row r="15" spans="1:4" s="443" customFormat="1">
      <c r="A15" s="458" t="s">
        <v>872</v>
      </c>
      <c r="B15" s="436" t="s">
        <v>875</v>
      </c>
      <c r="C15" s="490">
        <v>1.8486337017977722E-2</v>
      </c>
      <c r="D15" s="488">
        <v>27801663.130433373</v>
      </c>
    </row>
    <row r="16" spans="1:4" s="443" customFormat="1">
      <c r="A16" s="458" t="s">
        <v>873</v>
      </c>
      <c r="B16" s="436" t="s">
        <v>876</v>
      </c>
      <c r="C16" s="490">
        <v>2.4716705000521404E-2</v>
      </c>
      <c r="D16" s="488">
        <v>37171534.06056238</v>
      </c>
    </row>
    <row r="17" spans="1:6" s="443" customFormat="1">
      <c r="A17" s="458" t="s">
        <v>874</v>
      </c>
      <c r="B17" s="436" t="s">
        <v>877</v>
      </c>
      <c r="C17" s="490">
        <v>6.7272619347943569E-2</v>
      </c>
      <c r="D17" s="488">
        <v>101171513.81555837</v>
      </c>
      <c r="F17" s="493"/>
    </row>
    <row r="18" spans="1:6" s="442" customFormat="1">
      <c r="A18" s="566" t="s">
        <v>868</v>
      </c>
      <c r="B18" s="567"/>
      <c r="C18" s="438" t="s">
        <v>845</v>
      </c>
      <c r="D18" s="439" t="s">
        <v>846</v>
      </c>
    </row>
    <row r="19" spans="1:6" s="443" customFormat="1">
      <c r="A19" s="440">
        <v>4</v>
      </c>
      <c r="B19" s="436" t="s">
        <v>29</v>
      </c>
      <c r="C19" s="490">
        <v>8.8486337017977729E-2</v>
      </c>
      <c r="D19" s="488">
        <v>133074893.69188875</v>
      </c>
    </row>
    <row r="20" spans="1:6" s="443" customFormat="1">
      <c r="A20" s="440">
        <v>5</v>
      </c>
      <c r="B20" s="436" t="s">
        <v>130</v>
      </c>
      <c r="C20" s="490">
        <v>0.1097167050005214</v>
      </c>
      <c r="D20" s="488">
        <v>165003314.0280439</v>
      </c>
    </row>
    <row r="21" spans="1:6" s="443" customFormat="1" ht="13.5" thickBot="1">
      <c r="A21" s="445" t="s">
        <v>869</v>
      </c>
      <c r="B21" s="446" t="s">
        <v>94</v>
      </c>
      <c r="C21" s="491">
        <v>0.17227261934794358</v>
      </c>
      <c r="D21" s="492">
        <v>259081359.65774146</v>
      </c>
    </row>
    <row r="22" spans="1:6">
      <c r="F22" s="397"/>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scale="8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tint="-9.9978637043366805E-2"/>
    <pageSetUpPr fitToPage="1"/>
  </sheetPr>
  <dimension ref="A1:F51"/>
  <sheetViews>
    <sheetView zoomScale="90" zoomScaleNormal="90" workbookViewId="0">
      <pane xSplit="1" ySplit="5" topLeftCell="B30" activePane="bottomRight" state="frozen"/>
      <selection activeCell="B1" sqref="B1:B2"/>
      <selection pane="topRight" activeCell="B1" sqref="B1:B2"/>
      <selection pane="bottomLeft" activeCell="B1" sqref="B1:B2"/>
      <selection pane="bottomRight" activeCell="C42" sqref="C42:C50"/>
    </sheetView>
  </sheetViews>
  <sheetFormatPr defaultRowHeight="15.75"/>
  <cols>
    <col min="1" max="1" width="10.7109375" style="76" customWidth="1"/>
    <col min="2" max="2" width="91.85546875" style="76" customWidth="1"/>
    <col min="3" max="3" width="53.140625" style="76" customWidth="1"/>
    <col min="4" max="4" width="32.28515625" style="76" customWidth="1"/>
    <col min="5" max="5" width="9.42578125" customWidth="1"/>
  </cols>
  <sheetData>
    <row r="1" spans="1:6">
      <c r="A1" s="18" t="s">
        <v>231</v>
      </c>
      <c r="B1" s="476" t="str">
        <f>Info!C2</f>
        <v>სს "ვითიბი ბანკი ჯორჯია"</v>
      </c>
      <c r="E1" s="2"/>
      <c r="F1" s="2"/>
    </row>
    <row r="2" spans="1:6" s="22" customFormat="1" ht="15.75" customHeight="1">
      <c r="A2" s="22" t="s">
        <v>232</v>
      </c>
      <c r="B2" s="477">
        <f>Info!D2</f>
        <v>43465</v>
      </c>
    </row>
    <row r="3" spans="1:6" s="22" customFormat="1" ht="15.75" customHeight="1">
      <c r="A3" s="27"/>
    </row>
    <row r="4" spans="1:6" s="22" customFormat="1" ht="15.75" customHeight="1" thickBot="1">
      <c r="A4" s="22" t="s">
        <v>661</v>
      </c>
      <c r="B4" s="213" t="s">
        <v>312</v>
      </c>
      <c r="D4" s="215" t="s">
        <v>135</v>
      </c>
    </row>
    <row r="5" spans="1:6" ht="38.25">
      <c r="A5" s="164" t="s">
        <v>32</v>
      </c>
      <c r="B5" s="165" t="s">
        <v>274</v>
      </c>
      <c r="C5" s="166" t="s">
        <v>280</v>
      </c>
      <c r="D5" s="214" t="s">
        <v>313</v>
      </c>
    </row>
    <row r="6" spans="1:6">
      <c r="A6" s="154">
        <v>1</v>
      </c>
      <c r="B6" s="92" t="s">
        <v>196</v>
      </c>
      <c r="C6" s="325">
        <v>47155853</v>
      </c>
      <c r="D6" s="155"/>
      <c r="E6" s="8"/>
    </row>
    <row r="7" spans="1:6">
      <c r="A7" s="154">
        <v>2</v>
      </c>
      <c r="B7" s="93" t="s">
        <v>197</v>
      </c>
      <c r="C7" s="326">
        <v>208412597</v>
      </c>
      <c r="D7" s="156"/>
      <c r="E7" s="8"/>
    </row>
    <row r="8" spans="1:6">
      <c r="A8" s="154">
        <v>3</v>
      </c>
      <c r="B8" s="93" t="s">
        <v>198</v>
      </c>
      <c r="C8" s="326">
        <v>85339069</v>
      </c>
      <c r="D8" s="156"/>
      <c r="E8" s="8"/>
    </row>
    <row r="9" spans="1:6">
      <c r="A9" s="154">
        <v>4</v>
      </c>
      <c r="B9" s="93" t="s">
        <v>227</v>
      </c>
      <c r="C9" s="326"/>
      <c r="D9" s="156"/>
      <c r="E9" s="8"/>
    </row>
    <row r="10" spans="1:6">
      <c r="A10" s="494">
        <v>5.0999999999999996</v>
      </c>
      <c r="B10" s="93" t="s">
        <v>199</v>
      </c>
      <c r="C10" s="326">
        <v>113737658</v>
      </c>
      <c r="D10" s="156"/>
      <c r="E10" s="8"/>
    </row>
    <row r="11" spans="1:6">
      <c r="A11" s="494">
        <v>5.2</v>
      </c>
      <c r="B11" s="93" t="s">
        <v>901</v>
      </c>
      <c r="C11" s="326">
        <v>-225000</v>
      </c>
      <c r="D11" s="156"/>
      <c r="E11" s="8"/>
    </row>
    <row r="12" spans="1:6">
      <c r="A12" s="494" t="s">
        <v>902</v>
      </c>
      <c r="B12" s="495" t="s">
        <v>903</v>
      </c>
      <c r="C12" s="326">
        <v>225000</v>
      </c>
      <c r="D12" s="271" t="s">
        <v>904</v>
      </c>
      <c r="E12" s="8"/>
    </row>
    <row r="13" spans="1:6">
      <c r="A13" s="154">
        <v>5</v>
      </c>
      <c r="B13" s="93" t="s">
        <v>905</v>
      </c>
      <c r="C13" s="326">
        <v>113512658</v>
      </c>
      <c r="D13" s="157"/>
      <c r="E13" s="8"/>
    </row>
    <row r="14" spans="1:6">
      <c r="A14" s="154">
        <v>6.1</v>
      </c>
      <c r="B14" s="93" t="s">
        <v>200</v>
      </c>
      <c r="C14" s="327">
        <v>1118778118.4312525</v>
      </c>
      <c r="D14" s="157"/>
      <c r="E14" s="9"/>
    </row>
    <row r="15" spans="1:6">
      <c r="A15" s="154">
        <v>6.2</v>
      </c>
      <c r="B15" s="94" t="s">
        <v>201</v>
      </c>
      <c r="C15" s="327">
        <v>-62857305.927955545</v>
      </c>
      <c r="D15" s="157"/>
      <c r="E15" s="9"/>
    </row>
    <row r="16" spans="1:6">
      <c r="A16" s="154" t="s">
        <v>798</v>
      </c>
      <c r="B16" s="95" t="s">
        <v>799</v>
      </c>
      <c r="C16" s="327">
        <v>16162855.369381381</v>
      </c>
      <c r="D16" s="271" t="s">
        <v>904</v>
      </c>
      <c r="E16" s="9"/>
    </row>
    <row r="17" spans="1:5">
      <c r="A17" s="154">
        <v>6</v>
      </c>
      <c r="B17" s="93" t="s">
        <v>202</v>
      </c>
      <c r="C17" s="329">
        <f>SUM(C14:C15)</f>
        <v>1055920812.503297</v>
      </c>
      <c r="D17" s="157"/>
      <c r="E17" s="8"/>
    </row>
    <row r="18" spans="1:5">
      <c r="A18" s="154">
        <v>7</v>
      </c>
      <c r="B18" s="93" t="s">
        <v>203</v>
      </c>
      <c r="C18" s="326">
        <v>8952126</v>
      </c>
      <c r="D18" s="156"/>
      <c r="E18" s="8"/>
    </row>
    <row r="19" spans="1:5">
      <c r="A19" s="154">
        <v>8</v>
      </c>
      <c r="B19" s="93" t="s">
        <v>204</v>
      </c>
      <c r="C19" s="326">
        <v>8934730.9699999988</v>
      </c>
      <c r="D19" s="156"/>
      <c r="E19" s="8"/>
    </row>
    <row r="20" spans="1:5">
      <c r="A20" s="154">
        <v>9</v>
      </c>
      <c r="B20" s="93" t="s">
        <v>205</v>
      </c>
      <c r="C20" s="326">
        <v>54000</v>
      </c>
      <c r="D20" s="156"/>
      <c r="E20" s="8"/>
    </row>
    <row r="21" spans="1:5">
      <c r="A21" s="154">
        <v>9.1</v>
      </c>
      <c r="B21" s="95" t="s">
        <v>289</v>
      </c>
      <c r="C21" s="327"/>
      <c r="D21" s="156"/>
      <c r="E21" s="8"/>
    </row>
    <row r="22" spans="1:5">
      <c r="A22" s="154">
        <v>9.1999999999999993</v>
      </c>
      <c r="B22" s="95" t="s">
        <v>279</v>
      </c>
      <c r="C22" s="327"/>
      <c r="D22" s="156"/>
      <c r="E22" s="8"/>
    </row>
    <row r="23" spans="1:5">
      <c r="A23" s="154">
        <v>9.3000000000000007</v>
      </c>
      <c r="B23" s="95" t="s">
        <v>278</v>
      </c>
      <c r="C23" s="327"/>
      <c r="D23" s="156"/>
      <c r="E23" s="8"/>
    </row>
    <row r="24" spans="1:5">
      <c r="A24" s="154">
        <v>10</v>
      </c>
      <c r="B24" s="93" t="s">
        <v>206</v>
      </c>
      <c r="C24" s="326">
        <v>51496322</v>
      </c>
      <c r="D24" s="156"/>
      <c r="E24" s="8"/>
    </row>
    <row r="25" spans="1:5">
      <c r="A25" s="154">
        <v>10.1</v>
      </c>
      <c r="B25" s="95" t="s">
        <v>277</v>
      </c>
      <c r="C25" s="326">
        <v>8330205</v>
      </c>
      <c r="D25" s="271" t="s">
        <v>906</v>
      </c>
      <c r="E25" s="8"/>
    </row>
    <row r="26" spans="1:5">
      <c r="A26" s="154">
        <v>11</v>
      </c>
      <c r="B26" s="96" t="s">
        <v>207</v>
      </c>
      <c r="C26" s="328">
        <v>42248738.129999995</v>
      </c>
      <c r="D26" s="158"/>
      <c r="E26" s="8"/>
    </row>
    <row r="27" spans="1:5">
      <c r="A27" s="494">
        <v>11.1</v>
      </c>
      <c r="B27" s="95" t="s">
        <v>907</v>
      </c>
      <c r="C27" s="496">
        <v>-300866.90000000002</v>
      </c>
      <c r="D27" s="271" t="s">
        <v>906</v>
      </c>
      <c r="E27" s="8"/>
    </row>
    <row r="28" spans="1:5">
      <c r="A28" s="154">
        <v>12</v>
      </c>
      <c r="B28" s="98" t="s">
        <v>208</v>
      </c>
      <c r="C28" s="329">
        <f>SUM(C6:C11,C17:C20,C24,C26)</f>
        <v>1622026906.6032968</v>
      </c>
      <c r="D28" s="159"/>
      <c r="E28" s="7"/>
    </row>
    <row r="29" spans="1:5">
      <c r="A29" s="154">
        <v>13</v>
      </c>
      <c r="B29" s="93" t="s">
        <v>209</v>
      </c>
      <c r="C29" s="330">
        <v>32785152</v>
      </c>
      <c r="D29" s="160"/>
      <c r="E29" s="8"/>
    </row>
    <row r="30" spans="1:5">
      <c r="A30" s="154">
        <v>14</v>
      </c>
      <c r="B30" s="93" t="s">
        <v>210</v>
      </c>
      <c r="C30" s="326">
        <v>286181808</v>
      </c>
      <c r="D30" s="156"/>
      <c r="E30" s="8"/>
    </row>
    <row r="31" spans="1:5">
      <c r="A31" s="154">
        <v>15</v>
      </c>
      <c r="B31" s="93" t="s">
        <v>211</v>
      </c>
      <c r="C31" s="326">
        <v>296272086</v>
      </c>
      <c r="D31" s="156"/>
      <c r="E31" s="8"/>
    </row>
    <row r="32" spans="1:5">
      <c r="A32" s="154">
        <v>16</v>
      </c>
      <c r="B32" s="93" t="s">
        <v>212</v>
      </c>
      <c r="C32" s="326">
        <v>470335469</v>
      </c>
      <c r="D32" s="156"/>
      <c r="E32" s="8"/>
    </row>
    <row r="33" spans="1:5">
      <c r="A33" s="154">
        <v>17</v>
      </c>
      <c r="B33" s="93" t="s">
        <v>213</v>
      </c>
      <c r="C33" s="326">
        <v>0</v>
      </c>
      <c r="D33" s="156"/>
      <c r="E33" s="8"/>
    </row>
    <row r="34" spans="1:5">
      <c r="A34" s="154">
        <v>18</v>
      </c>
      <c r="B34" s="93" t="s">
        <v>214</v>
      </c>
      <c r="C34" s="326">
        <v>222300046.43999997</v>
      </c>
      <c r="D34" s="156"/>
      <c r="E34" s="8"/>
    </row>
    <row r="35" spans="1:5">
      <c r="A35" s="154">
        <v>19</v>
      </c>
      <c r="B35" s="93" t="s">
        <v>215</v>
      </c>
      <c r="C35" s="326">
        <v>11161543</v>
      </c>
      <c r="D35" s="156"/>
      <c r="E35" s="8"/>
    </row>
    <row r="36" spans="1:5">
      <c r="A36" s="154">
        <v>20</v>
      </c>
      <c r="B36" s="93" t="s">
        <v>137</v>
      </c>
      <c r="C36" s="326">
        <v>31833087.049999997</v>
      </c>
      <c r="D36" s="156"/>
      <c r="E36" s="8"/>
    </row>
    <row r="37" spans="1:5">
      <c r="A37" s="154">
        <v>20.100000000000001</v>
      </c>
      <c r="B37" s="97" t="s">
        <v>797</v>
      </c>
      <c r="C37" s="328">
        <v>0</v>
      </c>
      <c r="D37" s="271" t="s">
        <v>904</v>
      </c>
      <c r="E37" s="8"/>
    </row>
    <row r="38" spans="1:5">
      <c r="A38" s="154">
        <v>21</v>
      </c>
      <c r="B38" s="96" t="s">
        <v>216</v>
      </c>
      <c r="C38" s="328">
        <v>63955180.099999994</v>
      </c>
      <c r="D38" s="156"/>
      <c r="E38" s="8"/>
    </row>
    <row r="39" spans="1:5">
      <c r="A39" s="154">
        <v>21.1</v>
      </c>
      <c r="B39" s="97" t="s">
        <v>276</v>
      </c>
      <c r="C39" s="328">
        <v>52378780.099999994</v>
      </c>
      <c r="D39" s="271" t="s">
        <v>908</v>
      </c>
      <c r="E39" s="8"/>
    </row>
    <row r="40" spans="1:5" ht="30">
      <c r="A40" s="494">
        <v>21.2</v>
      </c>
      <c r="B40" s="497" t="s">
        <v>59</v>
      </c>
      <c r="C40" s="328">
        <v>11576400</v>
      </c>
      <c r="D40" s="271" t="s">
        <v>909</v>
      </c>
      <c r="E40" s="8"/>
    </row>
    <row r="41" spans="1:5">
      <c r="A41" s="154">
        <v>22</v>
      </c>
      <c r="B41" s="98" t="s">
        <v>217</v>
      </c>
      <c r="C41" s="329">
        <f>SUM(C29:C38)</f>
        <v>1414824371.5899999</v>
      </c>
      <c r="D41" s="159"/>
      <c r="E41" s="7"/>
    </row>
    <row r="42" spans="1:5">
      <c r="A42" s="154">
        <v>23</v>
      </c>
      <c r="B42" s="96" t="s">
        <v>218</v>
      </c>
      <c r="C42" s="326">
        <v>209008277</v>
      </c>
      <c r="D42" s="271" t="s">
        <v>913</v>
      </c>
      <c r="E42" s="8"/>
    </row>
    <row r="43" spans="1:5">
      <c r="A43" s="154">
        <v>24</v>
      </c>
      <c r="B43" s="96" t="s">
        <v>219</v>
      </c>
      <c r="C43" s="326"/>
      <c r="D43" s="156"/>
      <c r="E43" s="8"/>
    </row>
    <row r="44" spans="1:5">
      <c r="A44" s="154">
        <v>25</v>
      </c>
      <c r="B44" s="96" t="s">
        <v>275</v>
      </c>
      <c r="C44" s="326"/>
      <c r="D44" s="156"/>
      <c r="E44" s="8"/>
    </row>
    <row r="45" spans="1:5">
      <c r="A45" s="154">
        <v>26</v>
      </c>
      <c r="B45" s="96" t="s">
        <v>221</v>
      </c>
      <c r="C45" s="326"/>
      <c r="D45" s="156"/>
      <c r="E45" s="8"/>
    </row>
    <row r="46" spans="1:5">
      <c r="A46" s="154">
        <v>27</v>
      </c>
      <c r="B46" s="96" t="s">
        <v>222</v>
      </c>
      <c r="C46" s="326">
        <v>0</v>
      </c>
      <c r="D46" s="156"/>
      <c r="E46" s="8"/>
    </row>
    <row r="47" spans="1:5">
      <c r="A47" s="154">
        <v>28</v>
      </c>
      <c r="B47" s="96" t="s">
        <v>223</v>
      </c>
      <c r="C47" s="326">
        <v>-11632760.999999985</v>
      </c>
      <c r="D47" s="271" t="s">
        <v>910</v>
      </c>
      <c r="E47" s="8"/>
    </row>
    <row r="48" spans="1:5">
      <c r="A48" s="154">
        <v>29</v>
      </c>
      <c r="B48" s="96" t="s">
        <v>41</v>
      </c>
      <c r="C48" s="326">
        <v>9827019</v>
      </c>
      <c r="D48" s="156"/>
      <c r="E48" s="8"/>
    </row>
    <row r="49" spans="1:5">
      <c r="A49" s="498">
        <v>29.1</v>
      </c>
      <c r="B49" s="96" t="s">
        <v>37</v>
      </c>
      <c r="C49" s="326">
        <v>9827019</v>
      </c>
      <c r="D49" s="271" t="s">
        <v>911</v>
      </c>
      <c r="E49" s="8"/>
    </row>
    <row r="50" spans="1:5">
      <c r="A50" s="498">
        <v>29.2</v>
      </c>
      <c r="B50" s="96" t="s">
        <v>41</v>
      </c>
      <c r="C50" s="326">
        <v>-9827019</v>
      </c>
      <c r="D50" s="271" t="s">
        <v>912</v>
      </c>
      <c r="E50" s="8"/>
    </row>
    <row r="51" spans="1:5" ht="16.5" thickBot="1">
      <c r="A51" s="161">
        <v>30</v>
      </c>
      <c r="B51" s="162" t="s">
        <v>224</v>
      </c>
      <c r="C51" s="331">
        <f>SUM(C42:C50)</f>
        <v>207202535</v>
      </c>
      <c r="D51" s="163"/>
      <c r="E51" s="7"/>
    </row>
  </sheetData>
  <pageMargins left="0.7" right="0.7" top="0.75" bottom="0.75" header="0.3" footer="0.3"/>
  <pageSetup paperSize="9" scale="46"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2" tint="-9.9978637043366805E-2"/>
    <pageSetUpPr fitToPage="1"/>
  </sheetPr>
  <dimension ref="A1:S22"/>
  <sheetViews>
    <sheetView zoomScale="80" zoomScaleNormal="80" workbookViewId="0">
      <pane xSplit="2" ySplit="7" topLeftCell="C8" activePane="bottomRight" state="frozen"/>
      <selection activeCell="B1" sqref="B1:B2"/>
      <selection pane="topRight" activeCell="B1" sqref="B1:B2"/>
      <selection pane="bottomLeft" activeCell="B1" sqref="B1:B2"/>
      <selection pane="bottomRight" activeCell="B21" sqref="B21"/>
    </sheetView>
  </sheetViews>
  <sheetFormatPr defaultColWidth="9.140625" defaultRowHeight="12.75"/>
  <cols>
    <col min="1" max="1" width="12" style="2" customWidth="1"/>
    <col min="2" max="2" width="61.85546875" style="2" customWidth="1"/>
    <col min="3" max="3" width="12.28515625" style="2" bestFit="1" customWidth="1"/>
    <col min="4" max="4" width="14.28515625" style="2" bestFit="1" customWidth="1"/>
    <col min="5" max="5" width="11.28515625" style="2" bestFit="1" customWidth="1"/>
    <col min="6" max="6" width="14.28515625" style="2" bestFit="1" customWidth="1"/>
    <col min="7" max="7" width="12.28515625" style="2" bestFit="1" customWidth="1"/>
    <col min="8" max="8" width="14.28515625" style="2" bestFit="1" customWidth="1"/>
    <col min="9" max="9" width="10.140625" style="2" bestFit="1" customWidth="1"/>
    <col min="10" max="10" width="14.28515625" style="2" bestFit="1" customWidth="1"/>
    <col min="11" max="11" width="12.28515625" style="2" bestFit="1" customWidth="1"/>
    <col min="12" max="12" width="14.28515625" style="2" bestFit="1" customWidth="1"/>
    <col min="13" max="13" width="12.28515625" style="2" bestFit="1" customWidth="1"/>
    <col min="14" max="14" width="14.28515625" style="2" bestFit="1" customWidth="1"/>
    <col min="15" max="15" width="12.28515625" style="2" bestFit="1" customWidth="1"/>
    <col min="16" max="16" width="14.28515625" style="2" bestFit="1" customWidth="1"/>
    <col min="17" max="17" width="10.140625" style="2" bestFit="1" customWidth="1"/>
    <col min="18" max="18" width="14.28515625" style="2" bestFit="1" customWidth="1"/>
    <col min="19" max="19" width="37.85546875" style="2" bestFit="1" customWidth="1"/>
    <col min="20" max="16384" width="9.140625" style="13"/>
  </cols>
  <sheetData>
    <row r="1" spans="1:19">
      <c r="A1" s="2" t="s">
        <v>231</v>
      </c>
      <c r="B1" s="474" t="str">
        <f>Info!C2</f>
        <v>სს "ვითიბი ბანკი ჯორჯია"</v>
      </c>
    </row>
    <row r="2" spans="1:19">
      <c r="A2" s="2" t="s">
        <v>232</v>
      </c>
      <c r="B2" s="474">
        <f>Info!D2</f>
        <v>43465</v>
      </c>
    </row>
    <row r="4" spans="1:19" ht="39" thickBot="1">
      <c r="A4" s="75" t="s">
        <v>662</v>
      </c>
      <c r="B4" s="359" t="s">
        <v>768</v>
      </c>
    </row>
    <row r="5" spans="1:19">
      <c r="A5" s="142"/>
      <c r="B5" s="145"/>
      <c r="C5" s="124" t="s">
        <v>0</v>
      </c>
      <c r="D5" s="124" t="s">
        <v>1</v>
      </c>
      <c r="E5" s="124" t="s">
        <v>2</v>
      </c>
      <c r="F5" s="124" t="s">
        <v>3</v>
      </c>
      <c r="G5" s="124" t="s">
        <v>4</v>
      </c>
      <c r="H5" s="124" t="s">
        <v>10</v>
      </c>
      <c r="I5" s="124" t="s">
        <v>281</v>
      </c>
      <c r="J5" s="124" t="s">
        <v>282</v>
      </c>
      <c r="K5" s="124" t="s">
        <v>283</v>
      </c>
      <c r="L5" s="124" t="s">
        <v>284</v>
      </c>
      <c r="M5" s="124" t="s">
        <v>285</v>
      </c>
      <c r="N5" s="124" t="s">
        <v>286</v>
      </c>
      <c r="O5" s="124" t="s">
        <v>755</v>
      </c>
      <c r="P5" s="124" t="s">
        <v>756</v>
      </c>
      <c r="Q5" s="124" t="s">
        <v>757</v>
      </c>
      <c r="R5" s="350" t="s">
        <v>758</v>
      </c>
      <c r="S5" s="125" t="s">
        <v>759</v>
      </c>
    </row>
    <row r="6" spans="1:19" ht="46.5" customHeight="1">
      <c r="A6" s="168"/>
      <c r="B6" s="572" t="s">
        <v>760</v>
      </c>
      <c r="C6" s="570">
        <v>0</v>
      </c>
      <c r="D6" s="571"/>
      <c r="E6" s="570">
        <v>0.2</v>
      </c>
      <c r="F6" s="571"/>
      <c r="G6" s="570">
        <v>0.35</v>
      </c>
      <c r="H6" s="571"/>
      <c r="I6" s="570">
        <v>0.5</v>
      </c>
      <c r="J6" s="571"/>
      <c r="K6" s="570">
        <v>0.75</v>
      </c>
      <c r="L6" s="571"/>
      <c r="M6" s="570">
        <v>1</v>
      </c>
      <c r="N6" s="571"/>
      <c r="O6" s="570">
        <v>1.5</v>
      </c>
      <c r="P6" s="571"/>
      <c r="Q6" s="570">
        <v>2.5</v>
      </c>
      <c r="R6" s="571"/>
      <c r="S6" s="568" t="s">
        <v>294</v>
      </c>
    </row>
    <row r="7" spans="1:19">
      <c r="A7" s="168"/>
      <c r="B7" s="573"/>
      <c r="C7" s="358" t="s">
        <v>753</v>
      </c>
      <c r="D7" s="358" t="s">
        <v>754</v>
      </c>
      <c r="E7" s="358" t="s">
        <v>753</v>
      </c>
      <c r="F7" s="358" t="s">
        <v>754</v>
      </c>
      <c r="G7" s="358" t="s">
        <v>753</v>
      </c>
      <c r="H7" s="358" t="s">
        <v>754</v>
      </c>
      <c r="I7" s="358" t="s">
        <v>753</v>
      </c>
      <c r="J7" s="358" t="s">
        <v>754</v>
      </c>
      <c r="K7" s="358" t="s">
        <v>753</v>
      </c>
      <c r="L7" s="358" t="s">
        <v>754</v>
      </c>
      <c r="M7" s="358" t="s">
        <v>753</v>
      </c>
      <c r="N7" s="358" t="s">
        <v>754</v>
      </c>
      <c r="O7" s="358" t="s">
        <v>753</v>
      </c>
      <c r="P7" s="358" t="s">
        <v>754</v>
      </c>
      <c r="Q7" s="358" t="s">
        <v>753</v>
      </c>
      <c r="R7" s="358" t="s">
        <v>754</v>
      </c>
      <c r="S7" s="569"/>
    </row>
    <row r="8" spans="1:19" s="171" customFormat="1" ht="25.5">
      <c r="A8" s="128">
        <v>1</v>
      </c>
      <c r="B8" s="81" t="s">
        <v>259</v>
      </c>
      <c r="C8" s="332">
        <v>151683702.58000001</v>
      </c>
      <c r="D8" s="332"/>
      <c r="E8" s="332">
        <v>0</v>
      </c>
      <c r="F8" s="351"/>
      <c r="G8" s="332">
        <v>0</v>
      </c>
      <c r="H8" s="332"/>
      <c r="I8" s="332">
        <v>0</v>
      </c>
      <c r="J8" s="332"/>
      <c r="K8" s="332">
        <v>0</v>
      </c>
      <c r="L8" s="332"/>
      <c r="M8" s="332">
        <v>159894544.20660001</v>
      </c>
      <c r="N8" s="332"/>
      <c r="O8" s="332">
        <v>0</v>
      </c>
      <c r="P8" s="332"/>
      <c r="Q8" s="332">
        <v>0</v>
      </c>
      <c r="R8" s="351"/>
      <c r="S8" s="364">
        <f>$C$6*SUM(C8:D8)+$E$6*SUM(E8:F8)+$G$6*SUM(G8:H8)+$I$6*SUM(I8:J8)+$K$6*SUM(K8:L8)+$M$6*SUM(M8:N8)+$O$6*SUM(O8:P8)+$Q$6*SUM(Q8:R8)</f>
        <v>159894544.20660001</v>
      </c>
    </row>
    <row r="9" spans="1:19" s="171" customFormat="1" ht="25.5">
      <c r="A9" s="128">
        <v>2</v>
      </c>
      <c r="B9" s="81" t="s">
        <v>260</v>
      </c>
      <c r="C9" s="332">
        <v>0</v>
      </c>
      <c r="D9" s="332"/>
      <c r="E9" s="332">
        <v>0</v>
      </c>
      <c r="F9" s="332"/>
      <c r="G9" s="332">
        <v>0</v>
      </c>
      <c r="H9" s="332"/>
      <c r="I9" s="332">
        <v>0</v>
      </c>
      <c r="J9" s="332"/>
      <c r="K9" s="332">
        <v>0</v>
      </c>
      <c r="L9" s="332"/>
      <c r="M9" s="332">
        <v>0</v>
      </c>
      <c r="N9" s="332"/>
      <c r="O9" s="332">
        <v>0</v>
      </c>
      <c r="P9" s="332"/>
      <c r="Q9" s="332">
        <v>0</v>
      </c>
      <c r="R9" s="351"/>
      <c r="S9" s="364">
        <f t="shared" ref="S9:S21" si="0">$C$6*SUM(C9:D9)+$E$6*SUM(E9:F9)+$G$6*SUM(G9:H9)+$I$6*SUM(I9:J9)+$K$6*SUM(K9:L9)+$M$6*SUM(M9:N9)+$O$6*SUM(O9:P9)+$Q$6*SUM(Q9:R9)</f>
        <v>0</v>
      </c>
    </row>
    <row r="10" spans="1:19" s="171" customFormat="1" ht="25.5">
      <c r="A10" s="128">
        <v>3</v>
      </c>
      <c r="B10" s="81" t="s">
        <v>261</v>
      </c>
      <c r="C10" s="332">
        <v>0</v>
      </c>
      <c r="D10" s="332"/>
      <c r="E10" s="332">
        <v>0</v>
      </c>
      <c r="F10" s="332"/>
      <c r="G10" s="332">
        <v>0</v>
      </c>
      <c r="H10" s="332"/>
      <c r="I10" s="332">
        <v>0</v>
      </c>
      <c r="J10" s="332"/>
      <c r="K10" s="332">
        <v>0</v>
      </c>
      <c r="L10" s="332"/>
      <c r="M10" s="332">
        <v>0</v>
      </c>
      <c r="N10" s="332"/>
      <c r="O10" s="332">
        <v>0</v>
      </c>
      <c r="P10" s="332"/>
      <c r="Q10" s="332">
        <v>0</v>
      </c>
      <c r="R10" s="351"/>
      <c r="S10" s="364">
        <f t="shared" si="0"/>
        <v>0</v>
      </c>
    </row>
    <row r="11" spans="1:19" s="171" customFormat="1" ht="25.5">
      <c r="A11" s="128">
        <v>4</v>
      </c>
      <c r="B11" s="81" t="s">
        <v>262</v>
      </c>
      <c r="C11" s="332">
        <v>0</v>
      </c>
      <c r="D11" s="332"/>
      <c r="E11" s="332">
        <v>0</v>
      </c>
      <c r="F11" s="332"/>
      <c r="G11" s="332">
        <v>0</v>
      </c>
      <c r="H11" s="332"/>
      <c r="I11" s="332">
        <v>0</v>
      </c>
      <c r="J11" s="332"/>
      <c r="K11" s="332">
        <v>0</v>
      </c>
      <c r="L11" s="332"/>
      <c r="M11" s="332">
        <v>0</v>
      </c>
      <c r="N11" s="332"/>
      <c r="O11" s="332">
        <v>0</v>
      </c>
      <c r="P11" s="332"/>
      <c r="Q11" s="332">
        <v>0</v>
      </c>
      <c r="R11" s="351"/>
      <c r="S11" s="364">
        <f t="shared" si="0"/>
        <v>0</v>
      </c>
    </row>
    <row r="12" spans="1:19" s="171" customFormat="1" ht="25.5">
      <c r="A12" s="128">
        <v>5</v>
      </c>
      <c r="B12" s="81" t="s">
        <v>263</v>
      </c>
      <c r="C12" s="332">
        <v>0</v>
      </c>
      <c r="D12" s="332"/>
      <c r="E12" s="332">
        <v>0</v>
      </c>
      <c r="F12" s="332"/>
      <c r="G12" s="332">
        <v>0</v>
      </c>
      <c r="H12" s="332"/>
      <c r="I12" s="332">
        <v>0</v>
      </c>
      <c r="J12" s="332"/>
      <c r="K12" s="332">
        <v>0</v>
      </c>
      <c r="L12" s="332"/>
      <c r="M12" s="332">
        <v>0</v>
      </c>
      <c r="N12" s="332"/>
      <c r="O12" s="332">
        <v>0</v>
      </c>
      <c r="P12" s="332"/>
      <c r="Q12" s="332">
        <v>0</v>
      </c>
      <c r="R12" s="351"/>
      <c r="S12" s="364">
        <f t="shared" si="0"/>
        <v>0</v>
      </c>
    </row>
    <row r="13" spans="1:19" s="171" customFormat="1" ht="28.5" customHeight="1">
      <c r="A13" s="128">
        <v>6</v>
      </c>
      <c r="B13" s="81" t="s">
        <v>264</v>
      </c>
      <c r="C13" s="332">
        <v>0</v>
      </c>
      <c r="D13" s="332"/>
      <c r="E13" s="332">
        <v>76235394.420799971</v>
      </c>
      <c r="F13" s="332"/>
      <c r="G13" s="332">
        <v>0</v>
      </c>
      <c r="H13" s="332"/>
      <c r="I13" s="332">
        <v>9101152.1103000361</v>
      </c>
      <c r="J13" s="332"/>
      <c r="K13" s="332">
        <v>0</v>
      </c>
      <c r="L13" s="332"/>
      <c r="M13" s="332">
        <v>2522.6822999999999</v>
      </c>
      <c r="N13" s="332">
        <v>4390080.50495</v>
      </c>
      <c r="O13" s="332">
        <v>0</v>
      </c>
      <c r="P13" s="332"/>
      <c r="Q13" s="332">
        <v>0</v>
      </c>
      <c r="R13" s="351"/>
      <c r="S13" s="364">
        <f t="shared" si="0"/>
        <v>24190258.126560014</v>
      </c>
    </row>
    <row r="14" spans="1:19" s="171" customFormat="1" ht="25.5">
      <c r="A14" s="128">
        <v>7</v>
      </c>
      <c r="B14" s="81" t="s">
        <v>79</v>
      </c>
      <c r="C14" s="332">
        <v>0</v>
      </c>
      <c r="D14" s="332">
        <v>0</v>
      </c>
      <c r="E14" s="332">
        <v>0</v>
      </c>
      <c r="F14" s="332">
        <v>0</v>
      </c>
      <c r="G14" s="332">
        <v>0</v>
      </c>
      <c r="H14" s="332"/>
      <c r="I14" s="332">
        <v>0</v>
      </c>
      <c r="J14" s="332">
        <v>0</v>
      </c>
      <c r="K14" s="332">
        <v>0</v>
      </c>
      <c r="L14" s="332"/>
      <c r="M14" s="332">
        <v>496881860.28841007</v>
      </c>
      <c r="N14" s="332">
        <v>66656496.656344965</v>
      </c>
      <c r="O14" s="332">
        <v>5164635.41022</v>
      </c>
      <c r="P14" s="332">
        <v>170093.86072000003</v>
      </c>
      <c r="Q14" s="332">
        <v>0</v>
      </c>
      <c r="R14" s="351">
        <v>0</v>
      </c>
      <c r="S14" s="364">
        <f t="shared" si="0"/>
        <v>571540450.85116506</v>
      </c>
    </row>
    <row r="15" spans="1:19" s="171" customFormat="1">
      <c r="A15" s="128">
        <v>8</v>
      </c>
      <c r="B15" s="189" t="s">
        <v>80</v>
      </c>
      <c r="C15" s="332">
        <v>0</v>
      </c>
      <c r="D15" s="332"/>
      <c r="E15" s="332">
        <v>0</v>
      </c>
      <c r="F15" s="332"/>
      <c r="G15" s="332">
        <v>0</v>
      </c>
      <c r="H15" s="332"/>
      <c r="I15" s="332">
        <v>0</v>
      </c>
      <c r="J15" s="332"/>
      <c r="K15" s="332">
        <v>251074905.45878997</v>
      </c>
      <c r="L15" s="332">
        <v>15263493.817522001</v>
      </c>
      <c r="M15" s="332">
        <v>31765507.565180004</v>
      </c>
      <c r="N15" s="332">
        <v>357550.86707500002</v>
      </c>
      <c r="O15" s="332">
        <v>119993691.36847003</v>
      </c>
      <c r="P15" s="332">
        <v>3005132.5620200001</v>
      </c>
      <c r="Q15" s="332">
        <v>0</v>
      </c>
      <c r="R15" s="351"/>
      <c r="S15" s="364">
        <f t="shared" si="0"/>
        <v>416375093.78522402</v>
      </c>
    </row>
    <row r="16" spans="1:19" s="171" customFormat="1" ht="30" customHeight="1">
      <c r="A16" s="128">
        <v>9</v>
      </c>
      <c r="B16" s="81" t="s">
        <v>81</v>
      </c>
      <c r="C16" s="332">
        <v>0</v>
      </c>
      <c r="D16" s="332"/>
      <c r="E16" s="332">
        <v>0</v>
      </c>
      <c r="F16" s="332"/>
      <c r="G16" s="332">
        <v>160616516.79528996</v>
      </c>
      <c r="H16" s="332">
        <v>877338.06517500011</v>
      </c>
      <c r="I16" s="332">
        <v>0</v>
      </c>
      <c r="J16" s="332"/>
      <c r="K16" s="332">
        <v>0</v>
      </c>
      <c r="L16" s="332"/>
      <c r="M16" s="332">
        <v>0</v>
      </c>
      <c r="N16" s="332"/>
      <c r="O16" s="332">
        <v>0</v>
      </c>
      <c r="P16" s="332"/>
      <c r="Q16" s="332">
        <v>0</v>
      </c>
      <c r="R16" s="351"/>
      <c r="S16" s="364">
        <f t="shared" si="0"/>
        <v>56522849.201162733</v>
      </c>
    </row>
    <row r="17" spans="1:19" s="171" customFormat="1">
      <c r="A17" s="128">
        <v>10</v>
      </c>
      <c r="B17" s="81" t="s">
        <v>75</v>
      </c>
      <c r="C17" s="332">
        <v>0</v>
      </c>
      <c r="D17" s="332"/>
      <c r="E17" s="332">
        <v>0</v>
      </c>
      <c r="F17" s="332"/>
      <c r="G17" s="332">
        <v>0</v>
      </c>
      <c r="H17" s="332"/>
      <c r="I17" s="332">
        <v>308837.62546999997</v>
      </c>
      <c r="J17" s="332"/>
      <c r="K17" s="332">
        <v>0</v>
      </c>
      <c r="L17" s="332"/>
      <c r="M17" s="332">
        <v>15883697.090439999</v>
      </c>
      <c r="N17" s="332"/>
      <c r="O17" s="332">
        <v>187415.78856000002</v>
      </c>
      <c r="P17" s="332"/>
      <c r="Q17" s="332">
        <v>0</v>
      </c>
      <c r="R17" s="351"/>
      <c r="S17" s="364">
        <f t="shared" si="0"/>
        <v>16319239.586015001</v>
      </c>
    </row>
    <row r="18" spans="1:19" s="171" customFormat="1" ht="29.25" customHeight="1">
      <c r="A18" s="128">
        <v>11</v>
      </c>
      <c r="B18" s="81" t="s">
        <v>76</v>
      </c>
      <c r="C18" s="332">
        <v>0</v>
      </c>
      <c r="D18" s="332"/>
      <c r="E18" s="332">
        <v>0</v>
      </c>
      <c r="F18" s="332"/>
      <c r="G18" s="332">
        <v>0</v>
      </c>
      <c r="H18" s="332"/>
      <c r="I18" s="332">
        <v>0</v>
      </c>
      <c r="J18" s="332"/>
      <c r="K18" s="332">
        <v>0</v>
      </c>
      <c r="L18" s="332"/>
      <c r="M18" s="332">
        <v>0</v>
      </c>
      <c r="N18" s="332"/>
      <c r="O18" s="332">
        <v>0</v>
      </c>
      <c r="P18" s="332"/>
      <c r="Q18" s="332">
        <v>0</v>
      </c>
      <c r="R18" s="351"/>
      <c r="S18" s="364">
        <f t="shared" si="0"/>
        <v>0</v>
      </c>
    </row>
    <row r="19" spans="1:19" s="171" customFormat="1" ht="24" customHeight="1">
      <c r="A19" s="128">
        <v>12</v>
      </c>
      <c r="B19" s="81" t="s">
        <v>77</v>
      </c>
      <c r="C19" s="332">
        <v>0</v>
      </c>
      <c r="D19" s="332"/>
      <c r="E19" s="332">
        <v>0</v>
      </c>
      <c r="F19" s="332"/>
      <c r="G19" s="332">
        <v>0</v>
      </c>
      <c r="H19" s="332"/>
      <c r="I19" s="332">
        <v>0</v>
      </c>
      <c r="J19" s="332"/>
      <c r="K19" s="332">
        <v>0</v>
      </c>
      <c r="L19" s="332"/>
      <c r="M19" s="332">
        <v>0</v>
      </c>
      <c r="N19" s="332"/>
      <c r="O19" s="332">
        <v>0</v>
      </c>
      <c r="P19" s="332"/>
      <c r="Q19" s="332">
        <v>0</v>
      </c>
      <c r="R19" s="351"/>
      <c r="S19" s="364">
        <f t="shared" si="0"/>
        <v>0</v>
      </c>
    </row>
    <row r="20" spans="1:19" s="171" customFormat="1" ht="26.25" customHeight="1">
      <c r="A20" s="128">
        <v>13</v>
      </c>
      <c r="B20" s="81" t="s">
        <v>78</v>
      </c>
      <c r="C20" s="332">
        <v>0</v>
      </c>
      <c r="D20" s="332"/>
      <c r="E20" s="332">
        <v>0</v>
      </c>
      <c r="F20" s="332"/>
      <c r="G20" s="332">
        <v>0</v>
      </c>
      <c r="H20" s="332"/>
      <c r="I20" s="332">
        <v>0</v>
      </c>
      <c r="J20" s="332"/>
      <c r="K20" s="332">
        <v>0</v>
      </c>
      <c r="L20" s="332"/>
      <c r="M20" s="332">
        <v>0</v>
      </c>
      <c r="N20" s="332"/>
      <c r="O20" s="332">
        <v>0</v>
      </c>
      <c r="P20" s="332"/>
      <c r="Q20" s="332">
        <v>0</v>
      </c>
      <c r="R20" s="351"/>
      <c r="S20" s="364">
        <f t="shared" si="0"/>
        <v>0</v>
      </c>
    </row>
    <row r="21" spans="1:19" s="171" customFormat="1">
      <c r="A21" s="128">
        <v>14</v>
      </c>
      <c r="B21" s="189" t="s">
        <v>292</v>
      </c>
      <c r="C21" s="332">
        <v>47155853</v>
      </c>
      <c r="D21" s="332"/>
      <c r="E21" s="332">
        <v>0</v>
      </c>
      <c r="F21" s="332"/>
      <c r="G21" s="332">
        <v>0</v>
      </c>
      <c r="H21" s="332"/>
      <c r="I21" s="332">
        <v>0</v>
      </c>
      <c r="J21" s="332"/>
      <c r="K21" s="332">
        <v>0</v>
      </c>
      <c r="L21" s="332"/>
      <c r="M21" s="332">
        <v>106004646.21000001</v>
      </c>
      <c r="N21" s="332"/>
      <c r="O21" s="332">
        <v>0</v>
      </c>
      <c r="P21" s="332"/>
      <c r="Q21" s="332">
        <v>1277616.8999999999</v>
      </c>
      <c r="R21" s="351"/>
      <c r="S21" s="364">
        <f t="shared" si="0"/>
        <v>109198688.46000001</v>
      </c>
    </row>
    <row r="22" spans="1:19" ht="13.5" thickBot="1">
      <c r="A22" s="110"/>
      <c r="B22" s="173" t="s">
        <v>74</v>
      </c>
      <c r="C22" s="333">
        <f>SUM(C8:C21)</f>
        <v>198839555.58000001</v>
      </c>
      <c r="D22" s="333">
        <f t="shared" ref="D22:S22" si="1">SUM(D8:D21)</f>
        <v>0</v>
      </c>
      <c r="E22" s="333">
        <f t="shared" si="1"/>
        <v>76235394.420799971</v>
      </c>
      <c r="F22" s="333">
        <f t="shared" si="1"/>
        <v>0</v>
      </c>
      <c r="G22" s="333">
        <f t="shared" si="1"/>
        <v>160616516.79528996</v>
      </c>
      <c r="H22" s="333">
        <f t="shared" si="1"/>
        <v>877338.06517500011</v>
      </c>
      <c r="I22" s="333">
        <f t="shared" si="1"/>
        <v>9409989.7357700355</v>
      </c>
      <c r="J22" s="333">
        <f t="shared" si="1"/>
        <v>0</v>
      </c>
      <c r="K22" s="333">
        <f t="shared" si="1"/>
        <v>251074905.45878997</v>
      </c>
      <c r="L22" s="333">
        <f t="shared" si="1"/>
        <v>15263493.817522001</v>
      </c>
      <c r="M22" s="333">
        <f t="shared" si="1"/>
        <v>810432778.04293013</v>
      </c>
      <c r="N22" s="333">
        <f t="shared" si="1"/>
        <v>71404128.028369963</v>
      </c>
      <c r="O22" s="333">
        <f t="shared" si="1"/>
        <v>125345742.56725003</v>
      </c>
      <c r="P22" s="333">
        <f t="shared" si="1"/>
        <v>3175226.4227400003</v>
      </c>
      <c r="Q22" s="333">
        <f t="shared" si="1"/>
        <v>1277616.8999999999</v>
      </c>
      <c r="R22" s="333">
        <f t="shared" si="1"/>
        <v>0</v>
      </c>
      <c r="S22" s="499">
        <f t="shared" si="1"/>
        <v>1354041124.216727</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scale="41"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2" tint="-9.9978637043366805E-2"/>
    <pageSetUpPr fitToPage="1"/>
  </sheetPr>
  <dimension ref="A1:V28"/>
  <sheetViews>
    <sheetView workbookViewId="0">
      <pane xSplit="2" ySplit="6" topLeftCell="C7" activePane="bottomRight" state="frozen"/>
      <selection activeCell="B1" sqref="B1:B2"/>
      <selection pane="topRight" activeCell="B1" sqref="B1:B2"/>
      <selection pane="bottomLeft" activeCell="B1" sqref="B1:B2"/>
      <selection pane="bottomRight" activeCell="B18" sqref="B18"/>
    </sheetView>
  </sheetViews>
  <sheetFormatPr defaultColWidth="9.140625" defaultRowHeight="12.75"/>
  <cols>
    <col min="1" max="1" width="10.5703125" style="2" bestFit="1" customWidth="1"/>
    <col min="2" max="2" width="50.42578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231</v>
      </c>
      <c r="B1" s="474" t="str">
        <f>Info!C2</f>
        <v>სს "ვითიბი ბანკი ჯორჯია"</v>
      </c>
    </row>
    <row r="2" spans="1:22">
      <c r="A2" s="2" t="s">
        <v>232</v>
      </c>
      <c r="B2" s="474">
        <f>Info!D2</f>
        <v>43465</v>
      </c>
    </row>
    <row r="4" spans="1:22" ht="27.75" thickBot="1">
      <c r="A4" s="2" t="s">
        <v>663</v>
      </c>
      <c r="B4" s="360" t="s">
        <v>769</v>
      </c>
      <c r="V4" s="215" t="s">
        <v>135</v>
      </c>
    </row>
    <row r="5" spans="1:22">
      <c r="A5" s="108"/>
      <c r="B5" s="109"/>
      <c r="C5" s="574" t="s">
        <v>241</v>
      </c>
      <c r="D5" s="575"/>
      <c r="E5" s="575"/>
      <c r="F5" s="575"/>
      <c r="G5" s="575"/>
      <c r="H5" s="575"/>
      <c r="I5" s="575"/>
      <c r="J5" s="575"/>
      <c r="K5" s="575"/>
      <c r="L5" s="576"/>
      <c r="M5" s="574" t="s">
        <v>242</v>
      </c>
      <c r="N5" s="575"/>
      <c r="O5" s="575"/>
      <c r="P5" s="575"/>
      <c r="Q5" s="575"/>
      <c r="R5" s="575"/>
      <c r="S5" s="576"/>
      <c r="T5" s="579" t="s">
        <v>767</v>
      </c>
      <c r="U5" s="579" t="s">
        <v>766</v>
      </c>
      <c r="V5" s="577" t="s">
        <v>243</v>
      </c>
    </row>
    <row r="6" spans="1:22" s="75" customFormat="1" ht="140.25">
      <c r="A6" s="126"/>
      <c r="B6" s="191"/>
      <c r="C6" s="106" t="s">
        <v>244</v>
      </c>
      <c r="D6" s="105" t="s">
        <v>245</v>
      </c>
      <c r="E6" s="102" t="s">
        <v>246</v>
      </c>
      <c r="F6" s="361" t="s">
        <v>761</v>
      </c>
      <c r="G6" s="105" t="s">
        <v>247</v>
      </c>
      <c r="H6" s="105" t="s">
        <v>248</v>
      </c>
      <c r="I6" s="105" t="s">
        <v>249</v>
      </c>
      <c r="J6" s="105" t="s">
        <v>291</v>
      </c>
      <c r="K6" s="105" t="s">
        <v>250</v>
      </c>
      <c r="L6" s="107" t="s">
        <v>251</v>
      </c>
      <c r="M6" s="106" t="s">
        <v>252</v>
      </c>
      <c r="N6" s="105" t="s">
        <v>253</v>
      </c>
      <c r="O6" s="105" t="s">
        <v>254</v>
      </c>
      <c r="P6" s="105" t="s">
        <v>255</v>
      </c>
      <c r="Q6" s="105" t="s">
        <v>256</v>
      </c>
      <c r="R6" s="105" t="s">
        <v>257</v>
      </c>
      <c r="S6" s="107" t="s">
        <v>258</v>
      </c>
      <c r="T6" s="580"/>
      <c r="U6" s="580"/>
      <c r="V6" s="578"/>
    </row>
    <row r="7" spans="1:22" s="171" customFormat="1" ht="25.5">
      <c r="A7" s="172">
        <v>1</v>
      </c>
      <c r="B7" s="652" t="s">
        <v>259</v>
      </c>
      <c r="C7" s="334"/>
      <c r="D7" s="332">
        <v>0</v>
      </c>
      <c r="E7" s="332"/>
      <c r="F7" s="332"/>
      <c r="G7" s="332"/>
      <c r="H7" s="332"/>
      <c r="I7" s="332"/>
      <c r="J7" s="332">
        <v>0</v>
      </c>
      <c r="K7" s="332"/>
      <c r="L7" s="335"/>
      <c r="M7" s="334"/>
      <c r="N7" s="332"/>
      <c r="O7" s="332"/>
      <c r="P7" s="332"/>
      <c r="Q7" s="332"/>
      <c r="R7" s="332"/>
      <c r="S7" s="335"/>
      <c r="T7" s="355">
        <v>0</v>
      </c>
      <c r="U7" s="354"/>
      <c r="V7" s="336">
        <f>SUM(C7:S7)</f>
        <v>0</v>
      </c>
    </row>
    <row r="8" spans="1:22" s="171" customFormat="1" ht="38.25">
      <c r="A8" s="172">
        <v>2</v>
      </c>
      <c r="B8" s="652" t="s">
        <v>260</v>
      </c>
      <c r="C8" s="334"/>
      <c r="D8" s="332">
        <v>0</v>
      </c>
      <c r="E8" s="332"/>
      <c r="F8" s="332"/>
      <c r="G8" s="332"/>
      <c r="H8" s="332"/>
      <c r="I8" s="332"/>
      <c r="J8" s="332">
        <v>0</v>
      </c>
      <c r="K8" s="332"/>
      <c r="L8" s="335"/>
      <c r="M8" s="334"/>
      <c r="N8" s="332"/>
      <c r="O8" s="332"/>
      <c r="P8" s="332"/>
      <c r="Q8" s="332"/>
      <c r="R8" s="332"/>
      <c r="S8" s="335"/>
      <c r="T8" s="354">
        <v>0</v>
      </c>
      <c r="U8" s="354"/>
      <c r="V8" s="336">
        <f t="shared" ref="V8:V20" si="0">SUM(C8:S8)</f>
        <v>0</v>
      </c>
    </row>
    <row r="9" spans="1:22" s="171" customFormat="1" ht="25.5">
      <c r="A9" s="172">
        <v>3</v>
      </c>
      <c r="B9" s="652" t="s">
        <v>261</v>
      </c>
      <c r="C9" s="334"/>
      <c r="D9" s="332">
        <v>0</v>
      </c>
      <c r="E9" s="332"/>
      <c r="F9" s="332"/>
      <c r="G9" s="332"/>
      <c r="H9" s="332"/>
      <c r="I9" s="332"/>
      <c r="J9" s="332">
        <v>0</v>
      </c>
      <c r="K9" s="332"/>
      <c r="L9" s="335"/>
      <c r="M9" s="334"/>
      <c r="N9" s="332"/>
      <c r="O9" s="332"/>
      <c r="P9" s="332"/>
      <c r="Q9" s="332"/>
      <c r="R9" s="332"/>
      <c r="S9" s="335"/>
      <c r="T9" s="354">
        <v>0</v>
      </c>
      <c r="U9" s="354"/>
      <c r="V9" s="336">
        <f>SUM(C9:S9)</f>
        <v>0</v>
      </c>
    </row>
    <row r="10" spans="1:22" s="171" customFormat="1" ht="25.5">
      <c r="A10" s="172">
        <v>4</v>
      </c>
      <c r="B10" s="652" t="s">
        <v>262</v>
      </c>
      <c r="C10" s="334"/>
      <c r="D10" s="332">
        <v>0</v>
      </c>
      <c r="E10" s="332"/>
      <c r="F10" s="332"/>
      <c r="G10" s="332"/>
      <c r="H10" s="332"/>
      <c r="I10" s="332"/>
      <c r="J10" s="332">
        <v>0</v>
      </c>
      <c r="K10" s="332"/>
      <c r="L10" s="335"/>
      <c r="M10" s="334"/>
      <c r="N10" s="332"/>
      <c r="O10" s="332"/>
      <c r="P10" s="332"/>
      <c r="Q10" s="332"/>
      <c r="R10" s="332"/>
      <c r="S10" s="335"/>
      <c r="T10" s="354">
        <v>0</v>
      </c>
      <c r="U10" s="354"/>
      <c r="V10" s="336">
        <f t="shared" si="0"/>
        <v>0</v>
      </c>
    </row>
    <row r="11" spans="1:22" s="171" customFormat="1" ht="25.5">
      <c r="A11" s="172">
        <v>5</v>
      </c>
      <c r="B11" s="652" t="s">
        <v>263</v>
      </c>
      <c r="C11" s="334"/>
      <c r="D11" s="332">
        <v>0</v>
      </c>
      <c r="E11" s="332"/>
      <c r="F11" s="332"/>
      <c r="G11" s="332"/>
      <c r="H11" s="332"/>
      <c r="I11" s="332"/>
      <c r="J11" s="332">
        <v>0</v>
      </c>
      <c r="K11" s="332"/>
      <c r="L11" s="335"/>
      <c r="M11" s="334"/>
      <c r="N11" s="332"/>
      <c r="O11" s="332"/>
      <c r="P11" s="332"/>
      <c r="Q11" s="332"/>
      <c r="R11" s="332"/>
      <c r="S11" s="335"/>
      <c r="T11" s="354">
        <v>0</v>
      </c>
      <c r="U11" s="354"/>
      <c r="V11" s="336">
        <f t="shared" si="0"/>
        <v>0</v>
      </c>
    </row>
    <row r="12" spans="1:22" s="171" customFormat="1" ht="25.5">
      <c r="A12" s="172">
        <v>6</v>
      </c>
      <c r="B12" s="652" t="s">
        <v>264</v>
      </c>
      <c r="C12" s="334"/>
      <c r="D12" s="332">
        <v>0</v>
      </c>
      <c r="E12" s="332"/>
      <c r="F12" s="332"/>
      <c r="G12" s="332"/>
      <c r="H12" s="332"/>
      <c r="I12" s="332"/>
      <c r="J12" s="332">
        <v>0</v>
      </c>
      <c r="K12" s="332"/>
      <c r="L12" s="335"/>
      <c r="M12" s="334"/>
      <c r="N12" s="332"/>
      <c r="O12" s="332"/>
      <c r="P12" s="332"/>
      <c r="Q12" s="332"/>
      <c r="R12" s="332"/>
      <c r="S12" s="335"/>
      <c r="T12" s="354">
        <v>0</v>
      </c>
      <c r="U12" s="354"/>
      <c r="V12" s="336">
        <f t="shared" si="0"/>
        <v>0</v>
      </c>
    </row>
    <row r="13" spans="1:22" s="171" customFormat="1" ht="25.5">
      <c r="A13" s="172">
        <v>7</v>
      </c>
      <c r="B13" s="652" t="s">
        <v>79</v>
      </c>
      <c r="C13" s="334"/>
      <c r="D13" s="332">
        <v>28245750.303252503</v>
      </c>
      <c r="E13" s="332"/>
      <c r="F13" s="332"/>
      <c r="G13" s="332"/>
      <c r="H13" s="332"/>
      <c r="I13" s="332"/>
      <c r="J13" s="332">
        <v>0</v>
      </c>
      <c r="K13" s="332"/>
      <c r="L13" s="335"/>
      <c r="M13" s="334"/>
      <c r="N13" s="332"/>
      <c r="O13" s="332"/>
      <c r="P13" s="332"/>
      <c r="Q13" s="332"/>
      <c r="R13" s="332"/>
      <c r="S13" s="335"/>
      <c r="T13" s="354">
        <v>20717776.746710002</v>
      </c>
      <c r="U13" s="354">
        <v>7527973.5565425009</v>
      </c>
      <c r="V13" s="336">
        <f t="shared" si="0"/>
        <v>28245750.303252503</v>
      </c>
    </row>
    <row r="14" spans="1:22" s="171" customFormat="1">
      <c r="A14" s="172">
        <v>8</v>
      </c>
      <c r="B14" s="652" t="s">
        <v>80</v>
      </c>
      <c r="C14" s="334"/>
      <c r="D14" s="332">
        <v>22639535.42344825</v>
      </c>
      <c r="E14" s="332"/>
      <c r="F14" s="332"/>
      <c r="G14" s="332"/>
      <c r="H14" s="332"/>
      <c r="I14" s="332"/>
      <c r="J14" s="332">
        <v>0</v>
      </c>
      <c r="K14" s="332"/>
      <c r="L14" s="335"/>
      <c r="M14" s="334"/>
      <c r="N14" s="332"/>
      <c r="O14" s="332"/>
      <c r="P14" s="332"/>
      <c r="Q14" s="332"/>
      <c r="R14" s="332"/>
      <c r="S14" s="335"/>
      <c r="T14" s="354">
        <v>21326822.345325999</v>
      </c>
      <c r="U14" s="354">
        <v>1312713.0781222498</v>
      </c>
      <c r="V14" s="336">
        <f t="shared" si="0"/>
        <v>22639535.42344825</v>
      </c>
    </row>
    <row r="15" spans="1:22" s="171" customFormat="1" ht="38.25">
      <c r="A15" s="172">
        <v>9</v>
      </c>
      <c r="B15" s="652" t="s">
        <v>81</v>
      </c>
      <c r="C15" s="334"/>
      <c r="D15" s="332">
        <v>0</v>
      </c>
      <c r="E15" s="332"/>
      <c r="F15" s="332"/>
      <c r="G15" s="332"/>
      <c r="H15" s="332"/>
      <c r="I15" s="332"/>
      <c r="J15" s="332">
        <v>0</v>
      </c>
      <c r="K15" s="332"/>
      <c r="L15" s="335"/>
      <c r="M15" s="334"/>
      <c r="N15" s="332"/>
      <c r="O15" s="332"/>
      <c r="P15" s="332"/>
      <c r="Q15" s="332"/>
      <c r="R15" s="332"/>
      <c r="S15" s="335"/>
      <c r="T15" s="354">
        <v>0</v>
      </c>
      <c r="U15" s="354"/>
      <c r="V15" s="336">
        <f t="shared" si="0"/>
        <v>0</v>
      </c>
    </row>
    <row r="16" spans="1:22" s="171" customFormat="1">
      <c r="A16" s="172">
        <v>10</v>
      </c>
      <c r="B16" s="652" t="s">
        <v>75</v>
      </c>
      <c r="C16" s="334"/>
      <c r="D16" s="332">
        <v>13363.52</v>
      </c>
      <c r="E16" s="332"/>
      <c r="F16" s="332"/>
      <c r="G16" s="332"/>
      <c r="H16" s="332"/>
      <c r="I16" s="332"/>
      <c r="J16" s="332">
        <v>0</v>
      </c>
      <c r="K16" s="332"/>
      <c r="L16" s="335"/>
      <c r="M16" s="334"/>
      <c r="N16" s="332"/>
      <c r="O16" s="332"/>
      <c r="P16" s="332"/>
      <c r="Q16" s="332"/>
      <c r="R16" s="332"/>
      <c r="S16" s="335"/>
      <c r="T16" s="354">
        <v>13363.52</v>
      </c>
      <c r="U16" s="354"/>
      <c r="V16" s="336">
        <f t="shared" si="0"/>
        <v>13363.52</v>
      </c>
    </row>
    <row r="17" spans="1:22" s="171" customFormat="1" ht="25.5">
      <c r="A17" s="172">
        <v>11</v>
      </c>
      <c r="B17" s="652" t="s">
        <v>76</v>
      </c>
      <c r="C17" s="334"/>
      <c r="D17" s="332">
        <v>0</v>
      </c>
      <c r="E17" s="332"/>
      <c r="F17" s="332"/>
      <c r="G17" s="332"/>
      <c r="H17" s="332"/>
      <c r="I17" s="332"/>
      <c r="J17" s="332">
        <v>0</v>
      </c>
      <c r="K17" s="332"/>
      <c r="L17" s="335"/>
      <c r="M17" s="334"/>
      <c r="N17" s="332"/>
      <c r="O17" s="332"/>
      <c r="P17" s="332"/>
      <c r="Q17" s="332"/>
      <c r="R17" s="332"/>
      <c r="S17" s="335"/>
      <c r="T17" s="354">
        <v>0</v>
      </c>
      <c r="U17" s="354"/>
      <c r="V17" s="336">
        <f t="shared" si="0"/>
        <v>0</v>
      </c>
    </row>
    <row r="18" spans="1:22" s="171" customFormat="1" ht="25.5">
      <c r="A18" s="172">
        <v>12</v>
      </c>
      <c r="B18" s="652" t="s">
        <v>77</v>
      </c>
      <c r="C18" s="334"/>
      <c r="D18" s="332">
        <v>0</v>
      </c>
      <c r="E18" s="332"/>
      <c r="F18" s="332"/>
      <c r="G18" s="332"/>
      <c r="H18" s="332"/>
      <c r="I18" s="332"/>
      <c r="J18" s="332">
        <v>0</v>
      </c>
      <c r="K18" s="332"/>
      <c r="L18" s="335"/>
      <c r="M18" s="334"/>
      <c r="N18" s="332"/>
      <c r="O18" s="332"/>
      <c r="P18" s="332"/>
      <c r="Q18" s="332"/>
      <c r="R18" s="332"/>
      <c r="S18" s="335"/>
      <c r="T18" s="354">
        <v>0</v>
      </c>
      <c r="U18" s="354"/>
      <c r="V18" s="336">
        <f t="shared" si="0"/>
        <v>0</v>
      </c>
    </row>
    <row r="19" spans="1:22" s="171" customFormat="1" ht="20.25" customHeight="1">
      <c r="A19" s="172">
        <v>13</v>
      </c>
      <c r="B19" s="652" t="s">
        <v>78</v>
      </c>
      <c r="C19" s="334"/>
      <c r="D19" s="332">
        <v>0</v>
      </c>
      <c r="E19" s="332"/>
      <c r="F19" s="332"/>
      <c r="G19" s="332"/>
      <c r="H19" s="332"/>
      <c r="I19" s="332"/>
      <c r="J19" s="332">
        <v>0</v>
      </c>
      <c r="K19" s="332"/>
      <c r="L19" s="335"/>
      <c r="M19" s="334"/>
      <c r="N19" s="332"/>
      <c r="O19" s="332"/>
      <c r="P19" s="332"/>
      <c r="Q19" s="332"/>
      <c r="R19" s="332"/>
      <c r="S19" s="335"/>
      <c r="T19" s="354">
        <v>0</v>
      </c>
      <c r="U19" s="354"/>
      <c r="V19" s="336">
        <f t="shared" si="0"/>
        <v>0</v>
      </c>
    </row>
    <row r="20" spans="1:22" s="171" customFormat="1" ht="20.25" customHeight="1">
      <c r="A20" s="172">
        <v>14</v>
      </c>
      <c r="B20" s="652" t="s">
        <v>292</v>
      </c>
      <c r="C20" s="334"/>
      <c r="D20" s="332">
        <v>0</v>
      </c>
      <c r="E20" s="332"/>
      <c r="F20" s="332"/>
      <c r="G20" s="332"/>
      <c r="H20" s="332"/>
      <c r="I20" s="332"/>
      <c r="J20" s="332">
        <v>0</v>
      </c>
      <c r="K20" s="332"/>
      <c r="L20" s="335"/>
      <c r="M20" s="334"/>
      <c r="N20" s="332"/>
      <c r="O20" s="332"/>
      <c r="P20" s="332"/>
      <c r="Q20" s="332"/>
      <c r="R20" s="332"/>
      <c r="S20" s="335"/>
      <c r="T20" s="354">
        <v>0</v>
      </c>
      <c r="U20" s="354"/>
      <c r="V20" s="336">
        <f t="shared" si="0"/>
        <v>0</v>
      </c>
    </row>
    <row r="21" spans="1:22" ht="13.5" thickBot="1">
      <c r="A21" s="110"/>
      <c r="B21" s="111" t="s">
        <v>74</v>
      </c>
      <c r="C21" s="337">
        <f>SUM(C7:C20)</f>
        <v>0</v>
      </c>
      <c r="D21" s="333">
        <f t="shared" ref="D21:V21" si="1">SUM(D7:D20)</f>
        <v>50898649.246700756</v>
      </c>
      <c r="E21" s="333">
        <f t="shared" si="1"/>
        <v>0</v>
      </c>
      <c r="F21" s="333">
        <f t="shared" si="1"/>
        <v>0</v>
      </c>
      <c r="G21" s="333">
        <f t="shared" si="1"/>
        <v>0</v>
      </c>
      <c r="H21" s="333">
        <f t="shared" si="1"/>
        <v>0</v>
      </c>
      <c r="I21" s="333">
        <f t="shared" si="1"/>
        <v>0</v>
      </c>
      <c r="J21" s="333">
        <f t="shared" si="1"/>
        <v>0</v>
      </c>
      <c r="K21" s="333">
        <f t="shared" si="1"/>
        <v>0</v>
      </c>
      <c r="L21" s="338">
        <f t="shared" si="1"/>
        <v>0</v>
      </c>
      <c r="M21" s="337">
        <f t="shared" si="1"/>
        <v>0</v>
      </c>
      <c r="N21" s="333">
        <f t="shared" si="1"/>
        <v>0</v>
      </c>
      <c r="O21" s="333">
        <f t="shared" si="1"/>
        <v>0</v>
      </c>
      <c r="P21" s="333">
        <f t="shared" si="1"/>
        <v>0</v>
      </c>
      <c r="Q21" s="333">
        <f t="shared" si="1"/>
        <v>0</v>
      </c>
      <c r="R21" s="333">
        <f t="shared" si="1"/>
        <v>0</v>
      </c>
      <c r="S21" s="338">
        <f t="shared" si="1"/>
        <v>0</v>
      </c>
      <c r="T21" s="338">
        <f>SUM(T7:T20)</f>
        <v>42057962.612036005</v>
      </c>
      <c r="U21" s="338">
        <f t="shared" si="1"/>
        <v>8840686.6346647516</v>
      </c>
      <c r="V21" s="339">
        <f t="shared" si="1"/>
        <v>50898649.246700756</v>
      </c>
    </row>
    <row r="24" spans="1:22">
      <c r="A24" s="19"/>
      <c r="B24" s="19"/>
      <c r="C24" s="79"/>
      <c r="D24" s="79"/>
      <c r="E24" s="79"/>
    </row>
    <row r="25" spans="1:22">
      <c r="A25" s="103"/>
      <c r="B25" s="103"/>
      <c r="C25" s="19"/>
      <c r="D25" s="79"/>
      <c r="E25" s="79"/>
    </row>
    <row r="26" spans="1:22">
      <c r="A26" s="103"/>
      <c r="B26" s="104"/>
      <c r="C26" s="19"/>
      <c r="D26" s="79"/>
      <c r="E26" s="79"/>
    </row>
    <row r="27" spans="1:22">
      <c r="A27" s="103"/>
      <c r="B27" s="103"/>
      <c r="C27" s="19"/>
      <c r="D27" s="79"/>
      <c r="E27" s="79"/>
    </row>
    <row r="28" spans="1:22">
      <c r="A28" s="103"/>
      <c r="B28" s="104"/>
      <c r="C28" s="19"/>
      <c r="D28" s="79"/>
      <c r="E28" s="79"/>
    </row>
  </sheetData>
  <mergeCells count="5">
    <mergeCell ref="C5:L5"/>
    <mergeCell ref="M5:S5"/>
    <mergeCell ref="V5:V6"/>
    <mergeCell ref="T5:T6"/>
    <mergeCell ref="U5:U6"/>
  </mergeCells>
  <pageMargins left="0.25" right="0.25" top="0.75" bottom="0.75" header="0.3" footer="0.3"/>
  <pageSetup paperSize="9" scale="2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2" tint="-9.9978637043366805E-2"/>
    <pageSetUpPr fitToPage="1"/>
  </sheetPr>
  <dimension ref="A1:I28"/>
  <sheetViews>
    <sheetView zoomScaleNormal="100" workbookViewId="0">
      <pane xSplit="1" ySplit="7" topLeftCell="B8" activePane="bottomRight" state="frozen"/>
      <selection activeCell="B1" sqref="B1:B2"/>
      <selection pane="topRight" activeCell="B1" sqref="B1:B2"/>
      <selection pane="bottomLeft" activeCell="B1" sqref="B1:B2"/>
      <selection pane="bottomRight" activeCell="C8" sqref="C8:G21"/>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21.7109375" style="2" customWidth="1"/>
    <col min="8" max="8" width="15.28515625" style="2" customWidth="1"/>
    <col min="9" max="16384" width="9.140625" style="13"/>
  </cols>
  <sheetData>
    <row r="1" spans="1:9">
      <c r="A1" s="2" t="s">
        <v>231</v>
      </c>
      <c r="B1" s="474" t="str">
        <f>Info!C2</f>
        <v>სს "ვითიბი ბანკი ჯორჯია"</v>
      </c>
    </row>
    <row r="2" spans="1:9">
      <c r="A2" s="2" t="s">
        <v>232</v>
      </c>
      <c r="B2" s="474">
        <f>Info!D2</f>
        <v>43465</v>
      </c>
    </row>
    <row r="4" spans="1:9" ht="13.5" thickBot="1">
      <c r="A4" s="2" t="s">
        <v>664</v>
      </c>
      <c r="B4" s="357" t="s">
        <v>770</v>
      </c>
    </row>
    <row r="5" spans="1:9">
      <c r="A5" s="108"/>
      <c r="B5" s="169"/>
      <c r="C5" s="174" t="s">
        <v>0</v>
      </c>
      <c r="D5" s="174" t="s">
        <v>1</v>
      </c>
      <c r="E5" s="174" t="s">
        <v>2</v>
      </c>
      <c r="F5" s="174" t="s">
        <v>3</v>
      </c>
      <c r="G5" s="352" t="s">
        <v>4</v>
      </c>
      <c r="H5" s="175" t="s">
        <v>10</v>
      </c>
      <c r="I5" s="25"/>
    </row>
    <row r="6" spans="1:9" ht="15" customHeight="1">
      <c r="A6" s="168"/>
      <c r="B6" s="23"/>
      <c r="C6" s="581" t="s">
        <v>762</v>
      </c>
      <c r="D6" s="585" t="s">
        <v>783</v>
      </c>
      <c r="E6" s="586"/>
      <c r="F6" s="581" t="s">
        <v>789</v>
      </c>
      <c r="G6" s="581" t="s">
        <v>790</v>
      </c>
      <c r="H6" s="583" t="s">
        <v>764</v>
      </c>
      <c r="I6" s="25"/>
    </row>
    <row r="7" spans="1:9" ht="76.5">
      <c r="A7" s="168"/>
      <c r="B7" s="23"/>
      <c r="C7" s="582"/>
      <c r="D7" s="356" t="s">
        <v>765</v>
      </c>
      <c r="E7" s="356" t="s">
        <v>763</v>
      </c>
      <c r="F7" s="582"/>
      <c r="G7" s="582"/>
      <c r="H7" s="584"/>
      <c r="I7" s="25"/>
    </row>
    <row r="8" spans="1:9">
      <c r="A8" s="99">
        <v>1</v>
      </c>
      <c r="B8" s="81" t="s">
        <v>259</v>
      </c>
      <c r="C8" s="340">
        <v>311578246.78659999</v>
      </c>
      <c r="D8" s="341">
        <v>0</v>
      </c>
      <c r="E8" s="340">
        <v>0</v>
      </c>
      <c r="F8" s="340">
        <v>159894544.20660001</v>
      </c>
      <c r="G8" s="353">
        <v>159894544.20660001</v>
      </c>
      <c r="H8" s="362">
        <f>IFERROR(G8/(C8+E8),0)</f>
        <v>0.51317621129087299</v>
      </c>
    </row>
    <row r="9" spans="1:9" ht="15" customHeight="1">
      <c r="A9" s="99">
        <v>2</v>
      </c>
      <c r="B9" s="81" t="s">
        <v>260</v>
      </c>
      <c r="C9" s="340">
        <v>0</v>
      </c>
      <c r="D9" s="341">
        <v>0</v>
      </c>
      <c r="E9" s="340">
        <v>0</v>
      </c>
      <c r="F9" s="340">
        <v>0</v>
      </c>
      <c r="G9" s="353">
        <v>0</v>
      </c>
      <c r="H9" s="362">
        <f t="shared" ref="H9:H20" si="0">IFERROR(G9/(C9+E9),0)</f>
        <v>0</v>
      </c>
    </row>
    <row r="10" spans="1:9">
      <c r="A10" s="99">
        <v>3</v>
      </c>
      <c r="B10" s="81" t="s">
        <v>261</v>
      </c>
      <c r="C10" s="340">
        <v>0</v>
      </c>
      <c r="D10" s="341">
        <v>0</v>
      </c>
      <c r="E10" s="340">
        <v>0</v>
      </c>
      <c r="F10" s="340">
        <v>0</v>
      </c>
      <c r="G10" s="353">
        <v>0</v>
      </c>
      <c r="H10" s="362">
        <f t="shared" si="0"/>
        <v>0</v>
      </c>
    </row>
    <row r="11" spans="1:9">
      <c r="A11" s="99">
        <v>4</v>
      </c>
      <c r="B11" s="81" t="s">
        <v>262</v>
      </c>
      <c r="C11" s="340">
        <v>0</v>
      </c>
      <c r="D11" s="341">
        <v>0</v>
      </c>
      <c r="E11" s="340">
        <v>0</v>
      </c>
      <c r="F11" s="340">
        <v>0</v>
      </c>
      <c r="G11" s="353">
        <v>0</v>
      </c>
      <c r="H11" s="362">
        <f t="shared" si="0"/>
        <v>0</v>
      </c>
    </row>
    <row r="12" spans="1:9">
      <c r="A12" s="99">
        <v>5</v>
      </c>
      <c r="B12" s="81" t="s">
        <v>263</v>
      </c>
      <c r="C12" s="340">
        <v>0</v>
      </c>
      <c r="D12" s="341">
        <v>0</v>
      </c>
      <c r="E12" s="340">
        <v>0</v>
      </c>
      <c r="F12" s="340">
        <v>0</v>
      </c>
      <c r="G12" s="353">
        <v>0</v>
      </c>
      <c r="H12" s="362">
        <f t="shared" si="0"/>
        <v>0</v>
      </c>
    </row>
    <row r="13" spans="1:9">
      <c r="A13" s="99">
        <v>6</v>
      </c>
      <c r="B13" s="81" t="s">
        <v>264</v>
      </c>
      <c r="C13" s="340">
        <v>85339069.213400006</v>
      </c>
      <c r="D13" s="341">
        <v>8780161.0098999999</v>
      </c>
      <c r="E13" s="340">
        <v>4390080.50495</v>
      </c>
      <c r="F13" s="340">
        <v>24190258.126560017</v>
      </c>
      <c r="G13" s="353">
        <v>24190258.126560017</v>
      </c>
      <c r="H13" s="362">
        <f t="shared" si="0"/>
        <v>0.26959196874695229</v>
      </c>
    </row>
    <row r="14" spans="1:9">
      <c r="A14" s="99">
        <v>7</v>
      </c>
      <c r="B14" s="81" t="s">
        <v>79</v>
      </c>
      <c r="C14" s="340">
        <v>502046495.69863009</v>
      </c>
      <c r="D14" s="341">
        <v>114619974.30791996</v>
      </c>
      <c r="E14" s="340">
        <v>66826590.517064974</v>
      </c>
      <c r="F14" s="341">
        <v>571540450.85116506</v>
      </c>
      <c r="G14" s="412">
        <v>543294700.54791248</v>
      </c>
      <c r="H14" s="362">
        <f t="shared" si="0"/>
        <v>0.95503674494791591</v>
      </c>
    </row>
    <row r="15" spans="1:9">
      <c r="A15" s="99">
        <v>8</v>
      </c>
      <c r="B15" s="81" t="s">
        <v>80</v>
      </c>
      <c r="C15" s="340">
        <v>402834104.39244002</v>
      </c>
      <c r="D15" s="341">
        <v>33080556.731690008</v>
      </c>
      <c r="E15" s="340">
        <v>18626177.244617</v>
      </c>
      <c r="F15" s="341">
        <v>416375093.78372407</v>
      </c>
      <c r="G15" s="412">
        <v>393735558.3602758</v>
      </c>
      <c r="H15" s="362">
        <f t="shared" si="0"/>
        <v>0.93421747081577544</v>
      </c>
    </row>
    <row r="16" spans="1:9">
      <c r="A16" s="99">
        <v>9</v>
      </c>
      <c r="B16" s="81" t="s">
        <v>81</v>
      </c>
      <c r="C16" s="340">
        <v>160616516.79528996</v>
      </c>
      <c r="D16" s="341">
        <v>1626358.5703499999</v>
      </c>
      <c r="E16" s="340">
        <v>877338.065175</v>
      </c>
      <c r="F16" s="341">
        <v>56522849.201162741</v>
      </c>
      <c r="G16" s="412">
        <v>56522849.201162741</v>
      </c>
      <c r="H16" s="362">
        <f t="shared" si="0"/>
        <v>0.35000000000000003</v>
      </c>
    </row>
    <row r="17" spans="1:8">
      <c r="A17" s="99">
        <v>10</v>
      </c>
      <c r="B17" s="81" t="s">
        <v>75</v>
      </c>
      <c r="C17" s="340">
        <v>16379950.504469998</v>
      </c>
      <c r="D17" s="341">
        <v>0</v>
      </c>
      <c r="E17" s="340">
        <v>0</v>
      </c>
      <c r="F17" s="341">
        <v>16319239.586015001</v>
      </c>
      <c r="G17" s="412">
        <v>16305876.066015001</v>
      </c>
      <c r="H17" s="362">
        <f t="shared" si="0"/>
        <v>0.99547773734512923</v>
      </c>
    </row>
    <row r="18" spans="1:8">
      <c r="A18" s="99">
        <v>11</v>
      </c>
      <c r="B18" s="81" t="s">
        <v>76</v>
      </c>
      <c r="C18" s="340">
        <v>0</v>
      </c>
      <c r="D18" s="341">
        <v>0</v>
      </c>
      <c r="E18" s="340">
        <v>0</v>
      </c>
      <c r="F18" s="341">
        <v>0</v>
      </c>
      <c r="G18" s="412">
        <v>0</v>
      </c>
      <c r="H18" s="362">
        <f t="shared" si="0"/>
        <v>0</v>
      </c>
    </row>
    <row r="19" spans="1:8">
      <c r="A19" s="99">
        <v>12</v>
      </c>
      <c r="B19" s="81" t="s">
        <v>77</v>
      </c>
      <c r="C19" s="340">
        <v>0</v>
      </c>
      <c r="D19" s="341">
        <v>0</v>
      </c>
      <c r="E19" s="340">
        <v>0</v>
      </c>
      <c r="F19" s="341">
        <v>0</v>
      </c>
      <c r="G19" s="412">
        <v>0</v>
      </c>
      <c r="H19" s="362">
        <f t="shared" si="0"/>
        <v>0</v>
      </c>
    </row>
    <row r="20" spans="1:8">
      <c r="A20" s="99">
        <v>13</v>
      </c>
      <c r="B20" s="81" t="s">
        <v>78</v>
      </c>
      <c r="C20" s="340">
        <v>0</v>
      </c>
      <c r="D20" s="341">
        <v>0</v>
      </c>
      <c r="E20" s="340">
        <v>0</v>
      </c>
      <c r="F20" s="341">
        <v>0</v>
      </c>
      <c r="G20" s="412">
        <v>0</v>
      </c>
      <c r="H20" s="362">
        <f t="shared" si="0"/>
        <v>0</v>
      </c>
    </row>
    <row r="21" spans="1:8">
      <c r="A21" s="99">
        <v>14</v>
      </c>
      <c r="B21" s="81" t="s">
        <v>292</v>
      </c>
      <c r="C21" s="340">
        <v>154438116.11000001</v>
      </c>
      <c r="D21" s="341">
        <v>0</v>
      </c>
      <c r="E21" s="340">
        <v>0</v>
      </c>
      <c r="F21" s="341">
        <v>109198688.46000001</v>
      </c>
      <c r="G21" s="412">
        <v>109198688.46000001</v>
      </c>
      <c r="H21" s="362">
        <f>IFERROR(G21/(C21+E21),0)</f>
        <v>0.70707083983219665</v>
      </c>
    </row>
    <row r="22" spans="1:8" ht="13.5" thickBot="1">
      <c r="A22" s="170"/>
      <c r="B22" s="176" t="s">
        <v>74</v>
      </c>
      <c r="C22" s="333">
        <f>SUM(C8:C21)</f>
        <v>1633232499.5008302</v>
      </c>
      <c r="D22" s="333">
        <f>SUM(D8:D21)</f>
        <v>158107050.61985996</v>
      </c>
      <c r="E22" s="333">
        <f>SUM(E8:E21)</f>
        <v>90720186.331806973</v>
      </c>
      <c r="F22" s="333">
        <f>SUM(F8:F21)</f>
        <v>1354041124.2152269</v>
      </c>
      <c r="G22" s="333">
        <f>SUM(G8:G21)</f>
        <v>1303142474.9685261</v>
      </c>
      <c r="H22" s="363">
        <f>G22/(C22+E22)</f>
        <v>0.75590385146743899</v>
      </c>
    </row>
    <row r="28" spans="1:8" ht="10.5" customHeight="1"/>
  </sheetData>
  <mergeCells count="5">
    <mergeCell ref="C6:C7"/>
    <mergeCell ref="F6:F7"/>
    <mergeCell ref="G6:G7"/>
    <mergeCell ref="H6:H7"/>
    <mergeCell ref="D6:E6"/>
  </mergeCells>
  <pageMargins left="0.25" right="0.25" top="0.75" bottom="0.75" header="0.3" footer="0.3"/>
  <pageSetup scale="63" orientation="landscape"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2" tint="-9.9978637043366805E-2"/>
    <pageSetUpPr fitToPage="1"/>
  </sheetPr>
  <dimension ref="A1:K28"/>
  <sheetViews>
    <sheetView zoomScale="90" zoomScaleNormal="90" workbookViewId="0">
      <pane xSplit="2" ySplit="6" topLeftCell="C7" activePane="bottomRight" state="frozen"/>
      <selection activeCell="B1" sqref="B1:B2"/>
      <selection pane="topRight" activeCell="B1" sqref="B1:B2"/>
      <selection pane="bottomLeft" activeCell="B1" sqref="B1:B2"/>
      <selection pane="bottomRight" activeCell="F21" sqref="F21"/>
    </sheetView>
  </sheetViews>
  <sheetFormatPr defaultColWidth="9.140625" defaultRowHeight="12.75"/>
  <cols>
    <col min="1" max="1" width="10.5703125" style="396" bestFit="1" customWidth="1"/>
    <col min="2" max="2" width="104.140625" style="396" customWidth="1"/>
    <col min="3" max="4" width="12.7109375" style="396" customWidth="1"/>
    <col min="5" max="5" width="16.85546875" style="396" customWidth="1"/>
    <col min="6" max="11" width="12.7109375" style="396" customWidth="1"/>
    <col min="12" max="16384" width="9.140625" style="396"/>
  </cols>
  <sheetData>
    <row r="1" spans="1:11">
      <c r="A1" s="396" t="s">
        <v>231</v>
      </c>
      <c r="B1" s="474" t="str">
        <f>Info!C2</f>
        <v>სს "ვითიბი ბანკი ჯორჯია"</v>
      </c>
    </row>
    <row r="2" spans="1:11">
      <c r="A2" s="396" t="s">
        <v>232</v>
      </c>
      <c r="B2" s="475">
        <f>Info!D2</f>
        <v>43465</v>
      </c>
      <c r="C2" s="397"/>
      <c r="D2" s="397"/>
    </row>
    <row r="3" spans="1:11">
      <c r="B3" s="397"/>
      <c r="C3" s="397"/>
      <c r="D3" s="397"/>
    </row>
    <row r="4" spans="1:11" ht="13.5" thickBot="1">
      <c r="A4" s="396" t="s">
        <v>832</v>
      </c>
      <c r="B4" s="357" t="s">
        <v>831</v>
      </c>
      <c r="C4" s="397"/>
      <c r="D4" s="397"/>
    </row>
    <row r="5" spans="1:11" ht="30" customHeight="1">
      <c r="A5" s="590"/>
      <c r="B5" s="591"/>
      <c r="C5" s="588" t="s">
        <v>879</v>
      </c>
      <c r="D5" s="588"/>
      <c r="E5" s="588"/>
      <c r="F5" s="588" t="s">
        <v>880</v>
      </c>
      <c r="G5" s="588"/>
      <c r="H5" s="588"/>
      <c r="I5" s="588" t="s">
        <v>881</v>
      </c>
      <c r="J5" s="588"/>
      <c r="K5" s="589"/>
    </row>
    <row r="6" spans="1:11">
      <c r="A6" s="394"/>
      <c r="B6" s="395"/>
      <c r="C6" s="398" t="s">
        <v>33</v>
      </c>
      <c r="D6" s="398" t="s">
        <v>138</v>
      </c>
      <c r="E6" s="398" t="s">
        <v>74</v>
      </c>
      <c r="F6" s="398" t="s">
        <v>33</v>
      </c>
      <c r="G6" s="398" t="s">
        <v>138</v>
      </c>
      <c r="H6" s="398" t="s">
        <v>74</v>
      </c>
      <c r="I6" s="398" t="s">
        <v>33</v>
      </c>
      <c r="J6" s="398" t="s">
        <v>138</v>
      </c>
      <c r="K6" s="403" t="s">
        <v>74</v>
      </c>
    </row>
    <row r="7" spans="1:11">
      <c r="A7" s="404" t="s">
        <v>802</v>
      </c>
      <c r="B7" s="393"/>
      <c r="C7" s="393"/>
      <c r="D7" s="393"/>
      <c r="E7" s="393"/>
      <c r="F7" s="393"/>
      <c r="G7" s="393"/>
      <c r="H7" s="393"/>
      <c r="I7" s="393"/>
      <c r="J7" s="393"/>
      <c r="K7" s="405"/>
    </row>
    <row r="8" spans="1:11">
      <c r="A8" s="392">
        <v>1</v>
      </c>
      <c r="B8" s="377" t="s">
        <v>802</v>
      </c>
      <c r="C8" s="531"/>
      <c r="D8" s="531"/>
      <c r="E8" s="531"/>
      <c r="F8" s="532">
        <v>138205792.79717395</v>
      </c>
      <c r="G8" s="532">
        <v>211330455.64627901</v>
      </c>
      <c r="H8" s="532">
        <v>349536248.44345319</v>
      </c>
      <c r="I8" s="532">
        <v>134802386.80815211</v>
      </c>
      <c r="J8" s="532">
        <v>192902273.94828266</v>
      </c>
      <c r="K8" s="533">
        <v>327704660.75643474</v>
      </c>
    </row>
    <row r="9" spans="1:11">
      <c r="A9" s="404" t="s">
        <v>803</v>
      </c>
      <c r="B9" s="393"/>
      <c r="C9" s="534"/>
      <c r="D9" s="534"/>
      <c r="E9" s="534"/>
      <c r="F9" s="534"/>
      <c r="G9" s="534"/>
      <c r="H9" s="534"/>
      <c r="I9" s="534"/>
      <c r="J9" s="534"/>
      <c r="K9" s="535"/>
    </row>
    <row r="10" spans="1:11">
      <c r="A10" s="406">
        <v>2</v>
      </c>
      <c r="B10" s="378" t="s">
        <v>804</v>
      </c>
      <c r="C10" s="533">
        <v>101480765.31715217</v>
      </c>
      <c r="D10" s="533">
        <v>320454003.03063148</v>
      </c>
      <c r="E10" s="533">
        <v>421934768.3477838</v>
      </c>
      <c r="F10" s="536">
        <v>10081164.867681522</v>
      </c>
      <c r="G10" s="536">
        <v>29141402.911981169</v>
      </c>
      <c r="H10" s="536">
        <v>39222567.779662699</v>
      </c>
      <c r="I10" s="536">
        <v>2497806.45151413</v>
      </c>
      <c r="J10" s="536">
        <v>7576154.6167930951</v>
      </c>
      <c r="K10" s="533">
        <v>10073961.068307234</v>
      </c>
    </row>
    <row r="11" spans="1:11">
      <c r="A11" s="406">
        <v>3</v>
      </c>
      <c r="B11" s="378" t="s">
        <v>805</v>
      </c>
      <c r="C11" s="533">
        <v>366439146.60260868</v>
      </c>
      <c r="D11" s="533">
        <v>481014854.04488713</v>
      </c>
      <c r="E11" s="533">
        <v>847454000.64749539</v>
      </c>
      <c r="F11" s="536">
        <v>140065224.60848913</v>
      </c>
      <c r="G11" s="536">
        <v>104831067.06339446</v>
      </c>
      <c r="H11" s="536">
        <v>244896291.67188358</v>
      </c>
      <c r="I11" s="536">
        <v>112579704.69719568</v>
      </c>
      <c r="J11" s="536">
        <v>82921433.95254229</v>
      </c>
      <c r="K11" s="533">
        <v>195501138.64973792</v>
      </c>
    </row>
    <row r="12" spans="1:11">
      <c r="A12" s="406">
        <v>4</v>
      </c>
      <c r="B12" s="378" t="s">
        <v>806</v>
      </c>
      <c r="C12" s="533">
        <v>41116315.217391305</v>
      </c>
      <c r="D12" s="533">
        <v>0</v>
      </c>
      <c r="E12" s="533">
        <v>41116315.217391305</v>
      </c>
      <c r="F12" s="536">
        <v>0</v>
      </c>
      <c r="G12" s="536">
        <v>0</v>
      </c>
      <c r="H12" s="536">
        <v>0</v>
      </c>
      <c r="I12" s="536">
        <v>0</v>
      </c>
      <c r="J12" s="536">
        <v>0</v>
      </c>
      <c r="K12" s="533">
        <v>0</v>
      </c>
    </row>
    <row r="13" spans="1:11">
      <c r="A13" s="406">
        <v>5</v>
      </c>
      <c r="B13" s="378" t="s">
        <v>807</v>
      </c>
      <c r="C13" s="533">
        <v>75476643.480326056</v>
      </c>
      <c r="D13" s="533">
        <v>84546676.988315225</v>
      </c>
      <c r="E13" s="533">
        <v>160023320.46864131</v>
      </c>
      <c r="F13" s="536">
        <v>14762074.463365223</v>
      </c>
      <c r="G13" s="536">
        <v>17447070.451014675</v>
      </c>
      <c r="H13" s="536">
        <v>32209144.914379887</v>
      </c>
      <c r="I13" s="536">
        <v>5332513.2944619544</v>
      </c>
      <c r="J13" s="536">
        <v>6393392.8410054352</v>
      </c>
      <c r="K13" s="533">
        <v>11725906.135467395</v>
      </c>
    </row>
    <row r="14" spans="1:11">
      <c r="A14" s="406">
        <v>6</v>
      </c>
      <c r="B14" s="378" t="s">
        <v>822</v>
      </c>
      <c r="C14" s="533">
        <v>0</v>
      </c>
      <c r="D14" s="533">
        <v>0</v>
      </c>
      <c r="E14" s="533">
        <v>0</v>
      </c>
      <c r="F14" s="536">
        <v>0</v>
      </c>
      <c r="G14" s="536">
        <v>0</v>
      </c>
      <c r="H14" s="536">
        <v>0</v>
      </c>
      <c r="I14" s="536">
        <v>0</v>
      </c>
      <c r="J14" s="536">
        <v>0</v>
      </c>
      <c r="K14" s="533">
        <v>0</v>
      </c>
    </row>
    <row r="15" spans="1:11">
      <c r="A15" s="406">
        <v>7</v>
      </c>
      <c r="B15" s="378" t="s">
        <v>809</v>
      </c>
      <c r="C15" s="533">
        <v>20892441.928043481</v>
      </c>
      <c r="D15" s="533">
        <v>10970130.958211957</v>
      </c>
      <c r="E15" s="533">
        <v>31862572.886255432</v>
      </c>
      <c r="F15" s="536">
        <v>4617122.0045652166</v>
      </c>
      <c r="G15" s="536">
        <v>4152068.8114271732</v>
      </c>
      <c r="H15" s="536">
        <v>8769190.8159923889</v>
      </c>
      <c r="I15" s="536">
        <v>4617122.0045652166</v>
      </c>
      <c r="J15" s="536">
        <v>4152068.8114271732</v>
      </c>
      <c r="K15" s="533">
        <v>8769190.8159923889</v>
      </c>
    </row>
    <row r="16" spans="1:11">
      <c r="A16" s="406">
        <v>8</v>
      </c>
      <c r="B16" s="379" t="s">
        <v>810</v>
      </c>
      <c r="C16" s="533">
        <v>605405312.54552174</v>
      </c>
      <c r="D16" s="533">
        <v>896985665.02204549</v>
      </c>
      <c r="E16" s="533">
        <v>1502390977.5675673</v>
      </c>
      <c r="F16" s="536">
        <v>169525585.9441011</v>
      </c>
      <c r="G16" s="536">
        <v>155571609.23781747</v>
      </c>
      <c r="H16" s="536">
        <v>325097195.18191844</v>
      </c>
      <c r="I16" s="536">
        <v>125027146.44773696</v>
      </c>
      <c r="J16" s="536">
        <v>101043050.22176799</v>
      </c>
      <c r="K16" s="533">
        <v>226070196.66950512</v>
      </c>
    </row>
    <row r="17" spans="1:11">
      <c r="A17" s="404" t="s">
        <v>811</v>
      </c>
      <c r="B17" s="393"/>
      <c r="C17" s="534"/>
      <c r="D17" s="534"/>
      <c r="E17" s="534"/>
      <c r="F17" s="535"/>
      <c r="G17" s="535"/>
      <c r="H17" s="535"/>
      <c r="I17" s="535"/>
      <c r="J17" s="535"/>
      <c r="K17" s="535"/>
    </row>
    <row r="18" spans="1:11">
      <c r="A18" s="406">
        <v>9</v>
      </c>
      <c r="B18" s="378" t="s">
        <v>812</v>
      </c>
      <c r="C18" s="533">
        <v>0</v>
      </c>
      <c r="D18" s="533">
        <v>0</v>
      </c>
      <c r="E18" s="533">
        <v>0</v>
      </c>
      <c r="F18" s="536">
        <v>0</v>
      </c>
      <c r="G18" s="536">
        <v>0</v>
      </c>
      <c r="H18" s="536">
        <v>0</v>
      </c>
      <c r="I18" s="536">
        <v>0</v>
      </c>
      <c r="J18" s="536">
        <v>0</v>
      </c>
      <c r="K18" s="533">
        <v>0</v>
      </c>
    </row>
    <row r="19" spans="1:11">
      <c r="A19" s="406">
        <v>10</v>
      </c>
      <c r="B19" s="378" t="s">
        <v>813</v>
      </c>
      <c r="C19" s="533">
        <v>594280792.19999981</v>
      </c>
      <c r="D19" s="533">
        <v>619289139.59899914</v>
      </c>
      <c r="E19" s="533">
        <v>1213569931.7989991</v>
      </c>
      <c r="F19" s="536">
        <v>15352181.739836955</v>
      </c>
      <c r="G19" s="536">
        <v>8908178.2434239108</v>
      </c>
      <c r="H19" s="536">
        <v>24260359.98326087</v>
      </c>
      <c r="I19" s="536">
        <v>18755587.728858694</v>
      </c>
      <c r="J19" s="536">
        <v>70446510.331988022</v>
      </c>
      <c r="K19" s="533">
        <v>89202098.060846701</v>
      </c>
    </row>
    <row r="20" spans="1:11">
      <c r="A20" s="406">
        <v>11</v>
      </c>
      <c r="B20" s="378" t="s">
        <v>814</v>
      </c>
      <c r="C20" s="533">
        <v>19824154.501195647</v>
      </c>
      <c r="D20" s="533">
        <v>146441923.09602395</v>
      </c>
      <c r="E20" s="533">
        <v>166266077.59721956</v>
      </c>
      <c r="F20" s="536">
        <v>772399.62032608688</v>
      </c>
      <c r="G20" s="536">
        <v>0</v>
      </c>
      <c r="H20" s="536">
        <v>772399.62032608688</v>
      </c>
      <c r="I20" s="536">
        <v>772399.62032608688</v>
      </c>
      <c r="J20" s="536">
        <v>0</v>
      </c>
      <c r="K20" s="533">
        <v>772399.62032608688</v>
      </c>
    </row>
    <row r="21" spans="1:11" ht="13.5" thickBot="1">
      <c r="A21" s="236">
        <v>12</v>
      </c>
      <c r="B21" s="407" t="s">
        <v>815</v>
      </c>
      <c r="C21" s="533">
        <v>614104946.7011956</v>
      </c>
      <c r="D21" s="533">
        <v>765731062.69502246</v>
      </c>
      <c r="E21" s="533">
        <v>1379836009.3962181</v>
      </c>
      <c r="F21" s="536">
        <v>16124581.360163046</v>
      </c>
      <c r="G21" s="536">
        <v>8908178.2434239108</v>
      </c>
      <c r="H21" s="536">
        <v>25032759.603586953</v>
      </c>
      <c r="I21" s="537">
        <v>19527987.3491848</v>
      </c>
      <c r="J21" s="537">
        <v>70446510.331988022</v>
      </c>
      <c r="K21" s="538">
        <v>89974497.681172818</v>
      </c>
    </row>
    <row r="22" spans="1:11" ht="38.25" customHeight="1" thickBot="1">
      <c r="A22" s="390"/>
      <c r="B22" s="391"/>
      <c r="C22" s="391"/>
      <c r="D22" s="391"/>
      <c r="E22" s="391"/>
      <c r="F22" s="587" t="s">
        <v>816</v>
      </c>
      <c r="G22" s="588"/>
      <c r="H22" s="588"/>
      <c r="I22" s="587" t="s">
        <v>817</v>
      </c>
      <c r="J22" s="588"/>
      <c r="K22" s="589"/>
    </row>
    <row r="23" spans="1:11">
      <c r="A23" s="383">
        <v>13</v>
      </c>
      <c r="B23" s="380" t="s">
        <v>802</v>
      </c>
      <c r="C23" s="389"/>
      <c r="D23" s="389"/>
      <c r="E23" s="389"/>
      <c r="F23" s="500">
        <v>138205792.79717395</v>
      </c>
      <c r="G23" s="500">
        <v>211330455.64627901</v>
      </c>
      <c r="H23" s="500">
        <v>349536248.44345319</v>
      </c>
      <c r="I23" s="500">
        <v>134802386.80815211</v>
      </c>
      <c r="J23" s="500">
        <v>192902273.94828266</v>
      </c>
      <c r="K23" s="501">
        <v>327704660.75643474</v>
      </c>
    </row>
    <row r="24" spans="1:11" ht="13.5" thickBot="1">
      <c r="A24" s="384">
        <v>14</v>
      </c>
      <c r="B24" s="381" t="s">
        <v>818</v>
      </c>
      <c r="C24" s="408"/>
      <c r="D24" s="387"/>
      <c r="E24" s="388"/>
      <c r="F24" s="502">
        <v>153401004.58393806</v>
      </c>
      <c r="G24" s="502">
        <v>146663430.99439356</v>
      </c>
      <c r="H24" s="502">
        <v>300064435.57833147</v>
      </c>
      <c r="I24" s="502">
        <v>105499159.09855217</v>
      </c>
      <c r="J24" s="502">
        <v>30596539.88977997</v>
      </c>
      <c r="K24" s="503">
        <v>136095698.9883323</v>
      </c>
    </row>
    <row r="25" spans="1:11" ht="13.5" thickBot="1">
      <c r="A25" s="385">
        <v>15</v>
      </c>
      <c r="B25" s="382" t="s">
        <v>819</v>
      </c>
      <c r="C25" s="386"/>
      <c r="D25" s="386"/>
      <c r="E25" s="386"/>
      <c r="F25" s="539">
        <f>F23/F24</f>
        <v>0.90094450927503811</v>
      </c>
      <c r="G25" s="539">
        <f t="shared" ref="G25:H25" si="0">G23/G24</f>
        <v>1.4409212590584863</v>
      </c>
      <c r="H25" s="539">
        <f t="shared" si="0"/>
        <v>1.1648706311021892</v>
      </c>
      <c r="I25" s="539">
        <f>I23/I24</f>
        <v>1.2777579267928221</v>
      </c>
      <c r="J25" s="539">
        <f t="shared" ref="J25:K25" si="1">J23/J24</f>
        <v>6.3047087887449971</v>
      </c>
      <c r="K25" s="540">
        <f t="shared" si="1"/>
        <v>2.4078987300291494</v>
      </c>
    </row>
    <row r="28" spans="1:11" ht="38.25">
      <c r="B28" s="24" t="s">
        <v>878</v>
      </c>
    </row>
  </sheetData>
  <mergeCells count="6">
    <mergeCell ref="F22:H22"/>
    <mergeCell ref="I22:K22"/>
    <mergeCell ref="A5:B5"/>
    <mergeCell ref="C5:E5"/>
    <mergeCell ref="F5:H5"/>
    <mergeCell ref="I5:K5"/>
  </mergeCells>
  <pageMargins left="0.7" right="0.7" top="0.75" bottom="0.75" header="0.3" footer="0.3"/>
  <pageSetup paperSize="9" scale="5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2" tint="-9.9978637043366805E-2"/>
    <pageSetUpPr fitToPage="1"/>
  </sheetPr>
  <dimension ref="A1:N22"/>
  <sheetViews>
    <sheetView workbookViewId="0">
      <pane xSplit="1" ySplit="5" topLeftCell="B6" activePane="bottomRight" state="frozen"/>
      <selection activeCell="B1" sqref="B1:B2"/>
      <selection pane="topRight" activeCell="B1" sqref="B1:B2"/>
      <selection pane="bottomLeft" activeCell="B1" sqref="B1:B2"/>
      <selection pane="bottomRight" activeCell="K8" sqref="K8:K10"/>
    </sheetView>
  </sheetViews>
  <sheetFormatPr defaultColWidth="9.140625" defaultRowHeight="15"/>
  <cols>
    <col min="1" max="1" width="10.5703125" style="76" bestFit="1" customWidth="1"/>
    <col min="2" max="2" width="95" style="76" customWidth="1"/>
    <col min="3" max="3" width="15" style="76" customWidth="1"/>
    <col min="4" max="4" width="10" style="76" bestFit="1" customWidth="1"/>
    <col min="5" max="5" width="18.28515625" style="76" bestFit="1" customWidth="1"/>
    <col min="6" max="6" width="3.5703125" style="76" bestFit="1" customWidth="1"/>
    <col min="7" max="10" width="4.5703125" style="76" bestFit="1" customWidth="1"/>
    <col min="11" max="11" width="9.28515625" style="76" bestFit="1" customWidth="1"/>
    <col min="12" max="13" width="5.5703125" style="76" bestFit="1" customWidth="1"/>
    <col min="14" max="14" width="23" style="76" customWidth="1"/>
    <col min="15" max="16384" width="9.140625" style="13"/>
  </cols>
  <sheetData>
    <row r="1" spans="1:14">
      <c r="A1" s="5" t="s">
        <v>231</v>
      </c>
      <c r="B1" s="473" t="str">
        <f>Info!C2</f>
        <v>სს "ვითიბი ბანკი ჯორჯია"</v>
      </c>
    </row>
    <row r="2" spans="1:14" ht="14.25" customHeight="1">
      <c r="A2" s="76" t="s">
        <v>232</v>
      </c>
      <c r="B2" s="473">
        <f>Info!D2</f>
        <v>43465</v>
      </c>
    </row>
    <row r="3" spans="1:14" ht="14.25" customHeight="1"/>
    <row r="4" spans="1:14" ht="15.75" thickBot="1">
      <c r="A4" s="2" t="s">
        <v>665</v>
      </c>
      <c r="B4" s="101" t="s">
        <v>83</v>
      </c>
    </row>
    <row r="5" spans="1:14" s="26" customFormat="1" ht="12.75">
      <c r="A5" s="185"/>
      <c r="B5" s="186"/>
      <c r="C5" s="187" t="s">
        <v>0</v>
      </c>
      <c r="D5" s="187" t="s">
        <v>1</v>
      </c>
      <c r="E5" s="187" t="s">
        <v>2</v>
      </c>
      <c r="F5" s="187" t="s">
        <v>3</v>
      </c>
      <c r="G5" s="187" t="s">
        <v>4</v>
      </c>
      <c r="H5" s="187" t="s">
        <v>10</v>
      </c>
      <c r="I5" s="187" t="s">
        <v>281</v>
      </c>
      <c r="J5" s="187" t="s">
        <v>282</v>
      </c>
      <c r="K5" s="187" t="s">
        <v>283</v>
      </c>
      <c r="L5" s="187" t="s">
        <v>284</v>
      </c>
      <c r="M5" s="187" t="s">
        <v>285</v>
      </c>
      <c r="N5" s="188" t="s">
        <v>286</v>
      </c>
    </row>
    <row r="6" spans="1:14" ht="75">
      <c r="A6" s="177"/>
      <c r="B6" s="113"/>
      <c r="C6" s="114" t="s">
        <v>93</v>
      </c>
      <c r="D6" s="115" t="s">
        <v>82</v>
      </c>
      <c r="E6" s="116" t="s">
        <v>92</v>
      </c>
      <c r="F6" s="117">
        <v>0</v>
      </c>
      <c r="G6" s="117">
        <v>0.2</v>
      </c>
      <c r="H6" s="117">
        <v>0.35</v>
      </c>
      <c r="I6" s="117">
        <v>0.5</v>
      </c>
      <c r="J6" s="117">
        <v>0.75</v>
      </c>
      <c r="K6" s="117">
        <v>1</v>
      </c>
      <c r="L6" s="117">
        <v>1.5</v>
      </c>
      <c r="M6" s="117">
        <v>2.5</v>
      </c>
      <c r="N6" s="178" t="s">
        <v>83</v>
      </c>
    </row>
    <row r="7" spans="1:14">
      <c r="A7" s="179">
        <v>1</v>
      </c>
      <c r="B7" s="118" t="s">
        <v>84</v>
      </c>
      <c r="C7" s="342">
        <f>SUM(C8:C13)</f>
        <v>121945568.5623</v>
      </c>
      <c r="D7" s="113"/>
      <c r="E7" s="345">
        <f t="shared" ref="E7:M7" si="0">SUM(E8:E13)</f>
        <v>7885954.5849839998</v>
      </c>
      <c r="F7" s="342">
        <f>SUM(F8:F13)</f>
        <v>0</v>
      </c>
      <c r="G7" s="342">
        <f t="shared" si="0"/>
        <v>0</v>
      </c>
      <c r="H7" s="342">
        <f t="shared" si="0"/>
        <v>0</v>
      </c>
      <c r="I7" s="342">
        <f t="shared" si="0"/>
        <v>0</v>
      </c>
      <c r="J7" s="342">
        <f t="shared" si="0"/>
        <v>0</v>
      </c>
      <c r="K7" s="342">
        <f t="shared" si="0"/>
        <v>7885954.5849839998</v>
      </c>
      <c r="L7" s="342">
        <f t="shared" si="0"/>
        <v>0</v>
      </c>
      <c r="M7" s="342">
        <f t="shared" si="0"/>
        <v>0</v>
      </c>
      <c r="N7" s="180">
        <f>SUM(N8:N13)</f>
        <v>7885954.5849839998</v>
      </c>
    </row>
    <row r="8" spans="1:14">
      <c r="A8" s="179">
        <v>1.1000000000000001</v>
      </c>
      <c r="B8" s="119" t="s">
        <v>85</v>
      </c>
      <c r="C8" s="343">
        <v>31161515</v>
      </c>
      <c r="D8" s="120">
        <v>0.02</v>
      </c>
      <c r="E8" s="345">
        <f>C8*D8</f>
        <v>623230.30000000005</v>
      </c>
      <c r="F8" s="343"/>
      <c r="G8" s="343"/>
      <c r="H8" s="343"/>
      <c r="I8" s="343"/>
      <c r="J8" s="343"/>
      <c r="K8" s="343">
        <v>623230.30000000005</v>
      </c>
      <c r="L8" s="343"/>
      <c r="M8" s="343"/>
      <c r="N8" s="180">
        <f>SUMPRODUCT($F$6:$M$6,F8:M8)</f>
        <v>623230.30000000005</v>
      </c>
    </row>
    <row r="9" spans="1:14">
      <c r="A9" s="179">
        <v>1.2</v>
      </c>
      <c r="B9" s="119" t="s">
        <v>86</v>
      </c>
      <c r="C9" s="343">
        <v>0</v>
      </c>
      <c r="D9" s="120">
        <v>0.05</v>
      </c>
      <c r="E9" s="345">
        <f>C9*D9</f>
        <v>0</v>
      </c>
      <c r="F9" s="343"/>
      <c r="G9" s="343"/>
      <c r="H9" s="343"/>
      <c r="I9" s="343"/>
      <c r="J9" s="343"/>
      <c r="K9" s="343">
        <v>0</v>
      </c>
      <c r="L9" s="343"/>
      <c r="M9" s="343"/>
      <c r="N9" s="180">
        <f t="shared" ref="N9:N12" si="1">SUMPRODUCT($F$6:$M$6,F9:M9)</f>
        <v>0</v>
      </c>
    </row>
    <row r="10" spans="1:14">
      <c r="A10" s="179">
        <v>1.3</v>
      </c>
      <c r="B10" s="119" t="s">
        <v>87</v>
      </c>
      <c r="C10" s="343">
        <v>90784053.562299997</v>
      </c>
      <c r="D10" s="120">
        <v>0.08</v>
      </c>
      <c r="E10" s="345">
        <f>C10*D10</f>
        <v>7262724.284984</v>
      </c>
      <c r="F10" s="343"/>
      <c r="G10" s="343"/>
      <c r="H10" s="343"/>
      <c r="I10" s="343"/>
      <c r="J10" s="343"/>
      <c r="K10" s="343">
        <v>7262724.284984</v>
      </c>
      <c r="L10" s="343"/>
      <c r="M10" s="343"/>
      <c r="N10" s="180">
        <f>SUMPRODUCT($F$6:$M$6,F10:M10)</f>
        <v>7262724.284984</v>
      </c>
    </row>
    <row r="11" spans="1:14">
      <c r="A11" s="179">
        <v>1.4</v>
      </c>
      <c r="B11" s="119" t="s">
        <v>88</v>
      </c>
      <c r="C11" s="343">
        <v>0</v>
      </c>
      <c r="D11" s="120">
        <v>0.11</v>
      </c>
      <c r="E11" s="345">
        <f>C11*D11</f>
        <v>0</v>
      </c>
      <c r="F11" s="343"/>
      <c r="G11" s="343"/>
      <c r="H11" s="343"/>
      <c r="I11" s="343"/>
      <c r="J11" s="343"/>
      <c r="K11" s="343">
        <v>0</v>
      </c>
      <c r="L11" s="343"/>
      <c r="M11" s="343"/>
      <c r="N11" s="180">
        <f t="shared" si="1"/>
        <v>0</v>
      </c>
    </row>
    <row r="12" spans="1:14">
      <c r="A12" s="179">
        <v>1.5</v>
      </c>
      <c r="B12" s="119" t="s">
        <v>89</v>
      </c>
      <c r="C12" s="343">
        <v>0</v>
      </c>
      <c r="D12" s="120">
        <v>0.14000000000000001</v>
      </c>
      <c r="E12" s="345">
        <f>C12*D12</f>
        <v>0</v>
      </c>
      <c r="F12" s="343"/>
      <c r="G12" s="343"/>
      <c r="H12" s="343"/>
      <c r="I12" s="343"/>
      <c r="J12" s="343"/>
      <c r="K12" s="343"/>
      <c r="L12" s="343"/>
      <c r="M12" s="343"/>
      <c r="N12" s="180">
        <f t="shared" si="1"/>
        <v>0</v>
      </c>
    </row>
    <row r="13" spans="1:14">
      <c r="A13" s="179">
        <v>1.6</v>
      </c>
      <c r="B13" s="121" t="s">
        <v>90</v>
      </c>
      <c r="C13" s="343">
        <v>0</v>
      </c>
      <c r="D13" s="122"/>
      <c r="E13" s="343"/>
      <c r="F13" s="343"/>
      <c r="G13" s="343"/>
      <c r="H13" s="343"/>
      <c r="I13" s="343"/>
      <c r="J13" s="343"/>
      <c r="K13" s="343"/>
      <c r="L13" s="343"/>
      <c r="M13" s="343"/>
      <c r="N13" s="180">
        <f>SUMPRODUCT($F$6:$M$6,F13:M13)</f>
        <v>0</v>
      </c>
    </row>
    <row r="14" spans="1:14">
      <c r="A14" s="179">
        <v>2</v>
      </c>
      <c r="B14" s="123" t="s">
        <v>91</v>
      </c>
      <c r="C14" s="342">
        <f>SUM(C15:C20)</f>
        <v>0</v>
      </c>
      <c r="D14" s="113"/>
      <c r="E14" s="345">
        <f t="shared" ref="E14:M14" si="2">SUM(E15:E20)</f>
        <v>0</v>
      </c>
      <c r="F14" s="343">
        <f>SUM(F15:F20)</f>
        <v>0</v>
      </c>
      <c r="G14" s="343">
        <f t="shared" si="2"/>
        <v>0</v>
      </c>
      <c r="H14" s="343">
        <f t="shared" si="2"/>
        <v>0</v>
      </c>
      <c r="I14" s="343">
        <f t="shared" si="2"/>
        <v>0</v>
      </c>
      <c r="J14" s="343">
        <f t="shared" si="2"/>
        <v>0</v>
      </c>
      <c r="K14" s="343">
        <f t="shared" si="2"/>
        <v>0</v>
      </c>
      <c r="L14" s="343">
        <f t="shared" si="2"/>
        <v>0</v>
      </c>
      <c r="M14" s="343">
        <f t="shared" si="2"/>
        <v>0</v>
      </c>
      <c r="N14" s="180">
        <f>SUM(N15:N20)</f>
        <v>0</v>
      </c>
    </row>
    <row r="15" spans="1:14">
      <c r="A15" s="179">
        <v>2.1</v>
      </c>
      <c r="B15" s="121" t="s">
        <v>85</v>
      </c>
      <c r="C15" s="343"/>
      <c r="D15" s="120">
        <v>5.0000000000000001E-3</v>
      </c>
      <c r="E15" s="345">
        <f>C15*D15</f>
        <v>0</v>
      </c>
      <c r="F15" s="343"/>
      <c r="G15" s="343"/>
      <c r="H15" s="343"/>
      <c r="I15" s="343"/>
      <c r="J15" s="343"/>
      <c r="K15" s="343"/>
      <c r="L15" s="343"/>
      <c r="M15" s="343"/>
      <c r="N15" s="180">
        <f>SUMPRODUCT($F$6:$M$6,F15:M15)</f>
        <v>0</v>
      </c>
    </row>
    <row r="16" spans="1:14">
      <c r="A16" s="179">
        <v>2.2000000000000002</v>
      </c>
      <c r="B16" s="121" t="s">
        <v>86</v>
      </c>
      <c r="C16" s="343"/>
      <c r="D16" s="120">
        <v>0.01</v>
      </c>
      <c r="E16" s="345">
        <f>C16*D16</f>
        <v>0</v>
      </c>
      <c r="F16" s="343"/>
      <c r="G16" s="343"/>
      <c r="H16" s="343"/>
      <c r="I16" s="343"/>
      <c r="J16" s="343"/>
      <c r="K16" s="343"/>
      <c r="L16" s="343"/>
      <c r="M16" s="343"/>
      <c r="N16" s="180">
        <f t="shared" ref="N16:N20" si="3">SUMPRODUCT($F$6:$M$6,F16:M16)</f>
        <v>0</v>
      </c>
    </row>
    <row r="17" spans="1:14">
      <c r="A17" s="179">
        <v>2.2999999999999998</v>
      </c>
      <c r="B17" s="121" t="s">
        <v>87</v>
      </c>
      <c r="C17" s="343"/>
      <c r="D17" s="120">
        <v>0.02</v>
      </c>
      <c r="E17" s="345">
        <f>C17*D17</f>
        <v>0</v>
      </c>
      <c r="F17" s="343"/>
      <c r="G17" s="343"/>
      <c r="H17" s="343"/>
      <c r="I17" s="343"/>
      <c r="J17" s="343"/>
      <c r="K17" s="343"/>
      <c r="L17" s="343"/>
      <c r="M17" s="343"/>
      <c r="N17" s="180">
        <f t="shared" si="3"/>
        <v>0</v>
      </c>
    </row>
    <row r="18" spans="1:14">
      <c r="A18" s="179">
        <v>2.4</v>
      </c>
      <c r="B18" s="121" t="s">
        <v>88</v>
      </c>
      <c r="C18" s="343"/>
      <c r="D18" s="120">
        <v>0.03</v>
      </c>
      <c r="E18" s="345">
        <f>C18*D18</f>
        <v>0</v>
      </c>
      <c r="F18" s="343"/>
      <c r="G18" s="343"/>
      <c r="H18" s="343"/>
      <c r="I18" s="343"/>
      <c r="J18" s="343"/>
      <c r="K18" s="343"/>
      <c r="L18" s="343"/>
      <c r="M18" s="343"/>
      <c r="N18" s="180">
        <f t="shared" si="3"/>
        <v>0</v>
      </c>
    </row>
    <row r="19" spans="1:14">
      <c r="A19" s="179">
        <v>2.5</v>
      </c>
      <c r="B19" s="121" t="s">
        <v>89</v>
      </c>
      <c r="C19" s="343"/>
      <c r="D19" s="120">
        <v>0.04</v>
      </c>
      <c r="E19" s="345">
        <f>C19*D19</f>
        <v>0</v>
      </c>
      <c r="F19" s="343"/>
      <c r="G19" s="343"/>
      <c r="H19" s="343"/>
      <c r="I19" s="343"/>
      <c r="J19" s="343"/>
      <c r="K19" s="343"/>
      <c r="L19" s="343"/>
      <c r="M19" s="343"/>
      <c r="N19" s="180">
        <f t="shared" si="3"/>
        <v>0</v>
      </c>
    </row>
    <row r="20" spans="1:14">
      <c r="A20" s="179">
        <v>2.6</v>
      </c>
      <c r="B20" s="121" t="s">
        <v>90</v>
      </c>
      <c r="C20" s="343"/>
      <c r="D20" s="122"/>
      <c r="E20" s="346"/>
      <c r="F20" s="343"/>
      <c r="G20" s="343"/>
      <c r="H20" s="343"/>
      <c r="I20" s="343"/>
      <c r="J20" s="343"/>
      <c r="K20" s="343"/>
      <c r="L20" s="343"/>
      <c r="M20" s="343"/>
      <c r="N20" s="180">
        <f t="shared" si="3"/>
        <v>0</v>
      </c>
    </row>
    <row r="21" spans="1:14" ht="15.75" thickBot="1">
      <c r="A21" s="181">
        <v>3</v>
      </c>
      <c r="B21" s="182" t="s">
        <v>74</v>
      </c>
      <c r="C21" s="344">
        <f>C14+C7</f>
        <v>121945568.5623</v>
      </c>
      <c r="D21" s="183"/>
      <c r="E21" s="347">
        <f>E14+E7</f>
        <v>7885954.5849839998</v>
      </c>
      <c r="F21" s="348">
        <f>F7+F14</f>
        <v>0</v>
      </c>
      <c r="G21" s="348">
        <f t="shared" ref="G21:L21" si="4">G7+G14</f>
        <v>0</v>
      </c>
      <c r="H21" s="348">
        <f t="shared" si="4"/>
        <v>0</v>
      </c>
      <c r="I21" s="348">
        <f t="shared" si="4"/>
        <v>0</v>
      </c>
      <c r="J21" s="348">
        <f t="shared" si="4"/>
        <v>0</v>
      </c>
      <c r="K21" s="348">
        <f t="shared" si="4"/>
        <v>7885954.5849839998</v>
      </c>
      <c r="L21" s="348">
        <f t="shared" si="4"/>
        <v>0</v>
      </c>
      <c r="M21" s="348">
        <f>M7+M14</f>
        <v>0</v>
      </c>
      <c r="N21" s="184">
        <f>N14+N7</f>
        <v>7885954.5849839998</v>
      </c>
    </row>
    <row r="22" spans="1:14">
      <c r="E22" s="349"/>
      <c r="F22" s="349"/>
      <c r="G22" s="349"/>
      <c r="H22" s="349"/>
      <c r="I22" s="349"/>
      <c r="J22" s="349"/>
      <c r="K22" s="349"/>
      <c r="L22" s="349"/>
      <c r="M22" s="349"/>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25" right="0.25" top="0.75" bottom="0.75" header="0.3" footer="0.3"/>
  <pageSetup scale="47"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C41"/>
  <sheetViews>
    <sheetView topLeftCell="A16" workbookViewId="0">
      <selection activeCell="C38" sqref="C38"/>
    </sheetView>
  </sheetViews>
  <sheetFormatPr defaultRowHeight="15"/>
  <cols>
    <col min="1" max="1" width="11.42578125" customWidth="1"/>
    <col min="2" max="2" width="76.85546875" style="4" customWidth="1"/>
    <col min="3" max="3" width="22.85546875" customWidth="1"/>
  </cols>
  <sheetData>
    <row r="1" spans="1:3">
      <c r="A1" s="396" t="s">
        <v>231</v>
      </c>
      <c r="B1" s="529" t="str">
        <f>'15. CCR'!B1</f>
        <v>სს "ვითიბი ბანკი ჯორჯია"</v>
      </c>
    </row>
    <row r="2" spans="1:3">
      <c r="A2" s="396" t="s">
        <v>232</v>
      </c>
      <c r="B2" s="478">
        <f>'15. CCR'!B2</f>
        <v>43465</v>
      </c>
    </row>
    <row r="3" spans="1:3">
      <c r="A3" s="396"/>
      <c r="B3"/>
    </row>
    <row r="4" spans="1:3">
      <c r="A4" s="396" t="s">
        <v>914</v>
      </c>
      <c r="B4" t="s">
        <v>915</v>
      </c>
    </row>
    <row r="5" spans="1:3">
      <c r="A5" s="504"/>
      <c r="B5" s="504" t="s">
        <v>916</v>
      </c>
      <c r="C5" s="505"/>
    </row>
    <row r="6" spans="1:3">
      <c r="A6" s="506">
        <v>1</v>
      </c>
      <c r="B6" s="507" t="s">
        <v>916</v>
      </c>
      <c r="C6" s="508">
        <v>1641562704.5008307</v>
      </c>
    </row>
    <row r="7" spans="1:3">
      <c r="A7" s="506">
        <v>2</v>
      </c>
      <c r="B7" s="507" t="s">
        <v>917</v>
      </c>
      <c r="C7" s="508">
        <v>-17856357.100000001</v>
      </c>
    </row>
    <row r="8" spans="1:3">
      <c r="A8" s="509">
        <v>3</v>
      </c>
      <c r="B8" s="510" t="s">
        <v>918</v>
      </c>
      <c r="C8" s="511">
        <f>C6+C7</f>
        <v>1623706347.4008307</v>
      </c>
    </row>
    <row r="9" spans="1:3">
      <c r="A9" s="512"/>
      <c r="B9" s="512" t="s">
        <v>919</v>
      </c>
      <c r="C9" s="513"/>
    </row>
    <row r="10" spans="1:3">
      <c r="A10" s="514">
        <v>4</v>
      </c>
      <c r="B10" s="515" t="s">
        <v>920</v>
      </c>
      <c r="C10" s="508"/>
    </row>
    <row r="11" spans="1:3">
      <c r="A11" s="514">
        <v>5</v>
      </c>
      <c r="B11" s="516" t="s">
        <v>921</v>
      </c>
      <c r="C11" s="508"/>
    </row>
    <row r="12" spans="1:3">
      <c r="A12" s="514" t="s">
        <v>922</v>
      </c>
      <c r="B12" s="507" t="s">
        <v>923</v>
      </c>
      <c r="C12" s="511">
        <v>7885954.5849839998</v>
      </c>
    </row>
    <row r="13" spans="1:3">
      <c r="A13" s="517">
        <v>6</v>
      </c>
      <c r="B13" s="518" t="s">
        <v>924</v>
      </c>
      <c r="C13" s="508"/>
    </row>
    <row r="14" spans="1:3">
      <c r="A14" s="517">
        <v>7</v>
      </c>
      <c r="B14" s="519" t="s">
        <v>925</v>
      </c>
      <c r="C14" s="508"/>
    </row>
    <row r="15" spans="1:3">
      <c r="A15" s="520">
        <v>8</v>
      </c>
      <c r="B15" s="507" t="s">
        <v>926</v>
      </c>
      <c r="C15" s="508"/>
    </row>
    <row r="16" spans="1:3" ht="24">
      <c r="A16" s="517">
        <v>9</v>
      </c>
      <c r="B16" s="519" t="s">
        <v>927</v>
      </c>
      <c r="C16" s="508"/>
    </row>
    <row r="17" spans="1:3">
      <c r="A17" s="517">
        <v>10</v>
      </c>
      <c r="B17" s="519" t="s">
        <v>928</v>
      </c>
      <c r="C17" s="508"/>
    </row>
    <row r="18" spans="1:3">
      <c r="A18" s="521">
        <v>11</v>
      </c>
      <c r="B18" s="522" t="s">
        <v>929</v>
      </c>
      <c r="C18" s="511">
        <f>SUM(C10:C17)</f>
        <v>7885954.5849839998</v>
      </c>
    </row>
    <row r="19" spans="1:3">
      <c r="A19" s="512"/>
      <c r="B19" s="512" t="s">
        <v>930</v>
      </c>
      <c r="C19" s="523"/>
    </row>
    <row r="20" spans="1:3">
      <c r="A20" s="517">
        <v>12</v>
      </c>
      <c r="B20" s="515" t="s">
        <v>931</v>
      </c>
      <c r="C20" s="508"/>
    </row>
    <row r="21" spans="1:3">
      <c r="A21" s="517">
        <v>13</v>
      </c>
      <c r="B21" s="515" t="s">
        <v>932</v>
      </c>
      <c r="C21" s="508"/>
    </row>
    <row r="22" spans="1:3">
      <c r="A22" s="517">
        <v>14</v>
      </c>
      <c r="B22" s="515" t="s">
        <v>933</v>
      </c>
      <c r="C22" s="508"/>
    </row>
    <row r="23" spans="1:3" ht="24">
      <c r="A23" s="517" t="s">
        <v>934</v>
      </c>
      <c r="B23" s="515" t="s">
        <v>935</v>
      </c>
      <c r="C23" s="508"/>
    </row>
    <row r="24" spans="1:3">
      <c r="A24" s="517">
        <v>15</v>
      </c>
      <c r="B24" s="515" t="s">
        <v>936</v>
      </c>
      <c r="C24" s="508"/>
    </row>
    <row r="25" spans="1:3">
      <c r="A25" s="517" t="s">
        <v>937</v>
      </c>
      <c r="B25" s="507" t="s">
        <v>938</v>
      </c>
      <c r="C25" s="508"/>
    </row>
    <row r="26" spans="1:3">
      <c r="A26" s="521">
        <v>16</v>
      </c>
      <c r="B26" s="522" t="s">
        <v>939</v>
      </c>
      <c r="C26" s="511">
        <f>SUM(C20:C25)</f>
        <v>0</v>
      </c>
    </row>
    <row r="27" spans="1:3">
      <c r="A27" s="512"/>
      <c r="B27" s="512" t="s">
        <v>940</v>
      </c>
      <c r="C27" s="513"/>
    </row>
    <row r="28" spans="1:3">
      <c r="A28" s="514">
        <v>17</v>
      </c>
      <c r="B28" s="507" t="s">
        <v>941</v>
      </c>
      <c r="C28" s="508">
        <v>158107050.61986002</v>
      </c>
    </row>
    <row r="29" spans="1:3">
      <c r="A29" s="514">
        <v>18</v>
      </c>
      <c r="B29" s="507" t="s">
        <v>942</v>
      </c>
      <c r="C29" s="508">
        <v>-67386864.288053021</v>
      </c>
    </row>
    <row r="30" spans="1:3">
      <c r="A30" s="521">
        <v>19</v>
      </c>
      <c r="B30" s="522" t="s">
        <v>943</v>
      </c>
      <c r="C30" s="511">
        <f>C28+C29</f>
        <v>90720186.331807002</v>
      </c>
    </row>
    <row r="31" spans="1:3">
      <c r="A31" s="524"/>
      <c r="B31" s="512" t="s">
        <v>944</v>
      </c>
      <c r="C31" s="513"/>
    </row>
    <row r="32" spans="1:3">
      <c r="A32" s="514" t="s">
        <v>945</v>
      </c>
      <c r="B32" s="515" t="s">
        <v>946</v>
      </c>
      <c r="C32" s="525"/>
    </row>
    <row r="33" spans="1:3">
      <c r="A33" s="514" t="s">
        <v>947</v>
      </c>
      <c r="B33" s="516" t="s">
        <v>948</v>
      </c>
      <c r="C33" s="525"/>
    </row>
    <row r="34" spans="1:3">
      <c r="A34" s="512"/>
      <c r="B34" s="512" t="s">
        <v>949</v>
      </c>
      <c r="C34" s="513"/>
    </row>
    <row r="35" spans="1:3">
      <c r="A35" s="521">
        <v>20</v>
      </c>
      <c r="B35" s="522" t="s">
        <v>130</v>
      </c>
      <c r="C35" s="511">
        <v>200922577.90000001</v>
      </c>
    </row>
    <row r="36" spans="1:3">
      <c r="A36" s="521">
        <v>21</v>
      </c>
      <c r="B36" s="522" t="s">
        <v>950</v>
      </c>
      <c r="C36" s="511">
        <f>C8+C18+C26+C30</f>
        <v>1722312488.3176217</v>
      </c>
    </row>
    <row r="37" spans="1:3">
      <c r="A37" s="526"/>
      <c r="B37" s="526" t="s">
        <v>915</v>
      </c>
      <c r="C37" s="513"/>
    </row>
    <row r="38" spans="1:3">
      <c r="A38" s="521">
        <v>22</v>
      </c>
      <c r="B38" s="522" t="s">
        <v>915</v>
      </c>
      <c r="C38" s="530">
        <f>IFERROR(C35/C36,0)</f>
        <v>0.11665860827396306</v>
      </c>
    </row>
    <row r="39" spans="1:3">
      <c r="A39" s="526"/>
      <c r="B39" s="526" t="s">
        <v>951</v>
      </c>
      <c r="C39" s="513"/>
    </row>
    <row r="40" spans="1:3">
      <c r="A40" s="527" t="s">
        <v>952</v>
      </c>
      <c r="B40" s="515" t="s">
        <v>953</v>
      </c>
      <c r="C40" s="525"/>
    </row>
    <row r="41" spans="1:3">
      <c r="A41" s="528" t="s">
        <v>954</v>
      </c>
      <c r="B41" s="516" t="s">
        <v>955</v>
      </c>
      <c r="C41" s="525"/>
    </row>
  </sheetData>
  <pageMargins left="0.7" right="0.7" top="0.75" bottom="0.75" header="0.3" footer="0.3"/>
  <pageSetup paperSize="9" scale="7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0000"/>
    <pageSetUpPr fitToPage="1"/>
  </sheetPr>
  <dimension ref="A1:C266"/>
  <sheetViews>
    <sheetView showGridLines="0" zoomScale="85" zoomScaleNormal="85" workbookViewId="0">
      <selection activeCell="F23" sqref="F23"/>
    </sheetView>
  </sheetViews>
  <sheetFormatPr defaultColWidth="43.5703125" defaultRowHeight="11.25"/>
  <cols>
    <col min="1" max="1" width="5.28515625" style="254" customWidth="1"/>
    <col min="2" max="2" width="66.140625" style="255" customWidth="1"/>
    <col min="3" max="3" width="131.42578125" style="256" customWidth="1"/>
    <col min="4" max="5" width="10.28515625" style="238" customWidth="1"/>
    <col min="6" max="16384" width="43.5703125" style="238"/>
  </cols>
  <sheetData>
    <row r="1" spans="1:3" ht="12.75" thickTop="1" thickBot="1">
      <c r="A1" s="593" t="s">
        <v>369</v>
      </c>
      <c r="B1" s="594"/>
      <c r="C1" s="595"/>
    </row>
    <row r="2" spans="1:3" ht="26.25" customHeight="1">
      <c r="A2" s="239"/>
      <c r="B2" s="596" t="s">
        <v>370</v>
      </c>
      <c r="C2" s="596"/>
    </row>
    <row r="3" spans="1:3" s="244" customFormat="1" ht="11.25" customHeight="1">
      <c r="A3" s="243"/>
      <c r="B3" s="596" t="s">
        <v>675</v>
      </c>
      <c r="C3" s="596"/>
    </row>
    <row r="4" spans="1:3" ht="12" customHeight="1" thickBot="1">
      <c r="A4" s="597" t="s">
        <v>679</v>
      </c>
      <c r="B4" s="598"/>
      <c r="C4" s="599"/>
    </row>
    <row r="5" spans="1:3" ht="12" thickTop="1">
      <c r="A5" s="240"/>
      <c r="B5" s="600" t="s">
        <v>371</v>
      </c>
      <c r="C5" s="601"/>
    </row>
    <row r="6" spans="1:3">
      <c r="A6" s="239"/>
      <c r="B6" s="602" t="s">
        <v>676</v>
      </c>
      <c r="C6" s="603"/>
    </row>
    <row r="7" spans="1:3">
      <c r="A7" s="239"/>
      <c r="B7" s="602" t="s">
        <v>372</v>
      </c>
      <c r="C7" s="603"/>
    </row>
    <row r="8" spans="1:3">
      <c r="A8" s="239"/>
      <c r="B8" s="602" t="s">
        <v>677</v>
      </c>
      <c r="C8" s="603"/>
    </row>
    <row r="9" spans="1:3">
      <c r="A9" s="239"/>
      <c r="B9" s="606" t="s">
        <v>678</v>
      </c>
      <c r="C9" s="607"/>
    </row>
    <row r="10" spans="1:3">
      <c r="A10" s="239"/>
      <c r="B10" s="604" t="s">
        <v>373</v>
      </c>
      <c r="C10" s="605" t="s">
        <v>373</v>
      </c>
    </row>
    <row r="11" spans="1:3">
      <c r="A11" s="239"/>
      <c r="B11" s="604" t="s">
        <v>374</v>
      </c>
      <c r="C11" s="605" t="s">
        <v>374</v>
      </c>
    </row>
    <row r="12" spans="1:3">
      <c r="A12" s="239"/>
      <c r="B12" s="604" t="s">
        <v>375</v>
      </c>
      <c r="C12" s="605" t="s">
        <v>375</v>
      </c>
    </row>
    <row r="13" spans="1:3">
      <c r="A13" s="239"/>
      <c r="B13" s="604" t="s">
        <v>376</v>
      </c>
      <c r="C13" s="605" t="s">
        <v>376</v>
      </c>
    </row>
    <row r="14" spans="1:3">
      <c r="A14" s="239"/>
      <c r="B14" s="604" t="s">
        <v>377</v>
      </c>
      <c r="C14" s="605" t="s">
        <v>377</v>
      </c>
    </row>
    <row r="15" spans="1:3" ht="21.75" customHeight="1">
      <c r="A15" s="239"/>
      <c r="B15" s="604" t="s">
        <v>378</v>
      </c>
      <c r="C15" s="605" t="s">
        <v>378</v>
      </c>
    </row>
    <row r="16" spans="1:3">
      <c r="A16" s="239"/>
      <c r="B16" s="604" t="s">
        <v>379</v>
      </c>
      <c r="C16" s="605" t="s">
        <v>380</v>
      </c>
    </row>
    <row r="17" spans="1:3">
      <c r="A17" s="239"/>
      <c r="B17" s="604" t="s">
        <v>381</v>
      </c>
      <c r="C17" s="605" t="s">
        <v>382</v>
      </c>
    </row>
    <row r="18" spans="1:3">
      <c r="A18" s="239"/>
      <c r="B18" s="604" t="s">
        <v>383</v>
      </c>
      <c r="C18" s="605" t="s">
        <v>384</v>
      </c>
    </row>
    <row r="19" spans="1:3">
      <c r="A19" s="239"/>
      <c r="B19" s="604" t="s">
        <v>385</v>
      </c>
      <c r="C19" s="605" t="s">
        <v>385</v>
      </c>
    </row>
    <row r="20" spans="1:3">
      <c r="A20" s="239"/>
      <c r="B20" s="604" t="s">
        <v>386</v>
      </c>
      <c r="C20" s="605" t="s">
        <v>386</v>
      </c>
    </row>
    <row r="21" spans="1:3">
      <c r="A21" s="239"/>
      <c r="B21" s="604" t="s">
        <v>387</v>
      </c>
      <c r="C21" s="605" t="s">
        <v>387</v>
      </c>
    </row>
    <row r="22" spans="1:3" ht="23.25" customHeight="1">
      <c r="A22" s="239"/>
      <c r="B22" s="604" t="s">
        <v>388</v>
      </c>
      <c r="C22" s="605" t="s">
        <v>389</v>
      </c>
    </row>
    <row r="23" spans="1:3">
      <c r="A23" s="239"/>
      <c r="B23" s="604" t="s">
        <v>390</v>
      </c>
      <c r="C23" s="605" t="s">
        <v>390</v>
      </c>
    </row>
    <row r="24" spans="1:3">
      <c r="A24" s="239"/>
      <c r="B24" s="604" t="s">
        <v>391</v>
      </c>
      <c r="C24" s="605" t="s">
        <v>392</v>
      </c>
    </row>
    <row r="25" spans="1:3" ht="12" thickBot="1">
      <c r="A25" s="241"/>
      <c r="B25" s="614" t="s">
        <v>393</v>
      </c>
      <c r="C25" s="615"/>
    </row>
    <row r="26" spans="1:3" ht="12.75" thickTop="1" thickBot="1">
      <c r="A26" s="597" t="s">
        <v>689</v>
      </c>
      <c r="B26" s="598"/>
      <c r="C26" s="599"/>
    </row>
    <row r="27" spans="1:3" ht="12.75" thickTop="1" thickBot="1">
      <c r="A27" s="242"/>
      <c r="B27" s="608" t="s">
        <v>394</v>
      </c>
      <c r="C27" s="609"/>
    </row>
    <row r="28" spans="1:3" ht="12.75" thickTop="1" thickBot="1">
      <c r="A28" s="597" t="s">
        <v>680</v>
      </c>
      <c r="B28" s="598"/>
      <c r="C28" s="599"/>
    </row>
    <row r="29" spans="1:3" ht="12" thickTop="1">
      <c r="A29" s="240"/>
      <c r="B29" s="610" t="s">
        <v>395</v>
      </c>
      <c r="C29" s="611" t="s">
        <v>396</v>
      </c>
    </row>
    <row r="30" spans="1:3">
      <c r="A30" s="239"/>
      <c r="B30" s="612" t="s">
        <v>397</v>
      </c>
      <c r="C30" s="613" t="s">
        <v>398</v>
      </c>
    </row>
    <row r="31" spans="1:3">
      <c r="A31" s="239"/>
      <c r="B31" s="612" t="s">
        <v>399</v>
      </c>
      <c r="C31" s="613" t="s">
        <v>400</v>
      </c>
    </row>
    <row r="32" spans="1:3">
      <c r="A32" s="239"/>
      <c r="B32" s="612" t="s">
        <v>401</v>
      </c>
      <c r="C32" s="613" t="s">
        <v>402</v>
      </c>
    </row>
    <row r="33" spans="1:3">
      <c r="A33" s="239"/>
      <c r="B33" s="612" t="s">
        <v>403</v>
      </c>
      <c r="C33" s="613" t="s">
        <v>404</v>
      </c>
    </row>
    <row r="34" spans="1:3">
      <c r="A34" s="239"/>
      <c r="B34" s="612" t="s">
        <v>405</v>
      </c>
      <c r="C34" s="613" t="s">
        <v>406</v>
      </c>
    </row>
    <row r="35" spans="1:3" ht="23.25" customHeight="1">
      <c r="A35" s="239"/>
      <c r="B35" s="612" t="s">
        <v>407</v>
      </c>
      <c r="C35" s="613" t="s">
        <v>408</v>
      </c>
    </row>
    <row r="36" spans="1:3" ht="24" customHeight="1">
      <c r="A36" s="239"/>
      <c r="B36" s="612" t="s">
        <v>409</v>
      </c>
      <c r="C36" s="613" t="s">
        <v>410</v>
      </c>
    </row>
    <row r="37" spans="1:3" ht="24.75" customHeight="1">
      <c r="A37" s="239"/>
      <c r="B37" s="612" t="s">
        <v>411</v>
      </c>
      <c r="C37" s="613" t="s">
        <v>412</v>
      </c>
    </row>
    <row r="38" spans="1:3" ht="23.25" customHeight="1">
      <c r="A38" s="239"/>
      <c r="B38" s="612" t="s">
        <v>681</v>
      </c>
      <c r="C38" s="613" t="s">
        <v>413</v>
      </c>
    </row>
    <row r="39" spans="1:3" ht="39.75" customHeight="1">
      <c r="A39" s="239"/>
      <c r="B39" s="604" t="s">
        <v>701</v>
      </c>
      <c r="C39" s="605" t="s">
        <v>414</v>
      </c>
    </row>
    <row r="40" spans="1:3" ht="12" customHeight="1">
      <c r="A40" s="239"/>
      <c r="B40" s="612" t="s">
        <v>415</v>
      </c>
      <c r="C40" s="613" t="s">
        <v>416</v>
      </c>
    </row>
    <row r="41" spans="1:3" ht="27" customHeight="1" thickBot="1">
      <c r="A41" s="241"/>
      <c r="B41" s="616" t="s">
        <v>417</v>
      </c>
      <c r="C41" s="617" t="s">
        <v>418</v>
      </c>
    </row>
    <row r="42" spans="1:3" ht="12.75" thickTop="1" thickBot="1">
      <c r="A42" s="597" t="s">
        <v>682</v>
      </c>
      <c r="B42" s="598"/>
      <c r="C42" s="599"/>
    </row>
    <row r="43" spans="1:3" ht="12" thickTop="1">
      <c r="A43" s="240"/>
      <c r="B43" s="600" t="s">
        <v>773</v>
      </c>
      <c r="C43" s="601" t="s">
        <v>419</v>
      </c>
    </row>
    <row r="44" spans="1:3">
      <c r="A44" s="239"/>
      <c r="B44" s="602" t="s">
        <v>772</v>
      </c>
      <c r="C44" s="603"/>
    </row>
    <row r="45" spans="1:3" ht="23.25" customHeight="1" thickBot="1">
      <c r="A45" s="241"/>
      <c r="B45" s="618" t="s">
        <v>420</v>
      </c>
      <c r="C45" s="619" t="s">
        <v>421</v>
      </c>
    </row>
    <row r="46" spans="1:3" ht="11.25" customHeight="1" thickTop="1" thickBot="1">
      <c r="A46" s="597" t="s">
        <v>683</v>
      </c>
      <c r="B46" s="598"/>
      <c r="C46" s="599"/>
    </row>
    <row r="47" spans="1:3" ht="26.25" customHeight="1" thickTop="1">
      <c r="A47" s="239"/>
      <c r="B47" s="602" t="s">
        <v>684</v>
      </c>
      <c r="C47" s="603"/>
    </row>
    <row r="48" spans="1:3" ht="12" thickBot="1">
      <c r="A48" s="597" t="s">
        <v>685</v>
      </c>
      <c r="B48" s="598"/>
      <c r="C48" s="599"/>
    </row>
    <row r="49" spans="1:3" ht="12" thickTop="1">
      <c r="A49" s="240"/>
      <c r="B49" s="600" t="s">
        <v>422</v>
      </c>
      <c r="C49" s="601" t="s">
        <v>422</v>
      </c>
    </row>
    <row r="50" spans="1:3" ht="11.25" customHeight="1">
      <c r="A50" s="239"/>
      <c r="B50" s="602" t="s">
        <v>423</v>
      </c>
      <c r="C50" s="603" t="s">
        <v>423</v>
      </c>
    </row>
    <row r="51" spans="1:3">
      <c r="A51" s="239"/>
      <c r="B51" s="602" t="s">
        <v>424</v>
      </c>
      <c r="C51" s="603" t="s">
        <v>424</v>
      </c>
    </row>
    <row r="52" spans="1:3" ht="11.25" customHeight="1">
      <c r="A52" s="239"/>
      <c r="B52" s="602" t="s">
        <v>800</v>
      </c>
      <c r="C52" s="603" t="s">
        <v>425</v>
      </c>
    </row>
    <row r="53" spans="1:3" ht="33.6" customHeight="1">
      <c r="A53" s="239"/>
      <c r="B53" s="602" t="s">
        <v>426</v>
      </c>
      <c r="C53" s="603" t="s">
        <v>426</v>
      </c>
    </row>
    <row r="54" spans="1:3" ht="11.25" customHeight="1">
      <c r="A54" s="239"/>
      <c r="B54" s="602" t="s">
        <v>793</v>
      </c>
      <c r="C54" s="603" t="s">
        <v>427</v>
      </c>
    </row>
    <row r="55" spans="1:3" ht="11.25" customHeight="1" thickBot="1">
      <c r="A55" s="597" t="s">
        <v>686</v>
      </c>
      <c r="B55" s="598"/>
      <c r="C55" s="599"/>
    </row>
    <row r="56" spans="1:3" ht="12" thickTop="1">
      <c r="A56" s="240"/>
      <c r="B56" s="600" t="s">
        <v>422</v>
      </c>
      <c r="C56" s="601" t="s">
        <v>422</v>
      </c>
    </row>
    <row r="57" spans="1:3">
      <c r="A57" s="239"/>
      <c r="B57" s="602" t="s">
        <v>428</v>
      </c>
      <c r="C57" s="603" t="s">
        <v>428</v>
      </c>
    </row>
    <row r="58" spans="1:3">
      <c r="A58" s="239"/>
      <c r="B58" s="602" t="s">
        <v>697</v>
      </c>
      <c r="C58" s="603" t="s">
        <v>429</v>
      </c>
    </row>
    <row r="59" spans="1:3">
      <c r="A59" s="239"/>
      <c r="B59" s="602" t="s">
        <v>430</v>
      </c>
      <c r="C59" s="603" t="s">
        <v>430</v>
      </c>
    </row>
    <row r="60" spans="1:3">
      <c r="A60" s="239"/>
      <c r="B60" s="602" t="s">
        <v>431</v>
      </c>
      <c r="C60" s="603" t="s">
        <v>431</v>
      </c>
    </row>
    <row r="61" spans="1:3">
      <c r="A61" s="239"/>
      <c r="B61" s="602" t="s">
        <v>432</v>
      </c>
      <c r="C61" s="603" t="s">
        <v>432</v>
      </c>
    </row>
    <row r="62" spans="1:3">
      <c r="A62" s="239"/>
      <c r="B62" s="602" t="s">
        <v>698</v>
      </c>
      <c r="C62" s="603" t="s">
        <v>433</v>
      </c>
    </row>
    <row r="63" spans="1:3">
      <c r="A63" s="239"/>
      <c r="B63" s="602" t="s">
        <v>434</v>
      </c>
      <c r="C63" s="603" t="s">
        <v>434</v>
      </c>
    </row>
    <row r="64" spans="1:3" ht="12" thickBot="1">
      <c r="A64" s="241"/>
      <c r="B64" s="618" t="s">
        <v>435</v>
      </c>
      <c r="C64" s="619" t="s">
        <v>435</v>
      </c>
    </row>
    <row r="65" spans="1:3" ht="11.25" customHeight="1" thickTop="1">
      <c r="A65" s="620" t="s">
        <v>687</v>
      </c>
      <c r="B65" s="621"/>
      <c r="C65" s="622"/>
    </row>
    <row r="66" spans="1:3" ht="12" thickBot="1">
      <c r="A66" s="241"/>
      <c r="B66" s="618" t="s">
        <v>436</v>
      </c>
      <c r="C66" s="619" t="s">
        <v>436</v>
      </c>
    </row>
    <row r="67" spans="1:3" ht="11.25" customHeight="1" thickTop="1" thickBot="1">
      <c r="A67" s="597" t="s">
        <v>688</v>
      </c>
      <c r="B67" s="598"/>
      <c r="C67" s="599"/>
    </row>
    <row r="68" spans="1:3" ht="12" thickTop="1">
      <c r="A68" s="240"/>
      <c r="B68" s="600" t="s">
        <v>437</v>
      </c>
      <c r="C68" s="601" t="s">
        <v>437</v>
      </c>
    </row>
    <row r="69" spans="1:3">
      <c r="A69" s="239"/>
      <c r="B69" s="602" t="s">
        <v>438</v>
      </c>
      <c r="C69" s="603" t="s">
        <v>438</v>
      </c>
    </row>
    <row r="70" spans="1:3">
      <c r="A70" s="239"/>
      <c r="B70" s="602" t="s">
        <v>439</v>
      </c>
      <c r="C70" s="603" t="s">
        <v>439</v>
      </c>
    </row>
    <row r="71" spans="1:3" ht="38.25" customHeight="1">
      <c r="A71" s="239"/>
      <c r="B71" s="623" t="s">
        <v>700</v>
      </c>
      <c r="C71" s="624" t="s">
        <v>440</v>
      </c>
    </row>
    <row r="72" spans="1:3" ht="33.75" customHeight="1">
      <c r="A72" s="239"/>
      <c r="B72" s="623" t="s">
        <v>702</v>
      </c>
      <c r="C72" s="624" t="s">
        <v>441</v>
      </c>
    </row>
    <row r="73" spans="1:3" ht="15.75" customHeight="1">
      <c r="A73" s="239"/>
      <c r="B73" s="623" t="s">
        <v>699</v>
      </c>
      <c r="C73" s="624" t="s">
        <v>442</v>
      </c>
    </row>
    <row r="74" spans="1:3">
      <c r="A74" s="239"/>
      <c r="B74" s="602" t="s">
        <v>443</v>
      </c>
      <c r="C74" s="603" t="s">
        <v>443</v>
      </c>
    </row>
    <row r="75" spans="1:3" ht="12" thickBot="1">
      <c r="A75" s="241"/>
      <c r="B75" s="618" t="s">
        <v>444</v>
      </c>
      <c r="C75" s="619" t="s">
        <v>444</v>
      </c>
    </row>
    <row r="76" spans="1:3" ht="12" thickTop="1">
      <c r="A76" s="620" t="s">
        <v>776</v>
      </c>
      <c r="B76" s="621"/>
      <c r="C76" s="622"/>
    </row>
    <row r="77" spans="1:3">
      <c r="A77" s="239"/>
      <c r="B77" s="602" t="s">
        <v>436</v>
      </c>
      <c r="C77" s="603"/>
    </row>
    <row r="78" spans="1:3">
      <c r="A78" s="239"/>
      <c r="B78" s="602" t="s">
        <v>774</v>
      </c>
      <c r="C78" s="603"/>
    </row>
    <row r="79" spans="1:3">
      <c r="A79" s="239"/>
      <c r="B79" s="602" t="s">
        <v>775</v>
      </c>
      <c r="C79" s="603"/>
    </row>
    <row r="80" spans="1:3">
      <c r="A80" s="620" t="s">
        <v>777</v>
      </c>
      <c r="B80" s="621"/>
      <c r="C80" s="622"/>
    </row>
    <row r="81" spans="1:3">
      <c r="A81" s="239"/>
      <c r="B81" s="602" t="s">
        <v>436</v>
      </c>
      <c r="C81" s="603"/>
    </row>
    <row r="82" spans="1:3">
      <c r="A82" s="239"/>
      <c r="B82" s="602" t="s">
        <v>778</v>
      </c>
      <c r="C82" s="603"/>
    </row>
    <row r="83" spans="1:3" ht="76.5" customHeight="1">
      <c r="A83" s="239"/>
      <c r="B83" s="602" t="s">
        <v>792</v>
      </c>
      <c r="C83" s="603"/>
    </row>
    <row r="84" spans="1:3" ht="53.25" customHeight="1">
      <c r="A84" s="239"/>
      <c r="B84" s="602" t="s">
        <v>791</v>
      </c>
      <c r="C84" s="603"/>
    </row>
    <row r="85" spans="1:3">
      <c r="A85" s="239"/>
      <c r="B85" s="602" t="s">
        <v>779</v>
      </c>
      <c r="C85" s="603"/>
    </row>
    <row r="86" spans="1:3">
      <c r="A86" s="239"/>
      <c r="B86" s="602" t="s">
        <v>780</v>
      </c>
      <c r="C86" s="603"/>
    </row>
    <row r="87" spans="1:3">
      <c r="A87" s="239"/>
      <c r="B87" s="602" t="s">
        <v>781</v>
      </c>
      <c r="C87" s="603"/>
    </row>
    <row r="88" spans="1:3">
      <c r="A88" s="620" t="s">
        <v>782</v>
      </c>
      <c r="B88" s="621"/>
      <c r="C88" s="622"/>
    </row>
    <row r="89" spans="1:3">
      <c r="A89" s="239"/>
      <c r="B89" s="602" t="s">
        <v>436</v>
      </c>
      <c r="C89" s="603"/>
    </row>
    <row r="90" spans="1:3">
      <c r="A90" s="239"/>
      <c r="B90" s="602" t="s">
        <v>784</v>
      </c>
      <c r="C90" s="603"/>
    </row>
    <row r="91" spans="1:3" ht="12" customHeight="1">
      <c r="A91" s="239"/>
      <c r="B91" s="602" t="s">
        <v>785</v>
      </c>
      <c r="C91" s="603"/>
    </row>
    <row r="92" spans="1:3">
      <c r="A92" s="239"/>
      <c r="B92" s="602" t="s">
        <v>786</v>
      </c>
      <c r="C92" s="603"/>
    </row>
    <row r="93" spans="1:3" ht="24.75" customHeight="1">
      <c r="A93" s="239"/>
      <c r="B93" s="650" t="s">
        <v>828</v>
      </c>
      <c r="C93" s="651"/>
    </row>
    <row r="94" spans="1:3" ht="24" customHeight="1">
      <c r="A94" s="239"/>
      <c r="B94" s="650" t="s">
        <v>829</v>
      </c>
      <c r="C94" s="651"/>
    </row>
    <row r="95" spans="1:3" ht="13.5" customHeight="1">
      <c r="A95" s="239"/>
      <c r="B95" s="612" t="s">
        <v>787</v>
      </c>
      <c r="C95" s="613"/>
    </row>
    <row r="96" spans="1:3" ht="11.25" customHeight="1" thickBot="1">
      <c r="A96" s="630" t="s">
        <v>824</v>
      </c>
      <c r="B96" s="631"/>
      <c r="C96" s="632"/>
    </row>
    <row r="97" spans="1:3" ht="12.75" thickTop="1" thickBot="1">
      <c r="A97" s="592" t="s">
        <v>537</v>
      </c>
      <c r="B97" s="592"/>
      <c r="C97" s="592"/>
    </row>
    <row r="98" spans="1:3">
      <c r="A98" s="402">
        <v>2</v>
      </c>
      <c r="B98" s="399" t="s">
        <v>804</v>
      </c>
      <c r="C98" s="399" t="s">
        <v>825</v>
      </c>
    </row>
    <row r="99" spans="1:3">
      <c r="A99" s="251">
        <v>3</v>
      </c>
      <c r="B99" s="400" t="s">
        <v>805</v>
      </c>
      <c r="C99" s="401" t="s">
        <v>826</v>
      </c>
    </row>
    <row r="100" spans="1:3">
      <c r="A100" s="251">
        <v>4</v>
      </c>
      <c r="B100" s="400" t="s">
        <v>806</v>
      </c>
      <c r="C100" s="401" t="s">
        <v>830</v>
      </c>
    </row>
    <row r="101" spans="1:3" ht="11.25" customHeight="1">
      <c r="A101" s="251">
        <v>5</v>
      </c>
      <c r="B101" s="400" t="s">
        <v>807</v>
      </c>
      <c r="C101" s="401" t="s">
        <v>827</v>
      </c>
    </row>
    <row r="102" spans="1:3" ht="12" customHeight="1">
      <c r="A102" s="251">
        <v>6</v>
      </c>
      <c r="B102" s="400" t="s">
        <v>822</v>
      </c>
      <c r="C102" s="401" t="s">
        <v>808</v>
      </c>
    </row>
    <row r="103" spans="1:3" ht="12" customHeight="1">
      <c r="A103" s="251">
        <v>7</v>
      </c>
      <c r="B103" s="400" t="s">
        <v>809</v>
      </c>
      <c r="C103" s="401" t="s">
        <v>823</v>
      </c>
    </row>
    <row r="104" spans="1:3">
      <c r="A104" s="251">
        <v>8</v>
      </c>
      <c r="B104" s="400" t="s">
        <v>814</v>
      </c>
      <c r="C104" s="401" t="s">
        <v>834</v>
      </c>
    </row>
    <row r="105" spans="1:3" ht="11.25" customHeight="1">
      <c r="A105" s="620" t="s">
        <v>788</v>
      </c>
      <c r="B105" s="621"/>
      <c r="C105" s="622"/>
    </row>
    <row r="106" spans="1:3" ht="27.6" customHeight="1">
      <c r="A106" s="239"/>
      <c r="B106" s="633" t="s">
        <v>436</v>
      </c>
      <c r="C106" s="634"/>
    </row>
    <row r="107" spans="1:3" ht="12" thickBot="1">
      <c r="A107" s="625" t="s">
        <v>690</v>
      </c>
      <c r="B107" s="626"/>
      <c r="C107" s="627"/>
    </row>
    <row r="108" spans="1:3" ht="24" customHeight="1" thickTop="1" thickBot="1">
      <c r="A108" s="593" t="s">
        <v>369</v>
      </c>
      <c r="B108" s="594"/>
      <c r="C108" s="595"/>
    </row>
    <row r="109" spans="1:3">
      <c r="A109" s="243" t="s">
        <v>445</v>
      </c>
      <c r="B109" s="628" t="s">
        <v>446</v>
      </c>
      <c r="C109" s="629"/>
    </row>
    <row r="110" spans="1:3">
      <c r="A110" s="245" t="s">
        <v>447</v>
      </c>
      <c r="B110" s="638" t="s">
        <v>448</v>
      </c>
      <c r="C110" s="639"/>
    </row>
    <row r="111" spans="1:3">
      <c r="A111" s="243" t="s">
        <v>449</v>
      </c>
      <c r="B111" s="640" t="s">
        <v>450</v>
      </c>
      <c r="C111" s="640"/>
    </row>
    <row r="112" spans="1:3">
      <c r="A112" s="245" t="s">
        <v>451</v>
      </c>
      <c r="B112" s="638" t="s">
        <v>452</v>
      </c>
      <c r="C112" s="639"/>
    </row>
    <row r="113" spans="1:3" ht="12" thickBot="1">
      <c r="A113" s="266" t="s">
        <v>453</v>
      </c>
      <c r="B113" s="641" t="s">
        <v>454</v>
      </c>
      <c r="C113" s="641"/>
    </row>
    <row r="114" spans="1:3" ht="12" thickBot="1">
      <c r="A114" s="642" t="s">
        <v>690</v>
      </c>
      <c r="B114" s="643"/>
      <c r="C114" s="644"/>
    </row>
    <row r="115" spans="1:3" ht="12.75" thickTop="1" thickBot="1">
      <c r="A115" s="645" t="s">
        <v>455</v>
      </c>
      <c r="B115" s="645"/>
      <c r="C115" s="645"/>
    </row>
    <row r="116" spans="1:3">
      <c r="A116" s="243">
        <v>1</v>
      </c>
      <c r="B116" s="246" t="s">
        <v>95</v>
      </c>
      <c r="C116" s="247" t="s">
        <v>456</v>
      </c>
    </row>
    <row r="117" spans="1:3">
      <c r="A117" s="243">
        <v>2</v>
      </c>
      <c r="B117" s="246" t="s">
        <v>96</v>
      </c>
      <c r="C117" s="247" t="s">
        <v>96</v>
      </c>
    </row>
    <row r="118" spans="1:3">
      <c r="A118" s="243">
        <v>3</v>
      </c>
      <c r="B118" s="246" t="s">
        <v>97</v>
      </c>
      <c r="C118" s="248" t="s">
        <v>457</v>
      </c>
    </row>
    <row r="119" spans="1:3" ht="33.75">
      <c r="A119" s="243">
        <v>4</v>
      </c>
      <c r="B119" s="246" t="s">
        <v>98</v>
      </c>
      <c r="C119" s="248" t="s">
        <v>666</v>
      </c>
    </row>
    <row r="120" spans="1:3">
      <c r="A120" s="243">
        <v>5</v>
      </c>
      <c r="B120" s="246" t="s">
        <v>99</v>
      </c>
      <c r="C120" s="248" t="s">
        <v>458</v>
      </c>
    </row>
    <row r="121" spans="1:3">
      <c r="A121" s="243">
        <v>5.0999999999999996</v>
      </c>
      <c r="B121" s="246" t="s">
        <v>459</v>
      </c>
      <c r="C121" s="247" t="s">
        <v>460</v>
      </c>
    </row>
    <row r="122" spans="1:3">
      <c r="A122" s="243">
        <v>5.2</v>
      </c>
      <c r="B122" s="246" t="s">
        <v>461</v>
      </c>
      <c r="C122" s="247" t="s">
        <v>462</v>
      </c>
    </row>
    <row r="123" spans="1:3">
      <c r="A123" s="243">
        <v>6</v>
      </c>
      <c r="B123" s="246" t="s">
        <v>100</v>
      </c>
      <c r="C123" s="248" t="s">
        <v>463</v>
      </c>
    </row>
    <row r="124" spans="1:3">
      <c r="A124" s="243">
        <v>7</v>
      </c>
      <c r="B124" s="246" t="s">
        <v>101</v>
      </c>
      <c r="C124" s="248" t="s">
        <v>464</v>
      </c>
    </row>
    <row r="125" spans="1:3" ht="22.5">
      <c r="A125" s="243">
        <v>8</v>
      </c>
      <c r="B125" s="246" t="s">
        <v>102</v>
      </c>
      <c r="C125" s="248" t="s">
        <v>465</v>
      </c>
    </row>
    <row r="126" spans="1:3">
      <c r="A126" s="243">
        <v>9</v>
      </c>
      <c r="B126" s="246" t="s">
        <v>103</v>
      </c>
      <c r="C126" s="248" t="s">
        <v>466</v>
      </c>
    </row>
    <row r="127" spans="1:3" ht="22.5">
      <c r="A127" s="243">
        <v>10</v>
      </c>
      <c r="B127" s="246" t="s">
        <v>467</v>
      </c>
      <c r="C127" s="248" t="s">
        <v>468</v>
      </c>
    </row>
    <row r="128" spans="1:3" ht="22.5">
      <c r="A128" s="243">
        <v>11</v>
      </c>
      <c r="B128" s="246" t="s">
        <v>104</v>
      </c>
      <c r="C128" s="248" t="s">
        <v>469</v>
      </c>
    </row>
    <row r="129" spans="1:3">
      <c r="A129" s="243">
        <v>12</v>
      </c>
      <c r="B129" s="246" t="s">
        <v>105</v>
      </c>
      <c r="C129" s="248" t="s">
        <v>470</v>
      </c>
    </row>
    <row r="130" spans="1:3">
      <c r="A130" s="243">
        <v>13</v>
      </c>
      <c r="B130" s="246" t="s">
        <v>471</v>
      </c>
      <c r="C130" s="248" t="s">
        <v>472</v>
      </c>
    </row>
    <row r="131" spans="1:3">
      <c r="A131" s="243">
        <v>14</v>
      </c>
      <c r="B131" s="246" t="s">
        <v>106</v>
      </c>
      <c r="C131" s="248" t="s">
        <v>473</v>
      </c>
    </row>
    <row r="132" spans="1:3">
      <c r="A132" s="243">
        <v>15</v>
      </c>
      <c r="B132" s="246" t="s">
        <v>107</v>
      </c>
      <c r="C132" s="248" t="s">
        <v>474</v>
      </c>
    </row>
    <row r="133" spans="1:3">
      <c r="A133" s="243">
        <v>16</v>
      </c>
      <c r="B133" s="246" t="s">
        <v>108</v>
      </c>
      <c r="C133" s="248" t="s">
        <v>475</v>
      </c>
    </row>
    <row r="134" spans="1:3">
      <c r="A134" s="243">
        <v>17</v>
      </c>
      <c r="B134" s="246" t="s">
        <v>109</v>
      </c>
      <c r="C134" s="248" t="s">
        <v>476</v>
      </c>
    </row>
    <row r="135" spans="1:3">
      <c r="A135" s="243">
        <v>18</v>
      </c>
      <c r="B135" s="246" t="s">
        <v>110</v>
      </c>
      <c r="C135" s="248" t="s">
        <v>667</v>
      </c>
    </row>
    <row r="136" spans="1:3" ht="22.5">
      <c r="A136" s="243">
        <v>19</v>
      </c>
      <c r="B136" s="246" t="s">
        <v>668</v>
      </c>
      <c r="C136" s="248" t="s">
        <v>669</v>
      </c>
    </row>
    <row r="137" spans="1:3" ht="22.5">
      <c r="A137" s="243">
        <v>20</v>
      </c>
      <c r="B137" s="246" t="s">
        <v>111</v>
      </c>
      <c r="C137" s="248" t="s">
        <v>670</v>
      </c>
    </row>
    <row r="138" spans="1:3">
      <c r="A138" s="243">
        <v>21</v>
      </c>
      <c r="B138" s="246" t="s">
        <v>112</v>
      </c>
      <c r="C138" s="248" t="s">
        <v>477</v>
      </c>
    </row>
    <row r="139" spans="1:3">
      <c r="A139" s="243">
        <v>22</v>
      </c>
      <c r="B139" s="246" t="s">
        <v>113</v>
      </c>
      <c r="C139" s="248" t="s">
        <v>671</v>
      </c>
    </row>
    <row r="140" spans="1:3">
      <c r="A140" s="243">
        <v>23</v>
      </c>
      <c r="B140" s="246" t="s">
        <v>114</v>
      </c>
      <c r="C140" s="248" t="s">
        <v>478</v>
      </c>
    </row>
    <row r="141" spans="1:3">
      <c r="A141" s="243">
        <v>24</v>
      </c>
      <c r="B141" s="246" t="s">
        <v>115</v>
      </c>
      <c r="C141" s="248" t="s">
        <v>479</v>
      </c>
    </row>
    <row r="142" spans="1:3" ht="22.5">
      <c r="A142" s="243">
        <v>25</v>
      </c>
      <c r="B142" s="246" t="s">
        <v>116</v>
      </c>
      <c r="C142" s="248" t="s">
        <v>480</v>
      </c>
    </row>
    <row r="143" spans="1:3" ht="33.75">
      <c r="A143" s="243">
        <v>26</v>
      </c>
      <c r="B143" s="246" t="s">
        <v>117</v>
      </c>
      <c r="C143" s="248" t="s">
        <v>481</v>
      </c>
    </row>
    <row r="144" spans="1:3">
      <c r="A144" s="243">
        <v>27</v>
      </c>
      <c r="B144" s="246" t="s">
        <v>482</v>
      </c>
      <c r="C144" s="248" t="s">
        <v>483</v>
      </c>
    </row>
    <row r="145" spans="1:3" ht="22.5">
      <c r="A145" s="243">
        <v>28</v>
      </c>
      <c r="B145" s="246" t="s">
        <v>124</v>
      </c>
      <c r="C145" s="248" t="s">
        <v>484</v>
      </c>
    </row>
    <row r="146" spans="1:3">
      <c r="A146" s="243">
        <v>29</v>
      </c>
      <c r="B146" s="246" t="s">
        <v>118</v>
      </c>
      <c r="C146" s="267" t="s">
        <v>485</v>
      </c>
    </row>
    <row r="147" spans="1:3">
      <c r="A147" s="243">
        <v>30</v>
      </c>
      <c r="B147" s="246" t="s">
        <v>119</v>
      </c>
      <c r="C147" s="267" t="s">
        <v>486</v>
      </c>
    </row>
    <row r="148" spans="1:3" ht="32.25" customHeight="1">
      <c r="A148" s="243">
        <v>31</v>
      </c>
      <c r="B148" s="246" t="s">
        <v>487</v>
      </c>
      <c r="C148" s="267" t="s">
        <v>488</v>
      </c>
    </row>
    <row r="149" spans="1:3">
      <c r="A149" s="243">
        <v>31.1</v>
      </c>
      <c r="B149" s="246" t="s">
        <v>489</v>
      </c>
      <c r="C149" s="249" t="s">
        <v>490</v>
      </c>
    </row>
    <row r="150" spans="1:3" ht="33.75">
      <c r="A150" s="243" t="s">
        <v>491</v>
      </c>
      <c r="B150" s="246" t="s">
        <v>703</v>
      </c>
      <c r="C150" s="276" t="s">
        <v>713</v>
      </c>
    </row>
    <row r="151" spans="1:3">
      <c r="A151" s="243">
        <v>31.2</v>
      </c>
      <c r="B151" s="246" t="s">
        <v>492</v>
      </c>
      <c r="C151" s="276" t="s">
        <v>493</v>
      </c>
    </row>
    <row r="152" spans="1:3">
      <c r="A152" s="243" t="s">
        <v>494</v>
      </c>
      <c r="B152" s="246" t="s">
        <v>703</v>
      </c>
      <c r="C152" s="276" t="s">
        <v>704</v>
      </c>
    </row>
    <row r="153" spans="1:3" ht="33.75">
      <c r="A153" s="243">
        <v>32</v>
      </c>
      <c r="B153" s="272" t="s">
        <v>495</v>
      </c>
      <c r="C153" s="276" t="s">
        <v>705</v>
      </c>
    </row>
    <row r="154" spans="1:3">
      <c r="A154" s="243">
        <v>33</v>
      </c>
      <c r="B154" s="246" t="s">
        <v>120</v>
      </c>
      <c r="C154" s="276" t="s">
        <v>496</v>
      </c>
    </row>
    <row r="155" spans="1:3">
      <c r="A155" s="243">
        <v>34</v>
      </c>
      <c r="B155" s="274" t="s">
        <v>121</v>
      </c>
      <c r="C155" s="276" t="s">
        <v>497</v>
      </c>
    </row>
    <row r="156" spans="1:3">
      <c r="A156" s="243">
        <v>35</v>
      </c>
      <c r="B156" s="274" t="s">
        <v>122</v>
      </c>
      <c r="C156" s="276" t="s">
        <v>498</v>
      </c>
    </row>
    <row r="157" spans="1:3">
      <c r="A157" s="259" t="s">
        <v>714</v>
      </c>
      <c r="B157" s="274" t="s">
        <v>129</v>
      </c>
      <c r="C157" s="276" t="s">
        <v>742</v>
      </c>
    </row>
    <row r="158" spans="1:3">
      <c r="A158" s="259">
        <v>36.1</v>
      </c>
      <c r="B158" s="274" t="s">
        <v>499</v>
      </c>
      <c r="C158" s="276" t="s">
        <v>500</v>
      </c>
    </row>
    <row r="159" spans="1:3" ht="22.5">
      <c r="A159" s="259" t="s">
        <v>715</v>
      </c>
      <c r="B159" s="274" t="s">
        <v>703</v>
      </c>
      <c r="C159" s="249" t="s">
        <v>706</v>
      </c>
    </row>
    <row r="160" spans="1:3" ht="22.5">
      <c r="A160" s="259">
        <v>36.200000000000003</v>
      </c>
      <c r="B160" s="275" t="s">
        <v>751</v>
      </c>
      <c r="C160" s="249" t="s">
        <v>743</v>
      </c>
    </row>
    <row r="161" spans="1:3" ht="22.5">
      <c r="A161" s="259" t="s">
        <v>716</v>
      </c>
      <c r="B161" s="274" t="s">
        <v>703</v>
      </c>
      <c r="C161" s="249" t="s">
        <v>744</v>
      </c>
    </row>
    <row r="162" spans="1:3" ht="22.5">
      <c r="A162" s="259">
        <v>36.299999999999997</v>
      </c>
      <c r="B162" s="275" t="s">
        <v>752</v>
      </c>
      <c r="C162" s="249" t="s">
        <v>745</v>
      </c>
    </row>
    <row r="163" spans="1:3" ht="22.5">
      <c r="A163" s="259" t="s">
        <v>717</v>
      </c>
      <c r="B163" s="274" t="s">
        <v>703</v>
      </c>
      <c r="C163" s="249" t="s">
        <v>746</v>
      </c>
    </row>
    <row r="164" spans="1:3">
      <c r="A164" s="259" t="s">
        <v>718</v>
      </c>
      <c r="B164" s="274" t="s">
        <v>123</v>
      </c>
      <c r="C164" s="273" t="s">
        <v>747</v>
      </c>
    </row>
    <row r="165" spans="1:3">
      <c r="A165" s="259" t="s">
        <v>719</v>
      </c>
      <c r="B165" s="274" t="s">
        <v>703</v>
      </c>
      <c r="C165" s="273" t="s">
        <v>748</v>
      </c>
    </row>
    <row r="166" spans="1:3">
      <c r="A166" s="257">
        <v>37</v>
      </c>
      <c r="B166" s="274" t="s">
        <v>503</v>
      </c>
      <c r="C166" s="249" t="s">
        <v>504</v>
      </c>
    </row>
    <row r="167" spans="1:3">
      <c r="A167" s="257">
        <v>37.1</v>
      </c>
      <c r="B167" s="274" t="s">
        <v>505</v>
      </c>
      <c r="C167" s="249" t="s">
        <v>506</v>
      </c>
    </row>
    <row r="168" spans="1:3">
      <c r="A168" s="258" t="s">
        <v>501</v>
      </c>
      <c r="B168" s="274" t="s">
        <v>703</v>
      </c>
      <c r="C168" s="249" t="s">
        <v>707</v>
      </c>
    </row>
    <row r="169" spans="1:3">
      <c r="A169" s="257">
        <v>37.200000000000003</v>
      </c>
      <c r="B169" s="274" t="s">
        <v>508</v>
      </c>
      <c r="C169" s="249" t="s">
        <v>509</v>
      </c>
    </row>
    <row r="170" spans="1:3" ht="22.5">
      <c r="A170" s="258" t="s">
        <v>502</v>
      </c>
      <c r="B170" s="246" t="s">
        <v>703</v>
      </c>
      <c r="C170" s="249" t="s">
        <v>708</v>
      </c>
    </row>
    <row r="171" spans="1:3">
      <c r="A171" s="257">
        <v>38</v>
      </c>
      <c r="B171" s="246" t="s">
        <v>125</v>
      </c>
      <c r="C171" s="249" t="s">
        <v>511</v>
      </c>
    </row>
    <row r="172" spans="1:3">
      <c r="A172" s="259">
        <v>38.1</v>
      </c>
      <c r="B172" s="246" t="s">
        <v>126</v>
      </c>
      <c r="C172" s="267" t="s">
        <v>126</v>
      </c>
    </row>
    <row r="173" spans="1:3">
      <c r="A173" s="259" t="s">
        <v>507</v>
      </c>
      <c r="B173" s="250" t="s">
        <v>512</v>
      </c>
      <c r="C173" s="640" t="s">
        <v>513</v>
      </c>
    </row>
    <row r="174" spans="1:3">
      <c r="A174" s="259" t="s">
        <v>720</v>
      </c>
      <c r="B174" s="250" t="s">
        <v>514</v>
      </c>
      <c r="C174" s="640"/>
    </row>
    <row r="175" spans="1:3">
      <c r="A175" s="259" t="s">
        <v>721</v>
      </c>
      <c r="B175" s="250" t="s">
        <v>515</v>
      </c>
      <c r="C175" s="640"/>
    </row>
    <row r="176" spans="1:3">
      <c r="A176" s="259" t="s">
        <v>722</v>
      </c>
      <c r="B176" s="250" t="s">
        <v>516</v>
      </c>
      <c r="C176" s="640"/>
    </row>
    <row r="177" spans="1:3">
      <c r="A177" s="259" t="s">
        <v>723</v>
      </c>
      <c r="B177" s="250" t="s">
        <v>517</v>
      </c>
      <c r="C177" s="640"/>
    </row>
    <row r="178" spans="1:3">
      <c r="A178" s="259" t="s">
        <v>724</v>
      </c>
      <c r="B178" s="250" t="s">
        <v>518</v>
      </c>
      <c r="C178" s="640"/>
    </row>
    <row r="179" spans="1:3">
      <c r="A179" s="259">
        <v>38.200000000000003</v>
      </c>
      <c r="B179" s="246" t="s">
        <v>127</v>
      </c>
      <c r="C179" s="267" t="s">
        <v>127</v>
      </c>
    </row>
    <row r="180" spans="1:3">
      <c r="A180" s="259" t="s">
        <v>510</v>
      </c>
      <c r="B180" s="250" t="s">
        <v>519</v>
      </c>
      <c r="C180" s="640" t="s">
        <v>520</v>
      </c>
    </row>
    <row r="181" spans="1:3">
      <c r="A181" s="259" t="s">
        <v>725</v>
      </c>
      <c r="B181" s="250" t="s">
        <v>521</v>
      </c>
      <c r="C181" s="640"/>
    </row>
    <row r="182" spans="1:3">
      <c r="A182" s="259" t="s">
        <v>726</v>
      </c>
      <c r="B182" s="250" t="s">
        <v>522</v>
      </c>
      <c r="C182" s="640"/>
    </row>
    <row r="183" spans="1:3">
      <c r="A183" s="259" t="s">
        <v>727</v>
      </c>
      <c r="B183" s="250" t="s">
        <v>523</v>
      </c>
      <c r="C183" s="640"/>
    </row>
    <row r="184" spans="1:3">
      <c r="A184" s="259" t="s">
        <v>728</v>
      </c>
      <c r="B184" s="250" t="s">
        <v>524</v>
      </c>
      <c r="C184" s="640"/>
    </row>
    <row r="185" spans="1:3">
      <c r="A185" s="259" t="s">
        <v>729</v>
      </c>
      <c r="B185" s="250" t="s">
        <v>525</v>
      </c>
      <c r="C185" s="640"/>
    </row>
    <row r="186" spans="1:3">
      <c r="A186" s="259" t="s">
        <v>730</v>
      </c>
      <c r="B186" s="250" t="s">
        <v>526</v>
      </c>
      <c r="C186" s="640"/>
    </row>
    <row r="187" spans="1:3">
      <c r="A187" s="259">
        <v>38.299999999999997</v>
      </c>
      <c r="B187" s="246" t="s">
        <v>128</v>
      </c>
      <c r="C187" s="267" t="s">
        <v>527</v>
      </c>
    </row>
    <row r="188" spans="1:3">
      <c r="A188" s="259" t="s">
        <v>731</v>
      </c>
      <c r="B188" s="250" t="s">
        <v>528</v>
      </c>
      <c r="C188" s="640" t="s">
        <v>529</v>
      </c>
    </row>
    <row r="189" spans="1:3">
      <c r="A189" s="259" t="s">
        <v>732</v>
      </c>
      <c r="B189" s="250" t="s">
        <v>530</v>
      </c>
      <c r="C189" s="640"/>
    </row>
    <row r="190" spans="1:3">
      <c r="A190" s="259" t="s">
        <v>733</v>
      </c>
      <c r="B190" s="250" t="s">
        <v>531</v>
      </c>
      <c r="C190" s="640"/>
    </row>
    <row r="191" spans="1:3">
      <c r="A191" s="259" t="s">
        <v>734</v>
      </c>
      <c r="B191" s="250" t="s">
        <v>532</v>
      </c>
      <c r="C191" s="640"/>
    </row>
    <row r="192" spans="1:3">
      <c r="A192" s="259" t="s">
        <v>735</v>
      </c>
      <c r="B192" s="250" t="s">
        <v>533</v>
      </c>
      <c r="C192" s="640"/>
    </row>
    <row r="193" spans="1:3">
      <c r="A193" s="259" t="s">
        <v>736</v>
      </c>
      <c r="B193" s="250" t="s">
        <v>534</v>
      </c>
      <c r="C193" s="640"/>
    </row>
    <row r="194" spans="1:3">
      <c r="A194" s="259">
        <v>38.4</v>
      </c>
      <c r="B194" s="246" t="s">
        <v>503</v>
      </c>
      <c r="C194" s="249" t="s">
        <v>504</v>
      </c>
    </row>
    <row r="195" spans="1:3" s="244" customFormat="1">
      <c r="A195" s="259" t="s">
        <v>737</v>
      </c>
      <c r="B195" s="250" t="s">
        <v>528</v>
      </c>
      <c r="C195" s="640" t="s">
        <v>535</v>
      </c>
    </row>
    <row r="196" spans="1:3">
      <c r="A196" s="259" t="s">
        <v>738</v>
      </c>
      <c r="B196" s="250" t="s">
        <v>530</v>
      </c>
      <c r="C196" s="640"/>
    </row>
    <row r="197" spans="1:3">
      <c r="A197" s="259" t="s">
        <v>739</v>
      </c>
      <c r="B197" s="250" t="s">
        <v>531</v>
      </c>
      <c r="C197" s="640"/>
    </row>
    <row r="198" spans="1:3">
      <c r="A198" s="259" t="s">
        <v>740</v>
      </c>
      <c r="B198" s="250" t="s">
        <v>532</v>
      </c>
      <c r="C198" s="640"/>
    </row>
    <row r="199" spans="1:3" ht="12" thickBot="1">
      <c r="A199" s="260" t="s">
        <v>741</v>
      </c>
      <c r="B199" s="250" t="s">
        <v>536</v>
      </c>
      <c r="C199" s="640"/>
    </row>
    <row r="200" spans="1:3" ht="12" thickBot="1">
      <c r="A200" s="630" t="s">
        <v>691</v>
      </c>
      <c r="B200" s="631"/>
      <c r="C200" s="632"/>
    </row>
    <row r="201" spans="1:3" ht="12.75" thickTop="1" thickBot="1">
      <c r="A201" s="592" t="s">
        <v>537</v>
      </c>
      <c r="B201" s="592"/>
      <c r="C201" s="592"/>
    </row>
    <row r="202" spans="1:3">
      <c r="A202" s="251">
        <v>11.1</v>
      </c>
      <c r="B202" s="252" t="s">
        <v>538</v>
      </c>
      <c r="C202" s="247" t="s">
        <v>539</v>
      </c>
    </row>
    <row r="203" spans="1:3">
      <c r="A203" s="251">
        <v>11.2</v>
      </c>
      <c r="B203" s="252" t="s">
        <v>540</v>
      </c>
      <c r="C203" s="247" t="s">
        <v>541</v>
      </c>
    </row>
    <row r="204" spans="1:3" ht="22.5">
      <c r="A204" s="251">
        <v>11.3</v>
      </c>
      <c r="B204" s="252" t="s">
        <v>542</v>
      </c>
      <c r="C204" s="247" t="s">
        <v>543</v>
      </c>
    </row>
    <row r="205" spans="1:3" ht="22.5">
      <c r="A205" s="251">
        <v>11.4</v>
      </c>
      <c r="B205" s="252" t="s">
        <v>544</v>
      </c>
      <c r="C205" s="247" t="s">
        <v>545</v>
      </c>
    </row>
    <row r="206" spans="1:3" ht="22.5">
      <c r="A206" s="251">
        <v>11.5</v>
      </c>
      <c r="B206" s="252" t="s">
        <v>546</v>
      </c>
      <c r="C206" s="247" t="s">
        <v>547</v>
      </c>
    </row>
    <row r="207" spans="1:3">
      <c r="A207" s="251">
        <v>11.6</v>
      </c>
      <c r="B207" s="252" t="s">
        <v>548</v>
      </c>
      <c r="C207" s="247" t="s">
        <v>549</v>
      </c>
    </row>
    <row r="208" spans="1:3" ht="22.5">
      <c r="A208" s="251">
        <v>11.7</v>
      </c>
      <c r="B208" s="252" t="s">
        <v>709</v>
      </c>
      <c r="C208" s="247" t="s">
        <v>710</v>
      </c>
    </row>
    <row r="209" spans="1:3" ht="22.5">
      <c r="A209" s="251">
        <v>11.8</v>
      </c>
      <c r="B209" s="252" t="s">
        <v>711</v>
      </c>
      <c r="C209" s="247" t="s">
        <v>712</v>
      </c>
    </row>
    <row r="210" spans="1:3">
      <c r="A210" s="251">
        <v>11.9</v>
      </c>
      <c r="B210" s="247" t="s">
        <v>550</v>
      </c>
      <c r="C210" s="247" t="s">
        <v>551</v>
      </c>
    </row>
    <row r="211" spans="1:3">
      <c r="A211" s="251">
        <v>11.1</v>
      </c>
      <c r="B211" s="247" t="s">
        <v>552</v>
      </c>
      <c r="C211" s="247" t="s">
        <v>553</v>
      </c>
    </row>
    <row r="212" spans="1:3">
      <c r="A212" s="251">
        <v>11.11</v>
      </c>
      <c r="B212" s="249" t="s">
        <v>554</v>
      </c>
      <c r="C212" s="247" t="s">
        <v>555</v>
      </c>
    </row>
    <row r="213" spans="1:3">
      <c r="A213" s="251">
        <v>11.12</v>
      </c>
      <c r="B213" s="252" t="s">
        <v>556</v>
      </c>
      <c r="C213" s="247" t="s">
        <v>557</v>
      </c>
    </row>
    <row r="214" spans="1:3">
      <c r="A214" s="251">
        <v>11.13</v>
      </c>
      <c r="B214" s="252" t="s">
        <v>558</v>
      </c>
      <c r="C214" s="267" t="s">
        <v>559</v>
      </c>
    </row>
    <row r="215" spans="1:3" ht="22.5">
      <c r="A215" s="251">
        <v>11.14</v>
      </c>
      <c r="B215" s="252" t="s">
        <v>749</v>
      </c>
      <c r="C215" s="267" t="s">
        <v>750</v>
      </c>
    </row>
    <row r="216" spans="1:3">
      <c r="A216" s="251">
        <v>11.15</v>
      </c>
      <c r="B216" s="252" t="s">
        <v>560</v>
      </c>
      <c r="C216" s="267" t="s">
        <v>561</v>
      </c>
    </row>
    <row r="217" spans="1:3">
      <c r="A217" s="251">
        <v>11.16</v>
      </c>
      <c r="B217" s="252" t="s">
        <v>562</v>
      </c>
      <c r="C217" s="267" t="s">
        <v>563</v>
      </c>
    </row>
    <row r="218" spans="1:3">
      <c r="A218" s="251">
        <v>11.17</v>
      </c>
      <c r="B218" s="252" t="s">
        <v>564</v>
      </c>
      <c r="C218" s="267" t="s">
        <v>565</v>
      </c>
    </row>
    <row r="219" spans="1:3">
      <c r="A219" s="251">
        <v>11.18</v>
      </c>
      <c r="B219" s="252" t="s">
        <v>566</v>
      </c>
      <c r="C219" s="267" t="s">
        <v>567</v>
      </c>
    </row>
    <row r="220" spans="1:3" ht="22.5">
      <c r="A220" s="251">
        <v>11.19</v>
      </c>
      <c r="B220" s="252" t="s">
        <v>568</v>
      </c>
      <c r="C220" s="267" t="s">
        <v>672</v>
      </c>
    </row>
    <row r="221" spans="1:3" ht="22.5">
      <c r="A221" s="251">
        <v>11.2</v>
      </c>
      <c r="B221" s="252" t="s">
        <v>569</v>
      </c>
      <c r="C221" s="267" t="s">
        <v>673</v>
      </c>
    </row>
    <row r="222" spans="1:3" s="244" customFormat="1">
      <c r="A222" s="251">
        <v>11.21</v>
      </c>
      <c r="B222" s="252" t="s">
        <v>570</v>
      </c>
      <c r="C222" s="267" t="s">
        <v>571</v>
      </c>
    </row>
    <row r="223" spans="1:3">
      <c r="A223" s="251">
        <v>11.22</v>
      </c>
      <c r="B223" s="252" t="s">
        <v>572</v>
      </c>
      <c r="C223" s="267" t="s">
        <v>573</v>
      </c>
    </row>
    <row r="224" spans="1:3">
      <c r="A224" s="251">
        <v>11.23</v>
      </c>
      <c r="B224" s="252" t="s">
        <v>574</v>
      </c>
      <c r="C224" s="267" t="s">
        <v>575</v>
      </c>
    </row>
    <row r="225" spans="1:3">
      <c r="A225" s="251">
        <v>11.24</v>
      </c>
      <c r="B225" s="252" t="s">
        <v>576</v>
      </c>
      <c r="C225" s="267" t="s">
        <v>577</v>
      </c>
    </row>
    <row r="226" spans="1:3">
      <c r="A226" s="251">
        <v>11.25</v>
      </c>
      <c r="B226" s="269" t="s">
        <v>578</v>
      </c>
      <c r="C226" s="270" t="s">
        <v>579</v>
      </c>
    </row>
    <row r="227" spans="1:3" ht="12" thickBot="1">
      <c r="A227" s="646" t="s">
        <v>692</v>
      </c>
      <c r="B227" s="647"/>
      <c r="C227" s="648"/>
    </row>
    <row r="228" spans="1:3" ht="12.75" thickTop="1" thickBot="1">
      <c r="A228" s="592" t="s">
        <v>537</v>
      </c>
      <c r="B228" s="592"/>
      <c r="C228" s="592"/>
    </row>
    <row r="229" spans="1:3">
      <c r="A229" s="245" t="s">
        <v>580</v>
      </c>
      <c r="B229" s="253" t="s">
        <v>581</v>
      </c>
      <c r="C229" s="649" t="s">
        <v>582</v>
      </c>
    </row>
    <row r="230" spans="1:3">
      <c r="A230" s="243" t="s">
        <v>583</v>
      </c>
      <c r="B230" s="249" t="s">
        <v>584</v>
      </c>
      <c r="C230" s="640"/>
    </row>
    <row r="231" spans="1:3">
      <c r="A231" s="243" t="s">
        <v>585</v>
      </c>
      <c r="B231" s="249" t="s">
        <v>586</v>
      </c>
      <c r="C231" s="640"/>
    </row>
    <row r="232" spans="1:3">
      <c r="A232" s="243" t="s">
        <v>587</v>
      </c>
      <c r="B232" s="249" t="s">
        <v>588</v>
      </c>
      <c r="C232" s="640"/>
    </row>
    <row r="233" spans="1:3">
      <c r="A233" s="243" t="s">
        <v>589</v>
      </c>
      <c r="B233" s="249" t="s">
        <v>590</v>
      </c>
      <c r="C233" s="640"/>
    </row>
    <row r="234" spans="1:3">
      <c r="A234" s="243" t="s">
        <v>591</v>
      </c>
      <c r="B234" s="249" t="s">
        <v>592</v>
      </c>
      <c r="C234" s="267" t="s">
        <v>593</v>
      </c>
    </row>
    <row r="235" spans="1:3" ht="22.5">
      <c r="A235" s="243" t="s">
        <v>594</v>
      </c>
      <c r="B235" s="249" t="s">
        <v>595</v>
      </c>
      <c r="C235" s="267" t="s">
        <v>596</v>
      </c>
    </row>
    <row r="236" spans="1:3">
      <c r="A236" s="243" t="s">
        <v>597</v>
      </c>
      <c r="B236" s="249" t="s">
        <v>598</v>
      </c>
      <c r="C236" s="267" t="s">
        <v>599</v>
      </c>
    </row>
    <row r="237" spans="1:3">
      <c r="A237" s="243" t="s">
        <v>600</v>
      </c>
      <c r="B237" s="249" t="s">
        <v>601</v>
      </c>
      <c r="C237" s="640" t="s">
        <v>602</v>
      </c>
    </row>
    <row r="238" spans="1:3">
      <c r="A238" s="243" t="s">
        <v>603</v>
      </c>
      <c r="B238" s="249" t="s">
        <v>604</v>
      </c>
      <c r="C238" s="640"/>
    </row>
    <row r="239" spans="1:3">
      <c r="A239" s="243" t="s">
        <v>605</v>
      </c>
      <c r="B239" s="249" t="s">
        <v>606</v>
      </c>
      <c r="C239" s="640"/>
    </row>
    <row r="240" spans="1:3">
      <c r="A240" s="243" t="s">
        <v>607</v>
      </c>
      <c r="B240" s="249" t="s">
        <v>608</v>
      </c>
      <c r="C240" s="640" t="s">
        <v>582</v>
      </c>
    </row>
    <row r="241" spans="1:3">
      <c r="A241" s="243" t="s">
        <v>609</v>
      </c>
      <c r="B241" s="249" t="s">
        <v>610</v>
      </c>
      <c r="C241" s="640"/>
    </row>
    <row r="242" spans="1:3">
      <c r="A242" s="243" t="s">
        <v>611</v>
      </c>
      <c r="B242" s="249" t="s">
        <v>612</v>
      </c>
      <c r="C242" s="640"/>
    </row>
    <row r="243" spans="1:3" s="244" customFormat="1">
      <c r="A243" s="243" t="s">
        <v>613</v>
      </c>
      <c r="B243" s="249" t="s">
        <v>614</v>
      </c>
      <c r="C243" s="640"/>
    </row>
    <row r="244" spans="1:3">
      <c r="A244" s="243" t="s">
        <v>615</v>
      </c>
      <c r="B244" s="249" t="s">
        <v>616</v>
      </c>
      <c r="C244" s="640"/>
    </row>
    <row r="245" spans="1:3">
      <c r="A245" s="243" t="s">
        <v>617</v>
      </c>
      <c r="B245" s="249" t="s">
        <v>618</v>
      </c>
      <c r="C245" s="640"/>
    </row>
    <row r="246" spans="1:3">
      <c r="A246" s="243" t="s">
        <v>619</v>
      </c>
      <c r="B246" s="249" t="s">
        <v>620</v>
      </c>
      <c r="C246" s="640"/>
    </row>
    <row r="247" spans="1:3">
      <c r="A247" s="243" t="s">
        <v>621</v>
      </c>
      <c r="B247" s="249" t="s">
        <v>622</v>
      </c>
      <c r="C247" s="640"/>
    </row>
    <row r="248" spans="1:3" s="244" customFormat="1" ht="12" thickBot="1">
      <c r="A248" s="630" t="s">
        <v>693</v>
      </c>
      <c r="B248" s="631"/>
      <c r="C248" s="632"/>
    </row>
    <row r="249" spans="1:3" ht="12.75" thickTop="1" thickBot="1">
      <c r="A249" s="635" t="s">
        <v>623</v>
      </c>
      <c r="B249" s="635"/>
      <c r="C249" s="635"/>
    </row>
    <row r="250" spans="1:3">
      <c r="A250" s="243">
        <v>13.1</v>
      </c>
      <c r="B250" s="636" t="s">
        <v>624</v>
      </c>
      <c r="C250" s="637"/>
    </row>
    <row r="251" spans="1:3" ht="33.75">
      <c r="A251" s="243" t="s">
        <v>625</v>
      </c>
      <c r="B251" s="252" t="s">
        <v>626</v>
      </c>
      <c r="C251" s="247" t="s">
        <v>627</v>
      </c>
    </row>
    <row r="252" spans="1:3" ht="101.25">
      <c r="A252" s="243" t="s">
        <v>628</v>
      </c>
      <c r="B252" s="252" t="s">
        <v>629</v>
      </c>
      <c r="C252" s="247" t="s">
        <v>630</v>
      </c>
    </row>
    <row r="253" spans="1:3" ht="12" thickBot="1">
      <c r="A253" s="630" t="s">
        <v>694</v>
      </c>
      <c r="B253" s="631"/>
      <c r="C253" s="632"/>
    </row>
    <row r="254" spans="1:3" ht="12.75" thickTop="1" thickBot="1">
      <c r="A254" s="635" t="s">
        <v>623</v>
      </c>
      <c r="B254" s="635"/>
      <c r="C254" s="635"/>
    </row>
    <row r="255" spans="1:3">
      <c r="A255" s="243">
        <v>14.1</v>
      </c>
      <c r="B255" s="636" t="s">
        <v>631</v>
      </c>
      <c r="C255" s="637"/>
    </row>
    <row r="256" spans="1:3" ht="22.5">
      <c r="A256" s="243" t="s">
        <v>632</v>
      </c>
      <c r="B256" s="252" t="s">
        <v>633</v>
      </c>
      <c r="C256" s="247" t="s">
        <v>634</v>
      </c>
    </row>
    <row r="257" spans="1:3" ht="45">
      <c r="A257" s="243" t="s">
        <v>635</v>
      </c>
      <c r="B257" s="252" t="s">
        <v>636</v>
      </c>
      <c r="C257" s="247" t="s">
        <v>637</v>
      </c>
    </row>
    <row r="258" spans="1:3" ht="12" customHeight="1">
      <c r="A258" s="243" t="s">
        <v>638</v>
      </c>
      <c r="B258" s="252" t="s">
        <v>639</v>
      </c>
      <c r="C258" s="247" t="s">
        <v>640</v>
      </c>
    </row>
    <row r="259" spans="1:3" ht="33.75">
      <c r="A259" s="243" t="s">
        <v>641</v>
      </c>
      <c r="B259" s="252" t="s">
        <v>642</v>
      </c>
      <c r="C259" s="247" t="s">
        <v>643</v>
      </c>
    </row>
    <row r="260" spans="1:3" ht="11.25" customHeight="1">
      <c r="A260" s="243" t="s">
        <v>644</v>
      </c>
      <c r="B260" s="252" t="s">
        <v>645</v>
      </c>
      <c r="C260" s="247" t="s">
        <v>646</v>
      </c>
    </row>
    <row r="261" spans="1:3" ht="56.25">
      <c r="A261" s="243" t="s">
        <v>647</v>
      </c>
      <c r="B261" s="252" t="s">
        <v>648</v>
      </c>
      <c r="C261" s="247" t="s">
        <v>649</v>
      </c>
    </row>
    <row r="262" spans="1:3">
      <c r="A262" s="238"/>
      <c r="B262" s="238"/>
      <c r="C262" s="238"/>
    </row>
    <row r="263" spans="1:3">
      <c r="A263" s="238"/>
      <c r="B263" s="238"/>
      <c r="C263" s="238"/>
    </row>
    <row r="264" spans="1:3">
      <c r="A264" s="238"/>
      <c r="B264" s="238"/>
      <c r="C264" s="238"/>
    </row>
    <row r="265" spans="1:3">
      <c r="A265" s="238"/>
      <c r="B265" s="238"/>
      <c r="C265" s="238"/>
    </row>
    <row r="266" spans="1:3">
      <c r="A266" s="238"/>
      <c r="B266" s="238"/>
      <c r="C266" s="238"/>
    </row>
  </sheetData>
  <mergeCells count="125">
    <mergeCell ref="B94:C94"/>
    <mergeCell ref="B95:C95"/>
    <mergeCell ref="B83:C83"/>
    <mergeCell ref="B84:C84"/>
    <mergeCell ref="B87:C87"/>
    <mergeCell ref="A88:C88"/>
    <mergeCell ref="B89:C89"/>
    <mergeCell ref="B93:C93"/>
    <mergeCell ref="B90:C90"/>
    <mergeCell ref="B91:C91"/>
    <mergeCell ref="B92:C92"/>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B61:C61"/>
    <mergeCell ref="B62:C62"/>
    <mergeCell ref="B63:C63"/>
    <mergeCell ref="B64:C64"/>
    <mergeCell ref="A65:C65"/>
    <mergeCell ref="B66:C66"/>
    <mergeCell ref="A55:C55"/>
    <mergeCell ref="B56:C56"/>
    <mergeCell ref="B57:C57"/>
    <mergeCell ref="B58:C58"/>
    <mergeCell ref="B59:C59"/>
    <mergeCell ref="B60:C60"/>
    <mergeCell ref="B52:C52"/>
    <mergeCell ref="B53:C53"/>
    <mergeCell ref="B54:C54"/>
    <mergeCell ref="B44:C44"/>
    <mergeCell ref="B45:C45"/>
    <mergeCell ref="A48:C48"/>
    <mergeCell ref="B49:C49"/>
    <mergeCell ref="B50:C50"/>
    <mergeCell ref="B51:C51"/>
    <mergeCell ref="B38:C38"/>
    <mergeCell ref="B39:C39"/>
    <mergeCell ref="B40:C40"/>
    <mergeCell ref="B41:C41"/>
    <mergeCell ref="A42:C42"/>
    <mergeCell ref="B43:C43"/>
    <mergeCell ref="B32:C32"/>
    <mergeCell ref="B33:C33"/>
    <mergeCell ref="B34:C34"/>
    <mergeCell ref="B35:C35"/>
    <mergeCell ref="B36:C36"/>
    <mergeCell ref="B37:C37"/>
    <mergeCell ref="A28:C28"/>
    <mergeCell ref="B29:C29"/>
    <mergeCell ref="B30:C30"/>
    <mergeCell ref="B31:C31"/>
    <mergeCell ref="B20:C20"/>
    <mergeCell ref="B21:C21"/>
    <mergeCell ref="B22:C22"/>
    <mergeCell ref="B23:C23"/>
    <mergeCell ref="B24:C24"/>
    <mergeCell ref="B25:C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s>
  <pageMargins left="0.25" right="0.25" top="0.75" bottom="0.75" header="0.3" footer="0.3"/>
  <pageSetup scale="13"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tint="-9.9978637043366805E-2"/>
    <pageSetUpPr fitToPage="1"/>
  </sheetPr>
  <dimension ref="A1:H41"/>
  <sheetViews>
    <sheetView zoomScaleNormal="100" workbookViewId="0">
      <pane xSplit="1" ySplit="5" topLeftCell="B21" activePane="bottomRight" state="frozen"/>
      <selection pane="topRight" activeCell="B1" sqref="B1"/>
      <selection pane="bottomLeft" activeCell="A6" sqref="A6"/>
      <selection pane="bottomRight" activeCell="A41" sqref="A41:XFD41"/>
    </sheetView>
  </sheetViews>
  <sheetFormatPr defaultRowHeight="15.75"/>
  <cols>
    <col min="1" max="1" width="9.5703125" style="20" bestFit="1" customWidth="1"/>
    <col min="2" max="2" width="86" style="17" customWidth="1"/>
    <col min="3" max="3" width="12.7109375" style="17" customWidth="1"/>
    <col min="4" max="7" width="12.7109375" style="2" customWidth="1"/>
    <col min="8" max="13" width="6.7109375" customWidth="1"/>
  </cols>
  <sheetData>
    <row r="1" spans="1:8">
      <c r="A1" s="18" t="s">
        <v>231</v>
      </c>
      <c r="B1" s="472" t="str">
        <f>Info!C2</f>
        <v>სს "ვითიბი ბანკი ჯორჯია"</v>
      </c>
    </row>
    <row r="2" spans="1:8">
      <c r="A2" s="18" t="s">
        <v>232</v>
      </c>
      <c r="B2" s="472">
        <f>Info!D2</f>
        <v>43465</v>
      </c>
      <c r="C2" s="30"/>
      <c r="D2" s="19"/>
      <c r="E2" s="19"/>
      <c r="F2" s="19"/>
      <c r="G2" s="19"/>
      <c r="H2" s="1"/>
    </row>
    <row r="3" spans="1:8">
      <c r="A3" s="18"/>
      <c r="C3" s="30"/>
      <c r="D3" s="19"/>
      <c r="E3" s="19"/>
      <c r="F3" s="19"/>
      <c r="G3" s="19"/>
      <c r="H3" s="1"/>
    </row>
    <row r="4" spans="1:8" ht="16.5" thickBot="1">
      <c r="A4" s="77" t="s">
        <v>652</v>
      </c>
      <c r="B4" s="218" t="s">
        <v>266</v>
      </c>
      <c r="C4" s="219"/>
      <c r="D4" s="220"/>
      <c r="E4" s="220"/>
      <c r="F4" s="220"/>
      <c r="G4" s="220"/>
      <c r="H4" s="1"/>
    </row>
    <row r="5" spans="1:8" ht="15">
      <c r="A5" s="368" t="s">
        <v>32</v>
      </c>
      <c r="B5" s="369"/>
      <c r="C5" s="370" t="s">
        <v>5</v>
      </c>
      <c r="D5" s="371" t="s">
        <v>6</v>
      </c>
      <c r="E5" s="371" t="s">
        <v>7</v>
      </c>
      <c r="F5" s="371" t="s">
        <v>8</v>
      </c>
      <c r="G5" s="372" t="s">
        <v>9</v>
      </c>
    </row>
    <row r="6" spans="1:8" ht="15">
      <c r="A6" s="130"/>
      <c r="B6" s="33" t="s">
        <v>228</v>
      </c>
      <c r="C6" s="373"/>
      <c r="D6" s="373"/>
      <c r="E6" s="373"/>
      <c r="F6" s="373"/>
      <c r="G6" s="374"/>
    </row>
    <row r="7" spans="1:8" ht="15">
      <c r="A7" s="130"/>
      <c r="B7" s="34" t="s">
        <v>233</v>
      </c>
      <c r="C7" s="373"/>
      <c r="D7" s="373"/>
      <c r="E7" s="373"/>
      <c r="F7" s="373"/>
      <c r="G7" s="374"/>
    </row>
    <row r="8" spans="1:8" ht="15">
      <c r="A8" s="131">
        <v>1</v>
      </c>
      <c r="B8" s="268" t="s">
        <v>29</v>
      </c>
      <c r="C8" s="277">
        <v>187074033.81</v>
      </c>
      <c r="D8" s="278">
        <v>187074033.81</v>
      </c>
      <c r="E8" s="278">
        <v>184255785</v>
      </c>
      <c r="F8" s="278">
        <v>170274395</v>
      </c>
      <c r="G8" s="279">
        <v>160969014.11000001</v>
      </c>
    </row>
    <row r="9" spans="1:8" ht="15">
      <c r="A9" s="131">
        <v>2</v>
      </c>
      <c r="B9" s="268" t="s">
        <v>130</v>
      </c>
      <c r="C9" s="277">
        <v>198996633.81</v>
      </c>
      <c r="D9" s="278">
        <v>198996633.81</v>
      </c>
      <c r="E9" s="278">
        <v>195961485</v>
      </c>
      <c r="F9" s="278">
        <v>182898695</v>
      </c>
      <c r="G9" s="279">
        <v>174449514.11000001</v>
      </c>
    </row>
    <row r="10" spans="1:8" ht="15">
      <c r="A10" s="131">
        <v>3</v>
      </c>
      <c r="B10" s="268" t="s">
        <v>94</v>
      </c>
      <c r="C10" s="277">
        <v>252100717.3035689</v>
      </c>
      <c r="D10" s="278">
        <v>252100717.3035689</v>
      </c>
      <c r="E10" s="278">
        <v>219221448.08730027</v>
      </c>
      <c r="F10" s="278">
        <v>206157090.39188975</v>
      </c>
      <c r="G10" s="279">
        <v>198148358.76911956</v>
      </c>
    </row>
    <row r="11" spans="1:8" ht="15">
      <c r="A11" s="130"/>
      <c r="B11" s="33" t="s">
        <v>229</v>
      </c>
      <c r="C11" s="373"/>
      <c r="D11" s="373"/>
      <c r="E11" s="373"/>
      <c r="F11" s="373"/>
      <c r="G11" s="374"/>
    </row>
    <row r="12" spans="1:8" ht="15" customHeight="1">
      <c r="A12" s="131">
        <v>4</v>
      </c>
      <c r="B12" s="268" t="s">
        <v>674</v>
      </c>
      <c r="C12" s="411">
        <v>1435729454.0707879</v>
      </c>
      <c r="D12" s="278">
        <v>1435729454.0707879</v>
      </c>
      <c r="E12" s="278">
        <v>1336668933.6722581</v>
      </c>
      <c r="F12" s="278">
        <v>1316374443.5258293</v>
      </c>
      <c r="G12" s="279">
        <v>1315637558.3573248</v>
      </c>
    </row>
    <row r="13" spans="1:8" ht="22.5" customHeight="1">
      <c r="A13" s="130"/>
      <c r="B13" s="33" t="s">
        <v>131</v>
      </c>
      <c r="C13" s="373"/>
      <c r="D13" s="373"/>
      <c r="E13" s="373"/>
      <c r="F13" s="373"/>
      <c r="G13" s="374"/>
    </row>
    <row r="14" spans="1:8" s="3" customFormat="1" ht="15">
      <c r="A14" s="131"/>
      <c r="B14" s="34" t="s">
        <v>837</v>
      </c>
      <c r="C14" s="373"/>
      <c r="D14" s="373"/>
      <c r="E14" s="373"/>
      <c r="F14" s="373"/>
      <c r="G14" s="374"/>
    </row>
    <row r="15" spans="1:8" ht="15">
      <c r="A15" s="129">
        <v>5</v>
      </c>
      <c r="B15" s="32" t="s">
        <v>838</v>
      </c>
      <c r="C15" s="479">
        <v>0.12590316058803358</v>
      </c>
      <c r="D15" s="480">
        <v>0.13029894544517467</v>
      </c>
      <c r="E15" s="480">
        <v>0.13784698690781291</v>
      </c>
      <c r="F15" s="480">
        <v>0.12935103369519263</v>
      </c>
      <c r="G15" s="481">
        <v>0.12235057678877932</v>
      </c>
    </row>
    <row r="16" spans="1:8" ht="15" customHeight="1">
      <c r="A16" s="129">
        <v>6</v>
      </c>
      <c r="B16" s="32" t="s">
        <v>839</v>
      </c>
      <c r="C16" s="479">
        <v>0.13360073000504644</v>
      </c>
      <c r="D16" s="480">
        <v>0.13860315621844768</v>
      </c>
      <c r="E16" s="480">
        <v>0.14660435360132967</v>
      </c>
      <c r="F16" s="480">
        <v>0.1389412381101208</v>
      </c>
      <c r="G16" s="481">
        <v>0.13259693978926362</v>
      </c>
    </row>
    <row r="17" spans="1:7" ht="15">
      <c r="A17" s="129">
        <v>7</v>
      </c>
      <c r="B17" s="32" t="s">
        <v>840</v>
      </c>
      <c r="C17" s="479">
        <v>0.17932616710984414</v>
      </c>
      <c r="D17" s="480">
        <v>0.17559068429555197</v>
      </c>
      <c r="E17" s="480">
        <v>0.16400579273210805</v>
      </c>
      <c r="F17" s="480">
        <v>0.15660976358649933</v>
      </c>
      <c r="G17" s="481">
        <v>0.15061014145607329</v>
      </c>
    </row>
    <row r="18" spans="1:7" ht="15">
      <c r="A18" s="130"/>
      <c r="B18" s="33" t="s">
        <v>11</v>
      </c>
      <c r="C18" s="373"/>
      <c r="D18" s="373"/>
      <c r="E18" s="373"/>
      <c r="F18" s="373"/>
      <c r="G18" s="374"/>
    </row>
    <row r="19" spans="1:7" ht="15" customHeight="1">
      <c r="A19" s="132">
        <v>8</v>
      </c>
      <c r="B19" s="35" t="s">
        <v>12</v>
      </c>
      <c r="C19" s="479">
        <v>7.6815297180344411E-2</v>
      </c>
      <c r="D19" s="480">
        <v>7.562758131092126E-2</v>
      </c>
      <c r="E19" s="480">
        <v>7.4821789996772206E-2</v>
      </c>
      <c r="F19" s="480">
        <v>7.571428391012934E-2</v>
      </c>
      <c r="G19" s="481">
        <v>7.8766613136692726E-2</v>
      </c>
    </row>
    <row r="20" spans="1:7" ht="15">
      <c r="A20" s="132">
        <v>9</v>
      </c>
      <c r="B20" s="35" t="s">
        <v>13</v>
      </c>
      <c r="C20" s="479">
        <v>3.8569490737193922E-2</v>
      </c>
      <c r="D20" s="480">
        <v>3.8995828909361638E-2</v>
      </c>
      <c r="E20" s="480">
        <v>3.8673817527660512E-2</v>
      </c>
      <c r="F20" s="480">
        <v>3.8436095238989075E-2</v>
      </c>
      <c r="G20" s="481">
        <v>4.1934300130308362E-2</v>
      </c>
    </row>
    <row r="21" spans="1:7" ht="15">
      <c r="A21" s="132">
        <v>10</v>
      </c>
      <c r="B21" s="35" t="s">
        <v>14</v>
      </c>
      <c r="C21" s="479">
        <v>6.3384338206587745E-3</v>
      </c>
      <c r="D21" s="480">
        <v>6.0334482941334869E-3</v>
      </c>
      <c r="E21" s="480">
        <v>9.8355212825963247E-3</v>
      </c>
      <c r="F21" s="480">
        <v>2.5424254358733481E-2</v>
      </c>
      <c r="G21" s="481">
        <v>2.5677584740430106E-2</v>
      </c>
    </row>
    <row r="22" spans="1:7" ht="15">
      <c r="A22" s="132">
        <v>11</v>
      </c>
      <c r="B22" s="35" t="s">
        <v>267</v>
      </c>
      <c r="C22" s="479">
        <v>3.7923981504142827E-2</v>
      </c>
      <c r="D22" s="480">
        <v>3.6631752401559609E-2</v>
      </c>
      <c r="E22" s="480">
        <v>3.6147972469111701E-2</v>
      </c>
      <c r="F22" s="480">
        <v>3.7278188671140265E-2</v>
      </c>
      <c r="G22" s="481">
        <v>3.6832313006384364E-2</v>
      </c>
    </row>
    <row r="23" spans="1:7" ht="15">
      <c r="A23" s="132">
        <v>12</v>
      </c>
      <c r="B23" s="35" t="s">
        <v>15</v>
      </c>
      <c r="C23" s="479">
        <v>1.977463841949359E-2</v>
      </c>
      <c r="D23" s="480">
        <v>2.376481098999041E-2</v>
      </c>
      <c r="E23" s="480">
        <v>3.296199959455471E-2</v>
      </c>
      <c r="F23" s="480">
        <v>2.4059901911035391E-2</v>
      </c>
      <c r="G23" s="481">
        <v>1.5743244436125188E-2</v>
      </c>
    </row>
    <row r="24" spans="1:7" ht="15">
      <c r="A24" s="132">
        <v>13</v>
      </c>
      <c r="B24" s="35" t="s">
        <v>16</v>
      </c>
      <c r="C24" s="479">
        <v>0.16254498974001547</v>
      </c>
      <c r="D24" s="480">
        <v>0.19839051280004</v>
      </c>
      <c r="E24" s="480">
        <v>0.28399000099153404</v>
      </c>
      <c r="F24" s="480">
        <v>0.21649639795371808</v>
      </c>
      <c r="G24" s="481">
        <v>0.14597725754196578</v>
      </c>
    </row>
    <row r="25" spans="1:7" ht="15">
      <c r="A25" s="130"/>
      <c r="B25" s="33" t="s">
        <v>17</v>
      </c>
      <c r="C25" s="373"/>
      <c r="D25" s="373"/>
      <c r="E25" s="373"/>
      <c r="F25" s="373"/>
      <c r="G25" s="374"/>
    </row>
    <row r="26" spans="1:7" ht="15">
      <c r="A26" s="132">
        <v>14</v>
      </c>
      <c r="B26" s="35" t="s">
        <v>18</v>
      </c>
      <c r="C26" s="479">
        <v>6.0492478264320561E-2</v>
      </c>
      <c r="D26" s="480">
        <v>5.470245405770563E-2</v>
      </c>
      <c r="E26" s="480">
        <v>5.2442148535654771E-2</v>
      </c>
      <c r="F26" s="480">
        <v>5.8178339028004865E-2</v>
      </c>
      <c r="G26" s="481">
        <v>5.8605053237003282E-2</v>
      </c>
    </row>
    <row r="27" spans="1:7" ht="15" customHeight="1">
      <c r="A27" s="132">
        <v>15</v>
      </c>
      <c r="B27" s="35" t="s">
        <v>19</v>
      </c>
      <c r="C27" s="479">
        <v>5.6183889273856986E-2</v>
      </c>
      <c r="D27" s="480">
        <v>5.6586753140638553E-2</v>
      </c>
      <c r="E27" s="480">
        <v>5.446164263435356E-2</v>
      </c>
      <c r="F27" s="480">
        <v>5.8421335398356582E-2</v>
      </c>
      <c r="G27" s="481">
        <v>5.8014479326150892E-2</v>
      </c>
    </row>
    <row r="28" spans="1:7" ht="15">
      <c r="A28" s="132">
        <v>16</v>
      </c>
      <c r="B28" s="35" t="s">
        <v>20</v>
      </c>
      <c r="C28" s="479">
        <v>0.50460499899911593</v>
      </c>
      <c r="D28" s="480">
        <v>0.50820806280077135</v>
      </c>
      <c r="E28" s="480">
        <v>0.52606383942414447</v>
      </c>
      <c r="F28" s="480">
        <v>0.51972880007973254</v>
      </c>
      <c r="G28" s="481">
        <v>0.52807917728618325</v>
      </c>
    </row>
    <row r="29" spans="1:7" ht="15" customHeight="1">
      <c r="A29" s="132">
        <v>17</v>
      </c>
      <c r="B29" s="35" t="s">
        <v>21</v>
      </c>
      <c r="C29" s="479">
        <v>0.49456169800854755</v>
      </c>
      <c r="D29" s="480">
        <v>0.50508656753169112</v>
      </c>
      <c r="E29" s="480">
        <v>0.50817648949330707</v>
      </c>
      <c r="F29" s="480">
        <v>0.51210914137788699</v>
      </c>
      <c r="G29" s="481">
        <v>0.54933076143514814</v>
      </c>
    </row>
    <row r="30" spans="1:7" ht="15">
      <c r="A30" s="132">
        <v>18</v>
      </c>
      <c r="B30" s="35" t="s">
        <v>22</v>
      </c>
      <c r="C30" s="479">
        <v>0.14669185085607969</v>
      </c>
      <c r="D30" s="480">
        <v>0.10833803104728162</v>
      </c>
      <c r="E30" s="480">
        <v>7.4470351551861894E-2</v>
      </c>
      <c r="F30" s="480">
        <v>-7.9497880991828418E-3</v>
      </c>
      <c r="G30" s="481">
        <v>1.181462114426215E-2</v>
      </c>
    </row>
    <row r="31" spans="1:7" ht="15" customHeight="1">
      <c r="A31" s="130"/>
      <c r="B31" s="33" t="s">
        <v>23</v>
      </c>
      <c r="C31" s="373"/>
      <c r="D31" s="373"/>
      <c r="E31" s="373"/>
      <c r="F31" s="373"/>
      <c r="G31" s="374"/>
    </row>
    <row r="32" spans="1:7" ht="15" customHeight="1">
      <c r="A32" s="132">
        <v>19</v>
      </c>
      <c r="B32" s="35" t="s">
        <v>24</v>
      </c>
      <c r="C32" s="479">
        <v>0.23691487373950526</v>
      </c>
      <c r="D32" s="480">
        <v>0.23380619892519283</v>
      </c>
      <c r="E32" s="480">
        <v>0.24737253604290804</v>
      </c>
      <c r="F32" s="480">
        <v>0.24373956462664831</v>
      </c>
      <c r="G32" s="481">
        <v>0.25578213893614915</v>
      </c>
    </row>
    <row r="33" spans="1:7" ht="15" customHeight="1">
      <c r="A33" s="132">
        <v>20</v>
      </c>
      <c r="B33" s="35" t="s">
        <v>25</v>
      </c>
      <c r="C33" s="479">
        <v>0.6003721055747776</v>
      </c>
      <c r="D33" s="480">
        <v>0.59247315082215035</v>
      </c>
      <c r="E33" s="480">
        <v>0.59834244554935789</v>
      </c>
      <c r="F33" s="480">
        <v>0.60569179488795333</v>
      </c>
      <c r="G33" s="481">
        <v>0.63976568216960994</v>
      </c>
    </row>
    <row r="34" spans="1:7" ht="15" customHeight="1">
      <c r="A34" s="132">
        <v>21</v>
      </c>
      <c r="B34" s="280" t="s">
        <v>26</v>
      </c>
      <c r="C34" s="479">
        <v>0.35909015542764494</v>
      </c>
      <c r="D34" s="480">
        <v>0.33627690641084618</v>
      </c>
      <c r="E34" s="480">
        <v>0.33927693554489874</v>
      </c>
      <c r="F34" s="480">
        <v>0.30777096206503823</v>
      </c>
      <c r="G34" s="481">
        <v>0.32706900587576188</v>
      </c>
    </row>
    <row r="35" spans="1:7" ht="15" customHeight="1">
      <c r="A35" s="376"/>
      <c r="B35" s="33" t="s">
        <v>836</v>
      </c>
      <c r="C35" s="373"/>
      <c r="D35" s="373"/>
      <c r="E35" s="373"/>
      <c r="F35" s="373"/>
      <c r="G35" s="374"/>
    </row>
    <row r="36" spans="1:7" ht="15" customHeight="1">
      <c r="A36" s="132">
        <v>22</v>
      </c>
      <c r="B36" s="367" t="s">
        <v>820</v>
      </c>
      <c r="C36" s="280">
        <v>369227759.44299996</v>
      </c>
      <c r="D36" s="280">
        <v>310923623.191275</v>
      </c>
      <c r="E36" s="280">
        <v>323900478</v>
      </c>
      <c r="F36" s="280">
        <v>411430881.11129993</v>
      </c>
      <c r="G36" s="375">
        <v>375458885.35114998</v>
      </c>
    </row>
    <row r="37" spans="1:7" ht="15">
      <c r="A37" s="132">
        <v>23</v>
      </c>
      <c r="B37" s="35" t="s">
        <v>821</v>
      </c>
      <c r="C37" s="280">
        <v>337331836.77424401</v>
      </c>
      <c r="D37" s="281">
        <v>286897014.04675293</v>
      </c>
      <c r="E37" s="281">
        <v>308607900</v>
      </c>
      <c r="F37" s="281">
        <v>331500650.6718145</v>
      </c>
      <c r="G37" s="282">
        <v>330970292.1003089</v>
      </c>
    </row>
    <row r="38" spans="1:7" thickBot="1">
      <c r="A38" s="133">
        <v>24</v>
      </c>
      <c r="B38" s="283" t="s">
        <v>819</v>
      </c>
      <c r="C38" s="482">
        <v>1.0945535499221259</v>
      </c>
      <c r="D38" s="482">
        <v>1.0837464594197801</v>
      </c>
      <c r="E38" s="482">
        <v>1.0496000000000001</v>
      </c>
      <c r="F38" s="482">
        <v>1.2411163606391118</v>
      </c>
      <c r="G38" s="483">
        <v>1.1344186904767806</v>
      </c>
    </row>
    <row r="39" spans="1:7">
      <c r="A39" s="21"/>
    </row>
    <row r="40" spans="1:7" ht="49.5" customHeight="1">
      <c r="B40" s="366" t="s">
        <v>841</v>
      </c>
    </row>
    <row r="41" spans="1:7" ht="78" customHeight="1">
      <c r="B41" s="427" t="s">
        <v>835</v>
      </c>
      <c r="D41" s="396"/>
      <c r="E41" s="396"/>
      <c r="F41" s="396"/>
      <c r="G41" s="396"/>
    </row>
  </sheetData>
  <pageMargins left="0.25" right="0.25" top="0.75" bottom="0.75" header="0.3" footer="0.3"/>
  <pageSetup paperSize="9"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tint="-9.9978637043366805E-2"/>
    <pageSetUpPr fitToPage="1"/>
  </sheetPr>
  <dimension ref="A1:H43"/>
  <sheetViews>
    <sheetView workbookViewId="0">
      <pane xSplit="1" ySplit="5" topLeftCell="B6" activePane="bottomRight" state="frozen"/>
      <selection activeCell="B1" sqref="B1:B2"/>
      <selection pane="topRight" activeCell="B1" sqref="B1:B2"/>
      <selection pane="bottomLeft" activeCell="B1" sqref="B1:B2"/>
      <selection pane="bottomRight" activeCell="F33" sqref="F33:F40"/>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8" t="s">
        <v>231</v>
      </c>
      <c r="B1" s="474" t="str">
        <f>Info!C2</f>
        <v>სს "ვითიბი ბანკი ჯორჯია"</v>
      </c>
    </row>
    <row r="2" spans="1:8" ht="15.75">
      <c r="A2" s="18" t="s">
        <v>232</v>
      </c>
      <c r="B2" s="474">
        <f>Info!D2</f>
        <v>43465</v>
      </c>
    </row>
    <row r="3" spans="1:8" ht="15.75">
      <c r="A3" s="18"/>
    </row>
    <row r="4" spans="1:8" ht="16.5" thickBot="1">
      <c r="A4" s="36" t="s">
        <v>653</v>
      </c>
      <c r="B4" s="78" t="s">
        <v>287</v>
      </c>
      <c r="C4" s="36"/>
      <c r="D4" s="37"/>
      <c r="E4" s="37"/>
      <c r="F4" s="38"/>
      <c r="G4" s="38"/>
      <c r="H4" s="39" t="s">
        <v>135</v>
      </c>
    </row>
    <row r="5" spans="1:8" ht="15.75">
      <c r="A5" s="40"/>
      <c r="B5" s="41"/>
      <c r="C5" s="543" t="s">
        <v>237</v>
      </c>
      <c r="D5" s="544"/>
      <c r="E5" s="545"/>
      <c r="F5" s="543" t="s">
        <v>238</v>
      </c>
      <c r="G5" s="544"/>
      <c r="H5" s="546"/>
    </row>
    <row r="6" spans="1:8" ht="15.75">
      <c r="A6" s="42" t="s">
        <v>32</v>
      </c>
      <c r="B6" s="43" t="s">
        <v>195</v>
      </c>
      <c r="C6" s="44" t="s">
        <v>33</v>
      </c>
      <c r="D6" s="44" t="s">
        <v>136</v>
      </c>
      <c r="E6" s="44" t="s">
        <v>74</v>
      </c>
      <c r="F6" s="44" t="s">
        <v>33</v>
      </c>
      <c r="G6" s="44" t="s">
        <v>136</v>
      </c>
      <c r="H6" s="45" t="s">
        <v>74</v>
      </c>
    </row>
    <row r="7" spans="1:8" ht="15.75">
      <c r="A7" s="42">
        <v>1</v>
      </c>
      <c r="B7" s="46" t="s">
        <v>196</v>
      </c>
      <c r="C7" s="284">
        <v>29250552</v>
      </c>
      <c r="D7" s="284">
        <v>17905301</v>
      </c>
      <c r="E7" s="285">
        <f>C7+D7</f>
        <v>47155853</v>
      </c>
      <c r="F7" s="286">
        <v>33603084</v>
      </c>
      <c r="G7" s="287">
        <v>22929127</v>
      </c>
      <c r="H7" s="288">
        <f>F7+G7</f>
        <v>56532211</v>
      </c>
    </row>
    <row r="8" spans="1:8" ht="15.75">
      <c r="A8" s="42">
        <v>2</v>
      </c>
      <c r="B8" s="46" t="s">
        <v>197</v>
      </c>
      <c r="C8" s="284">
        <v>48528371</v>
      </c>
      <c r="D8" s="284">
        <v>159884226</v>
      </c>
      <c r="E8" s="285">
        <f t="shared" ref="E8:E20" si="0">C8+D8</f>
        <v>208412597</v>
      </c>
      <c r="F8" s="286">
        <v>35362010</v>
      </c>
      <c r="G8" s="287">
        <v>133687254</v>
      </c>
      <c r="H8" s="288">
        <f t="shared" ref="H8:H40" si="1">F8+G8</f>
        <v>169049264</v>
      </c>
    </row>
    <row r="9" spans="1:8" ht="15.75">
      <c r="A9" s="42">
        <v>3</v>
      </c>
      <c r="B9" s="46" t="s">
        <v>198</v>
      </c>
      <c r="C9" s="284">
        <v>6884426</v>
      </c>
      <c r="D9" s="284">
        <v>78454643</v>
      </c>
      <c r="E9" s="285">
        <f t="shared" si="0"/>
        <v>85339069</v>
      </c>
      <c r="F9" s="286">
        <v>179252</v>
      </c>
      <c r="G9" s="287">
        <v>204606917.31999999</v>
      </c>
      <c r="H9" s="288">
        <f t="shared" si="1"/>
        <v>204786169.31999999</v>
      </c>
    </row>
    <row r="10" spans="1:8" ht="15.75">
      <c r="A10" s="42">
        <v>4</v>
      </c>
      <c r="B10" s="46" t="s">
        <v>227</v>
      </c>
      <c r="C10" s="284">
        <v>0</v>
      </c>
      <c r="D10" s="284">
        <v>0</v>
      </c>
      <c r="E10" s="285">
        <f t="shared" si="0"/>
        <v>0</v>
      </c>
      <c r="F10" s="286">
        <v>0</v>
      </c>
      <c r="G10" s="287">
        <v>0</v>
      </c>
      <c r="H10" s="288">
        <f t="shared" si="1"/>
        <v>0</v>
      </c>
    </row>
    <row r="11" spans="1:8" ht="15.75">
      <c r="A11" s="42">
        <v>5</v>
      </c>
      <c r="B11" s="46" t="s">
        <v>199</v>
      </c>
      <c r="C11" s="284">
        <v>113512658</v>
      </c>
      <c r="D11" s="284">
        <v>0</v>
      </c>
      <c r="E11" s="285">
        <f t="shared" si="0"/>
        <v>113512658</v>
      </c>
      <c r="F11" s="286">
        <v>120896869</v>
      </c>
      <c r="G11" s="287">
        <v>0</v>
      </c>
      <c r="H11" s="288">
        <f t="shared" si="1"/>
        <v>120896869</v>
      </c>
    </row>
    <row r="12" spans="1:8" ht="15.75">
      <c r="A12" s="42">
        <v>6.1</v>
      </c>
      <c r="B12" s="47" t="s">
        <v>200</v>
      </c>
      <c r="C12" s="284">
        <v>554237087.10001743</v>
      </c>
      <c r="D12" s="284">
        <v>564541031.33123493</v>
      </c>
      <c r="E12" s="285">
        <f t="shared" si="0"/>
        <v>1118778118.4312525</v>
      </c>
      <c r="F12" s="286">
        <v>460432931.21000665</v>
      </c>
      <c r="G12" s="287">
        <v>515224232.12991953</v>
      </c>
      <c r="H12" s="288">
        <f t="shared" si="1"/>
        <v>975657163.33992624</v>
      </c>
    </row>
    <row r="13" spans="1:8" ht="15.75">
      <c r="A13" s="42">
        <v>6.2</v>
      </c>
      <c r="B13" s="47" t="s">
        <v>201</v>
      </c>
      <c r="C13" s="284">
        <v>-30077019.681998834</v>
      </c>
      <c r="D13" s="284">
        <v>-32780286.245956711</v>
      </c>
      <c r="E13" s="285">
        <f t="shared" si="0"/>
        <v>-62857305.927955545</v>
      </c>
      <c r="F13" s="286">
        <v>-24517987.61099872</v>
      </c>
      <c r="G13" s="287">
        <v>-32084254.720996458</v>
      </c>
      <c r="H13" s="288">
        <f t="shared" si="1"/>
        <v>-56602242.331995174</v>
      </c>
    </row>
    <row r="14" spans="1:8" ht="15.75">
      <c r="A14" s="42">
        <v>6</v>
      </c>
      <c r="B14" s="46" t="s">
        <v>202</v>
      </c>
      <c r="C14" s="285">
        <f>C12+C13</f>
        <v>524160067.41801858</v>
      </c>
      <c r="D14" s="285">
        <f>D12+D13</f>
        <v>531760745.08527821</v>
      </c>
      <c r="E14" s="285">
        <f t="shared" si="0"/>
        <v>1055920812.5032969</v>
      </c>
      <c r="F14" s="285">
        <f>F12+F13</f>
        <v>435914943.59900796</v>
      </c>
      <c r="G14" s="285">
        <f>G12+G13</f>
        <v>483139977.40892309</v>
      </c>
      <c r="H14" s="288">
        <f t="shared" si="1"/>
        <v>919054921.00793099</v>
      </c>
    </row>
    <row r="15" spans="1:8" ht="15.75">
      <c r="A15" s="42">
        <v>7</v>
      </c>
      <c r="B15" s="46" t="s">
        <v>203</v>
      </c>
      <c r="C15" s="284">
        <v>6458066</v>
      </c>
      <c r="D15" s="284">
        <v>2494060</v>
      </c>
      <c r="E15" s="285">
        <f t="shared" si="0"/>
        <v>8952126</v>
      </c>
      <c r="F15" s="286">
        <v>5812798</v>
      </c>
      <c r="G15" s="287">
        <v>2633184</v>
      </c>
      <c r="H15" s="288">
        <f t="shared" si="1"/>
        <v>8445982</v>
      </c>
    </row>
    <row r="16" spans="1:8" ht="15.75">
      <c r="A16" s="42">
        <v>8</v>
      </c>
      <c r="B16" s="46" t="s">
        <v>204</v>
      </c>
      <c r="C16" s="284">
        <v>8934730.9699999988</v>
      </c>
      <c r="D16" s="284">
        <v>0</v>
      </c>
      <c r="E16" s="285">
        <f t="shared" si="0"/>
        <v>8934730.9699999988</v>
      </c>
      <c r="F16" s="286">
        <v>9621861.4799999986</v>
      </c>
      <c r="G16" s="284">
        <v>0</v>
      </c>
      <c r="H16" s="288">
        <f t="shared" si="1"/>
        <v>9621861.4799999986</v>
      </c>
    </row>
    <row r="17" spans="1:8" ht="15.75">
      <c r="A17" s="42">
        <v>9</v>
      </c>
      <c r="B17" s="46" t="s">
        <v>205</v>
      </c>
      <c r="C17" s="284">
        <v>54000</v>
      </c>
      <c r="D17" s="284">
        <v>0</v>
      </c>
      <c r="E17" s="285">
        <f t="shared" si="0"/>
        <v>54000</v>
      </c>
      <c r="F17" s="286">
        <v>54000</v>
      </c>
      <c r="G17" s="284">
        <v>0</v>
      </c>
      <c r="H17" s="288">
        <f t="shared" si="1"/>
        <v>54000</v>
      </c>
    </row>
    <row r="18" spans="1:8" ht="15.75">
      <c r="A18" s="42">
        <v>10</v>
      </c>
      <c r="B18" s="46" t="s">
        <v>206</v>
      </c>
      <c r="C18" s="284">
        <v>51496322</v>
      </c>
      <c r="D18" s="284">
        <v>0</v>
      </c>
      <c r="E18" s="285">
        <f t="shared" si="0"/>
        <v>51496322</v>
      </c>
      <c r="F18" s="286">
        <v>42833066</v>
      </c>
      <c r="G18" s="284">
        <v>0</v>
      </c>
      <c r="H18" s="288">
        <f t="shared" si="1"/>
        <v>42833066</v>
      </c>
    </row>
    <row r="19" spans="1:8" ht="15.75">
      <c r="A19" s="42">
        <v>11</v>
      </c>
      <c r="B19" s="46" t="s">
        <v>207</v>
      </c>
      <c r="C19" s="284">
        <v>30555332.069999997</v>
      </c>
      <c r="D19" s="284">
        <v>11693406.059999999</v>
      </c>
      <c r="E19" s="285">
        <f t="shared" si="0"/>
        <v>42248738.129999995</v>
      </c>
      <c r="F19" s="286">
        <v>20084270.832000002</v>
      </c>
      <c r="G19" s="287">
        <v>11566241.6339</v>
      </c>
      <c r="H19" s="288">
        <f t="shared" si="1"/>
        <v>31650512.465900004</v>
      </c>
    </row>
    <row r="20" spans="1:8" ht="15.75">
      <c r="A20" s="42">
        <v>12</v>
      </c>
      <c r="B20" s="48" t="s">
        <v>208</v>
      </c>
      <c r="C20" s="285">
        <f>SUM(C7:C11)+SUM(C14:C19)</f>
        <v>819834525.45801866</v>
      </c>
      <c r="D20" s="285">
        <f>SUM(D7:D11)+SUM(D14:D19)</f>
        <v>802192381.14527822</v>
      </c>
      <c r="E20" s="285">
        <f t="shared" si="0"/>
        <v>1622026906.6032968</v>
      </c>
      <c r="F20" s="285">
        <f>SUM(F7:F11)+SUM(F14:F19)</f>
        <v>704362154.911008</v>
      </c>
      <c r="G20" s="285">
        <f>SUM(G7:G11)+SUM(G14:G19)</f>
        <v>858562701.36282301</v>
      </c>
      <c r="H20" s="288">
        <f t="shared" si="1"/>
        <v>1562924856.2738309</v>
      </c>
    </row>
    <row r="21" spans="1:8" ht="15.75">
      <c r="A21" s="42"/>
      <c r="B21" s="43" t="s">
        <v>225</v>
      </c>
      <c r="C21" s="289"/>
      <c r="D21" s="289"/>
      <c r="E21" s="289"/>
      <c r="F21" s="290"/>
      <c r="G21" s="291"/>
      <c r="H21" s="292"/>
    </row>
    <row r="22" spans="1:8" ht="15.75">
      <c r="A22" s="42">
        <v>13</v>
      </c>
      <c r="B22" s="46" t="s">
        <v>209</v>
      </c>
      <c r="C22" s="284">
        <v>29459985</v>
      </c>
      <c r="D22" s="284">
        <v>3325167</v>
      </c>
      <c r="E22" s="285">
        <f>C22+D22</f>
        <v>32785152</v>
      </c>
      <c r="F22" s="286">
        <v>26010097</v>
      </c>
      <c r="G22" s="287">
        <v>1140883</v>
      </c>
      <c r="H22" s="288">
        <f t="shared" si="1"/>
        <v>27150980</v>
      </c>
    </row>
    <row r="23" spans="1:8" ht="15.75">
      <c r="A23" s="42">
        <v>14</v>
      </c>
      <c r="B23" s="46" t="s">
        <v>210</v>
      </c>
      <c r="C23" s="284">
        <v>144021232</v>
      </c>
      <c r="D23" s="284">
        <v>142160576</v>
      </c>
      <c r="E23" s="285">
        <f t="shared" ref="E23:E40" si="2">C23+D23</f>
        <v>286181808</v>
      </c>
      <c r="F23" s="286">
        <v>157705441</v>
      </c>
      <c r="G23" s="287">
        <v>109352721</v>
      </c>
      <c r="H23" s="288">
        <f t="shared" si="1"/>
        <v>267058162</v>
      </c>
    </row>
    <row r="24" spans="1:8" ht="15.75">
      <c r="A24" s="42">
        <v>15</v>
      </c>
      <c r="B24" s="46" t="s">
        <v>211</v>
      </c>
      <c r="C24" s="284">
        <v>195273568</v>
      </c>
      <c r="D24" s="284">
        <v>100998518</v>
      </c>
      <c r="E24" s="285">
        <f t="shared" si="2"/>
        <v>296272086</v>
      </c>
      <c r="F24" s="286">
        <v>165257361</v>
      </c>
      <c r="G24" s="287">
        <v>78868756</v>
      </c>
      <c r="H24" s="288">
        <f t="shared" si="1"/>
        <v>244126117</v>
      </c>
    </row>
    <row r="25" spans="1:8" ht="15.75">
      <c r="A25" s="42">
        <v>16</v>
      </c>
      <c r="B25" s="46" t="s">
        <v>212</v>
      </c>
      <c r="C25" s="284">
        <v>121568474</v>
      </c>
      <c r="D25" s="284">
        <v>348766995</v>
      </c>
      <c r="E25" s="285">
        <f t="shared" si="2"/>
        <v>470335469</v>
      </c>
      <c r="F25" s="286">
        <v>89221541</v>
      </c>
      <c r="G25" s="287">
        <v>335227570</v>
      </c>
      <c r="H25" s="288">
        <f t="shared" si="1"/>
        <v>424449111</v>
      </c>
    </row>
    <row r="26" spans="1:8" ht="15.75">
      <c r="A26" s="42">
        <v>17</v>
      </c>
      <c r="B26" s="46" t="s">
        <v>213</v>
      </c>
      <c r="C26" s="289"/>
      <c r="D26" s="289"/>
      <c r="E26" s="285">
        <f t="shared" si="2"/>
        <v>0</v>
      </c>
      <c r="F26" s="290"/>
      <c r="G26" s="291"/>
      <c r="H26" s="288">
        <f t="shared" si="1"/>
        <v>0</v>
      </c>
    </row>
    <row r="27" spans="1:8" ht="15.75">
      <c r="A27" s="42">
        <v>18</v>
      </c>
      <c r="B27" s="46" t="s">
        <v>214</v>
      </c>
      <c r="C27" s="284">
        <v>48330000</v>
      </c>
      <c r="D27" s="284">
        <v>173970046.43999997</v>
      </c>
      <c r="E27" s="285">
        <f t="shared" si="2"/>
        <v>222300046.43999997</v>
      </c>
      <c r="F27" s="286">
        <v>46799503.739999995</v>
      </c>
      <c r="G27" s="287">
        <v>299815309.34000003</v>
      </c>
      <c r="H27" s="288">
        <f t="shared" si="1"/>
        <v>346614813.08000004</v>
      </c>
    </row>
    <row r="28" spans="1:8" ht="15.75">
      <c r="A28" s="42">
        <v>19</v>
      </c>
      <c r="B28" s="46" t="s">
        <v>215</v>
      </c>
      <c r="C28" s="284">
        <v>3802261</v>
      </c>
      <c r="D28" s="284">
        <v>7359282</v>
      </c>
      <c r="E28" s="285">
        <f t="shared" si="2"/>
        <v>11161543</v>
      </c>
      <c r="F28" s="286">
        <v>3281898</v>
      </c>
      <c r="G28" s="287">
        <v>9764459</v>
      </c>
      <c r="H28" s="288">
        <f t="shared" si="1"/>
        <v>13046357</v>
      </c>
    </row>
    <row r="29" spans="1:8" ht="15.75">
      <c r="A29" s="42">
        <v>20</v>
      </c>
      <c r="B29" s="46" t="s">
        <v>137</v>
      </c>
      <c r="C29" s="284">
        <v>22947764.599999998</v>
      </c>
      <c r="D29" s="284">
        <v>8885322.4499999993</v>
      </c>
      <c r="E29" s="285">
        <f t="shared" si="2"/>
        <v>31833087.049999997</v>
      </c>
      <c r="F29" s="286">
        <v>12720672.539999962</v>
      </c>
      <c r="G29" s="287">
        <v>5318871</v>
      </c>
      <c r="H29" s="288">
        <f t="shared" si="1"/>
        <v>18039543.539999962</v>
      </c>
    </row>
    <row r="30" spans="1:8" ht="15.75">
      <c r="A30" s="42">
        <v>21</v>
      </c>
      <c r="B30" s="46" t="s">
        <v>216</v>
      </c>
      <c r="C30" s="284">
        <v>0</v>
      </c>
      <c r="D30" s="284">
        <v>63955180.099999994</v>
      </c>
      <c r="E30" s="285">
        <f t="shared" si="2"/>
        <v>63955180.099999994</v>
      </c>
      <c r="F30" s="286">
        <v>0</v>
      </c>
      <c r="G30" s="287">
        <v>50266684</v>
      </c>
      <c r="H30" s="288">
        <f t="shared" si="1"/>
        <v>50266684</v>
      </c>
    </row>
    <row r="31" spans="1:8" ht="15.75">
      <c r="A31" s="42">
        <v>22</v>
      </c>
      <c r="B31" s="48" t="s">
        <v>217</v>
      </c>
      <c r="C31" s="285">
        <f>SUM(C22:C30)</f>
        <v>565403284.60000002</v>
      </c>
      <c r="D31" s="285">
        <f>SUM(D22:D30)</f>
        <v>849421086.99000001</v>
      </c>
      <c r="E31" s="285">
        <f>C31+D31</f>
        <v>1414824371.5900002</v>
      </c>
      <c r="F31" s="285">
        <f>SUM(F22:F30)</f>
        <v>500996514.27999997</v>
      </c>
      <c r="G31" s="285">
        <f>SUM(G22:G30)</f>
        <v>889755253.34000003</v>
      </c>
      <c r="H31" s="288">
        <f t="shared" si="1"/>
        <v>1390751767.6199999</v>
      </c>
    </row>
    <row r="32" spans="1:8" ht="15.75">
      <c r="A32" s="42"/>
      <c r="B32" s="43" t="s">
        <v>226</v>
      </c>
      <c r="C32" s="289"/>
      <c r="D32" s="289"/>
      <c r="E32" s="284"/>
      <c r="F32" s="290"/>
      <c r="G32" s="291"/>
      <c r="H32" s="292"/>
    </row>
    <row r="33" spans="1:8" ht="15.75">
      <c r="A33" s="42">
        <v>23</v>
      </c>
      <c r="B33" s="46" t="s">
        <v>218</v>
      </c>
      <c r="C33" s="284">
        <v>209008277</v>
      </c>
      <c r="D33" s="289">
        <v>0</v>
      </c>
      <c r="E33" s="285">
        <f t="shared" si="2"/>
        <v>209008277</v>
      </c>
      <c r="F33" s="286">
        <v>209008277</v>
      </c>
      <c r="G33" s="289">
        <v>0</v>
      </c>
      <c r="H33" s="288">
        <f t="shared" si="1"/>
        <v>209008277</v>
      </c>
    </row>
    <row r="34" spans="1:8" ht="15.75">
      <c r="A34" s="42">
        <v>24</v>
      </c>
      <c r="B34" s="46" t="s">
        <v>219</v>
      </c>
      <c r="C34" s="284">
        <v>0</v>
      </c>
      <c r="D34" s="289">
        <v>0</v>
      </c>
      <c r="E34" s="285">
        <f t="shared" si="2"/>
        <v>0</v>
      </c>
      <c r="F34" s="286">
        <v>0</v>
      </c>
      <c r="G34" s="289">
        <v>0</v>
      </c>
      <c r="H34" s="288">
        <f t="shared" si="1"/>
        <v>0</v>
      </c>
    </row>
    <row r="35" spans="1:8" ht="15.75">
      <c r="A35" s="42">
        <v>25</v>
      </c>
      <c r="B35" s="47" t="s">
        <v>220</v>
      </c>
      <c r="C35" s="284">
        <v>0</v>
      </c>
      <c r="D35" s="289">
        <v>0</v>
      </c>
      <c r="E35" s="285">
        <f t="shared" si="2"/>
        <v>0</v>
      </c>
      <c r="F35" s="286">
        <v>0</v>
      </c>
      <c r="G35" s="289">
        <v>0</v>
      </c>
      <c r="H35" s="288">
        <f t="shared" si="1"/>
        <v>0</v>
      </c>
    </row>
    <row r="36" spans="1:8" ht="15.75">
      <c r="A36" s="42">
        <v>26</v>
      </c>
      <c r="B36" s="46" t="s">
        <v>221</v>
      </c>
      <c r="C36" s="284">
        <v>0</v>
      </c>
      <c r="D36" s="289">
        <v>0</v>
      </c>
      <c r="E36" s="285">
        <f t="shared" si="2"/>
        <v>0</v>
      </c>
      <c r="F36" s="286">
        <v>0</v>
      </c>
      <c r="G36" s="289">
        <v>0</v>
      </c>
      <c r="H36" s="288">
        <f t="shared" si="1"/>
        <v>0</v>
      </c>
    </row>
    <row r="37" spans="1:8" ht="15.75">
      <c r="A37" s="42">
        <v>27</v>
      </c>
      <c r="B37" s="46" t="s">
        <v>222</v>
      </c>
      <c r="C37" s="284">
        <v>0</v>
      </c>
      <c r="D37" s="289">
        <v>0</v>
      </c>
      <c r="E37" s="285">
        <f t="shared" si="2"/>
        <v>0</v>
      </c>
      <c r="F37" s="286">
        <v>0</v>
      </c>
      <c r="G37" s="289">
        <v>0</v>
      </c>
      <c r="H37" s="288">
        <f t="shared" si="1"/>
        <v>0</v>
      </c>
    </row>
    <row r="38" spans="1:8" ht="15.75">
      <c r="A38" s="42">
        <v>28</v>
      </c>
      <c r="B38" s="46" t="s">
        <v>223</v>
      </c>
      <c r="C38" s="284">
        <v>-11632760.999999985</v>
      </c>
      <c r="D38" s="289">
        <v>0</v>
      </c>
      <c r="E38" s="285">
        <f t="shared" si="2"/>
        <v>-11632760.999999985</v>
      </c>
      <c r="F38" s="286">
        <v>-39909912.890000001</v>
      </c>
      <c r="G38" s="289">
        <v>0</v>
      </c>
      <c r="H38" s="288">
        <f t="shared" si="1"/>
        <v>-39909912.890000001</v>
      </c>
    </row>
    <row r="39" spans="1:8" ht="15.75">
      <c r="A39" s="42">
        <v>29</v>
      </c>
      <c r="B39" s="46" t="s">
        <v>239</v>
      </c>
      <c r="C39" s="284">
        <v>9827019</v>
      </c>
      <c r="D39" s="289">
        <v>0</v>
      </c>
      <c r="E39" s="285">
        <f t="shared" si="2"/>
        <v>9827019</v>
      </c>
      <c r="F39" s="286">
        <v>3074724</v>
      </c>
      <c r="G39" s="289">
        <v>0</v>
      </c>
      <c r="H39" s="288">
        <f t="shared" si="1"/>
        <v>3074724</v>
      </c>
    </row>
    <row r="40" spans="1:8" ht="15.75">
      <c r="A40" s="42">
        <v>30</v>
      </c>
      <c r="B40" s="48" t="s">
        <v>224</v>
      </c>
      <c r="C40" s="284">
        <v>207202535</v>
      </c>
      <c r="D40" s="289">
        <v>0</v>
      </c>
      <c r="E40" s="285">
        <f t="shared" si="2"/>
        <v>207202535</v>
      </c>
      <c r="F40" s="286">
        <v>172173088.11000001</v>
      </c>
      <c r="G40" s="289">
        <v>0</v>
      </c>
      <c r="H40" s="288">
        <f t="shared" si="1"/>
        <v>172173088.11000001</v>
      </c>
    </row>
    <row r="41" spans="1:8" ht="16.5" thickBot="1">
      <c r="A41" s="49">
        <v>31</v>
      </c>
      <c r="B41" s="50" t="s">
        <v>240</v>
      </c>
      <c r="C41" s="293">
        <f>C31+C40</f>
        <v>772605819.60000002</v>
      </c>
      <c r="D41" s="293">
        <f>D31+D40</f>
        <v>849421086.99000001</v>
      </c>
      <c r="E41" s="293">
        <f>C41+D41</f>
        <v>1622026906.5900002</v>
      </c>
      <c r="F41" s="293">
        <f>F31+F40</f>
        <v>673169602.38999999</v>
      </c>
      <c r="G41" s="293">
        <f>G31+G40</f>
        <v>889755253.34000003</v>
      </c>
      <c r="H41" s="294">
        <f>F41+G41</f>
        <v>1562924855.73</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25" right="0.25" top="0.75" bottom="0.75" header="0.3" footer="0.3"/>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tint="-9.9978637043366805E-2"/>
    <pageSetUpPr fitToPage="1"/>
  </sheetPr>
  <dimension ref="A1:I67"/>
  <sheetViews>
    <sheetView workbookViewId="0">
      <pane xSplit="1" ySplit="6" topLeftCell="B52" activePane="bottomRight" state="frozen"/>
      <selection activeCell="B1" sqref="B1:B2"/>
      <selection pane="topRight" activeCell="B1" sqref="B1:B2"/>
      <selection pane="bottomLeft" activeCell="B1" sqref="B1:B2"/>
      <selection pane="bottomRight" activeCell="B60" sqref="B60"/>
    </sheetView>
  </sheetViews>
  <sheetFormatPr defaultColWidth="9.140625" defaultRowHeight="15"/>
  <cols>
    <col min="1" max="1" width="9.5703125" style="2" bestFit="1" customWidth="1"/>
    <col min="2" max="2" width="72.85546875" style="2" customWidth="1"/>
    <col min="3" max="8" width="12.7109375" style="2" customWidth="1"/>
    <col min="9" max="9" width="8.85546875" customWidth="1"/>
    <col min="10" max="16384" width="9.140625" style="13"/>
  </cols>
  <sheetData>
    <row r="1" spans="1:8" ht="15.75">
      <c r="A1" s="18" t="s">
        <v>231</v>
      </c>
      <c r="B1" s="472" t="str">
        <f>Info!C2</f>
        <v>სს "ვითიბი ბანკი ჯორჯია"</v>
      </c>
      <c r="C1" s="17"/>
    </row>
    <row r="2" spans="1:8" ht="15.75">
      <c r="A2" s="18" t="s">
        <v>232</v>
      </c>
      <c r="B2" s="472">
        <f>Info!D2</f>
        <v>43465</v>
      </c>
      <c r="C2" s="30"/>
      <c r="D2" s="19"/>
      <c r="E2" s="19"/>
      <c r="F2" s="19"/>
      <c r="G2" s="19"/>
      <c r="H2" s="19"/>
    </row>
    <row r="3" spans="1:8" ht="15.75">
      <c r="A3" s="18"/>
      <c r="B3" s="17"/>
      <c r="C3" s="30"/>
      <c r="D3" s="19"/>
      <c r="E3" s="19"/>
      <c r="F3" s="19"/>
      <c r="G3" s="19"/>
      <c r="H3" s="19"/>
    </row>
    <row r="4" spans="1:8" ht="16.5" thickBot="1">
      <c r="A4" s="52" t="s">
        <v>654</v>
      </c>
      <c r="B4" s="31" t="s">
        <v>265</v>
      </c>
      <c r="C4" s="38"/>
      <c r="D4" s="38"/>
      <c r="E4" s="38"/>
      <c r="F4" s="52"/>
      <c r="G4" s="52"/>
      <c r="H4" s="53" t="s">
        <v>135</v>
      </c>
    </row>
    <row r="5" spans="1:8" ht="15.75">
      <c r="A5" s="134"/>
      <c r="B5" s="135"/>
      <c r="C5" s="543" t="s">
        <v>237</v>
      </c>
      <c r="D5" s="544"/>
      <c r="E5" s="545"/>
      <c r="F5" s="543" t="s">
        <v>238</v>
      </c>
      <c r="G5" s="544"/>
      <c r="H5" s="546"/>
    </row>
    <row r="6" spans="1:8">
      <c r="A6" s="136" t="s">
        <v>32</v>
      </c>
      <c r="B6" s="54"/>
      <c r="C6" s="55" t="s">
        <v>33</v>
      </c>
      <c r="D6" s="55" t="s">
        <v>138</v>
      </c>
      <c r="E6" s="55" t="s">
        <v>74</v>
      </c>
      <c r="F6" s="55" t="s">
        <v>33</v>
      </c>
      <c r="G6" s="55" t="s">
        <v>138</v>
      </c>
      <c r="H6" s="137" t="s">
        <v>74</v>
      </c>
    </row>
    <row r="7" spans="1:8">
      <c r="A7" s="138"/>
      <c r="B7" s="57" t="s">
        <v>134</v>
      </c>
      <c r="C7" s="58"/>
      <c r="D7" s="58"/>
      <c r="E7" s="58"/>
      <c r="F7" s="58"/>
      <c r="G7" s="58"/>
      <c r="H7" s="139"/>
    </row>
    <row r="8" spans="1:8" ht="15.75">
      <c r="A8" s="138">
        <v>1</v>
      </c>
      <c r="B8" s="59" t="s">
        <v>139</v>
      </c>
      <c r="C8" s="295">
        <v>1861976</v>
      </c>
      <c r="D8" s="295">
        <v>2086183</v>
      </c>
      <c r="E8" s="285">
        <f>C8+D8</f>
        <v>3948159</v>
      </c>
      <c r="F8" s="295">
        <v>1508730</v>
      </c>
      <c r="G8" s="295">
        <v>2970851</v>
      </c>
      <c r="H8" s="296">
        <f>F8+G8</f>
        <v>4479581</v>
      </c>
    </row>
    <row r="9" spans="1:8" ht="15.75">
      <c r="A9" s="138">
        <v>2</v>
      </c>
      <c r="B9" s="59" t="s">
        <v>140</v>
      </c>
      <c r="C9" s="297">
        <f>SUM(C10:C18)</f>
        <v>64826130</v>
      </c>
      <c r="D9" s="297">
        <f>SUM(D10:D18)</f>
        <v>41327863</v>
      </c>
      <c r="E9" s="285">
        <f t="shared" ref="E9:E67" si="0">C9+D9</f>
        <v>106153993</v>
      </c>
      <c r="F9" s="297">
        <f>SUM(F10:F18)</f>
        <v>56094368</v>
      </c>
      <c r="G9" s="297">
        <f>SUM(G10:G18)</f>
        <v>47745456</v>
      </c>
      <c r="H9" s="296">
        <f t="shared" ref="H9:H67" si="1">F9+G9</f>
        <v>103839824</v>
      </c>
    </row>
    <row r="10" spans="1:8" ht="15.75">
      <c r="A10" s="138">
        <v>2.1</v>
      </c>
      <c r="B10" s="60" t="s">
        <v>141</v>
      </c>
      <c r="C10" s="295">
        <v>63218</v>
      </c>
      <c r="D10" s="295">
        <v>58879</v>
      </c>
      <c r="E10" s="285">
        <f t="shared" ref="E10:E22" si="2">C10+D10</f>
        <v>122097</v>
      </c>
      <c r="F10" s="295">
        <v>10637</v>
      </c>
      <c r="G10" s="295">
        <v>0</v>
      </c>
      <c r="H10" s="296">
        <f t="shared" si="1"/>
        <v>10637</v>
      </c>
    </row>
    <row r="11" spans="1:8" ht="15.75">
      <c r="A11" s="138">
        <v>2.2000000000000002</v>
      </c>
      <c r="B11" s="60" t="s">
        <v>142</v>
      </c>
      <c r="C11" s="295">
        <v>7842740.5400000019</v>
      </c>
      <c r="D11" s="295">
        <v>13858343.459999997</v>
      </c>
      <c r="E11" s="285">
        <f t="shared" si="2"/>
        <v>21701084</v>
      </c>
      <c r="F11" s="295">
        <v>7967103.8500000006</v>
      </c>
      <c r="G11" s="295">
        <v>16819824.599999998</v>
      </c>
      <c r="H11" s="296">
        <f t="shared" si="1"/>
        <v>24786928.449999999</v>
      </c>
    </row>
    <row r="12" spans="1:8" ht="15.75">
      <c r="A12" s="138">
        <v>2.2999999999999998</v>
      </c>
      <c r="B12" s="60" t="s">
        <v>143</v>
      </c>
      <c r="C12" s="295">
        <v>2205370.39</v>
      </c>
      <c r="D12" s="295">
        <v>1736387.57</v>
      </c>
      <c r="E12" s="285">
        <f t="shared" si="2"/>
        <v>3941757.96</v>
      </c>
      <c r="F12" s="295">
        <v>2222950.7799999998</v>
      </c>
      <c r="G12" s="295">
        <v>1826290.02</v>
      </c>
      <c r="H12" s="296">
        <f t="shared" si="1"/>
        <v>4049240.8</v>
      </c>
    </row>
    <row r="13" spans="1:8" ht="15.75">
      <c r="A13" s="138">
        <v>2.4</v>
      </c>
      <c r="B13" s="60" t="s">
        <v>144</v>
      </c>
      <c r="C13" s="295">
        <v>2390814.5200000005</v>
      </c>
      <c r="D13" s="295">
        <v>2482890.9000000004</v>
      </c>
      <c r="E13" s="285">
        <f t="shared" si="2"/>
        <v>4873705.4200000009</v>
      </c>
      <c r="F13" s="295">
        <v>1667784.3000000003</v>
      </c>
      <c r="G13" s="295">
        <v>3729300.5300000003</v>
      </c>
      <c r="H13" s="296">
        <f t="shared" si="1"/>
        <v>5397084.8300000001</v>
      </c>
    </row>
    <row r="14" spans="1:8" ht="15.75">
      <c r="A14" s="138">
        <v>2.5</v>
      </c>
      <c r="B14" s="60" t="s">
        <v>145</v>
      </c>
      <c r="C14" s="295">
        <v>402913.29000000004</v>
      </c>
      <c r="D14" s="295">
        <v>2235627.7399999993</v>
      </c>
      <c r="E14" s="285">
        <f t="shared" si="2"/>
        <v>2638541.0299999993</v>
      </c>
      <c r="F14" s="295">
        <v>513157.86</v>
      </c>
      <c r="G14" s="295">
        <v>5293925.6099999994</v>
      </c>
      <c r="H14" s="296">
        <f t="shared" si="1"/>
        <v>5807083.4699999997</v>
      </c>
    </row>
    <row r="15" spans="1:8" ht="15.75">
      <c r="A15" s="138">
        <v>2.6</v>
      </c>
      <c r="B15" s="60" t="s">
        <v>146</v>
      </c>
      <c r="C15" s="295">
        <v>2024518.3299999996</v>
      </c>
      <c r="D15" s="295">
        <v>3713384.0500000003</v>
      </c>
      <c r="E15" s="285">
        <f t="shared" si="2"/>
        <v>5737902.3799999999</v>
      </c>
      <c r="F15" s="295">
        <v>1379061.63</v>
      </c>
      <c r="G15" s="295">
        <v>4500464.33</v>
      </c>
      <c r="H15" s="296">
        <f t="shared" si="1"/>
        <v>5879525.96</v>
      </c>
    </row>
    <row r="16" spans="1:8" ht="15.75">
      <c r="A16" s="138">
        <v>2.7</v>
      </c>
      <c r="B16" s="60" t="s">
        <v>147</v>
      </c>
      <c r="C16" s="295">
        <v>202294.78999999998</v>
      </c>
      <c r="D16" s="295">
        <v>2454233.3200000003</v>
      </c>
      <c r="E16" s="285">
        <f t="shared" si="2"/>
        <v>2656528.1100000003</v>
      </c>
      <c r="F16" s="295">
        <v>205648.74</v>
      </c>
      <c r="G16" s="295">
        <v>802319.72000000009</v>
      </c>
      <c r="H16" s="296">
        <f t="shared" si="1"/>
        <v>1007968.4600000001</v>
      </c>
    </row>
    <row r="17" spans="1:8" ht="15.75">
      <c r="A17" s="138">
        <v>2.8</v>
      </c>
      <c r="B17" s="60" t="s">
        <v>148</v>
      </c>
      <c r="C17" s="295">
        <v>47452221</v>
      </c>
      <c r="D17" s="295">
        <v>11563703</v>
      </c>
      <c r="E17" s="285">
        <f t="shared" si="2"/>
        <v>59015924</v>
      </c>
      <c r="F17" s="295">
        <v>40127741</v>
      </c>
      <c r="G17" s="295">
        <v>12866692</v>
      </c>
      <c r="H17" s="296">
        <f t="shared" si="1"/>
        <v>52994433</v>
      </c>
    </row>
    <row r="18" spans="1:8" ht="15.75">
      <c r="A18" s="138">
        <v>2.9</v>
      </c>
      <c r="B18" s="60" t="s">
        <v>149</v>
      </c>
      <c r="C18" s="295">
        <v>2242039.1400000006</v>
      </c>
      <c r="D18" s="295">
        <v>3224413.9600000009</v>
      </c>
      <c r="E18" s="285">
        <f t="shared" si="2"/>
        <v>5466453.1000000015</v>
      </c>
      <c r="F18" s="295">
        <v>2000282.8399999961</v>
      </c>
      <c r="G18" s="295">
        <v>1906639.1900000013</v>
      </c>
      <c r="H18" s="296">
        <f t="shared" si="1"/>
        <v>3906922.0299999975</v>
      </c>
    </row>
    <row r="19" spans="1:8" ht="15.75">
      <c r="A19" s="138">
        <v>3</v>
      </c>
      <c r="B19" s="59" t="s">
        <v>150</v>
      </c>
      <c r="C19" s="295"/>
      <c r="D19" s="295"/>
      <c r="E19" s="285">
        <f t="shared" si="2"/>
        <v>0</v>
      </c>
      <c r="F19" s="295"/>
      <c r="G19" s="295"/>
      <c r="H19" s="296">
        <f t="shared" si="1"/>
        <v>0</v>
      </c>
    </row>
    <row r="20" spans="1:8" ht="15.75">
      <c r="A20" s="138">
        <v>4</v>
      </c>
      <c r="B20" s="59" t="s">
        <v>151</v>
      </c>
      <c r="C20" s="295">
        <v>7948784</v>
      </c>
      <c r="D20" s="295">
        <v>0</v>
      </c>
      <c r="E20" s="285">
        <f t="shared" si="2"/>
        <v>7948784</v>
      </c>
      <c r="F20" s="295">
        <v>8365696</v>
      </c>
      <c r="G20" s="295">
        <v>0</v>
      </c>
      <c r="H20" s="296">
        <f t="shared" si="1"/>
        <v>8365696</v>
      </c>
    </row>
    <row r="21" spans="1:8" ht="15.75">
      <c r="A21" s="138">
        <v>5</v>
      </c>
      <c r="B21" s="59" t="s">
        <v>152</v>
      </c>
      <c r="C21" s="295">
        <v>227711.9</v>
      </c>
      <c r="D21" s="295">
        <v>612191</v>
      </c>
      <c r="E21" s="285">
        <f t="shared" si="2"/>
        <v>839902.9</v>
      </c>
      <c r="F21" s="295">
        <v>118186.18</v>
      </c>
      <c r="G21" s="295">
        <v>522507.57</v>
      </c>
      <c r="H21" s="296">
        <f>F21+G21</f>
        <v>640693.75</v>
      </c>
    </row>
    <row r="22" spans="1:8" ht="15.75">
      <c r="A22" s="138">
        <v>6</v>
      </c>
      <c r="B22" s="61" t="s">
        <v>153</v>
      </c>
      <c r="C22" s="297">
        <f>C8+C9+C19+C20+C21</f>
        <v>74864601.900000006</v>
      </c>
      <c r="D22" s="297">
        <f>D8+D9+D19+D20+D21</f>
        <v>44026237</v>
      </c>
      <c r="E22" s="285">
        <f t="shared" si="2"/>
        <v>118890838.90000001</v>
      </c>
      <c r="F22" s="297">
        <f>F8+F9+F19+F20+F21</f>
        <v>66086980.18</v>
      </c>
      <c r="G22" s="297">
        <f>G8+G9+G19+G20+G21</f>
        <v>51238814.57</v>
      </c>
      <c r="H22" s="296">
        <f>F22+G22</f>
        <v>117325794.75</v>
      </c>
    </row>
    <row r="23" spans="1:8" ht="15.75">
      <c r="A23" s="138"/>
      <c r="B23" s="57" t="s">
        <v>132</v>
      </c>
      <c r="C23" s="295"/>
      <c r="D23" s="295"/>
      <c r="E23" s="284"/>
      <c r="F23" s="295"/>
      <c r="G23" s="295"/>
      <c r="H23" s="298"/>
    </row>
    <row r="24" spans="1:8" ht="15.75">
      <c r="A24" s="138">
        <v>7</v>
      </c>
      <c r="B24" s="59" t="s">
        <v>154</v>
      </c>
      <c r="C24" s="295">
        <v>9846561.5899999999</v>
      </c>
      <c r="D24" s="295">
        <v>1567873.52</v>
      </c>
      <c r="E24" s="285">
        <f t="shared" si="0"/>
        <v>11414435.109999999</v>
      </c>
      <c r="F24" s="295">
        <v>18912339.559999999</v>
      </c>
      <c r="G24" s="295">
        <v>3046708.29</v>
      </c>
      <c r="H24" s="296">
        <f t="shared" si="1"/>
        <v>21959047.849999998</v>
      </c>
    </row>
    <row r="25" spans="1:8" ht="15.75">
      <c r="A25" s="138">
        <v>8</v>
      </c>
      <c r="B25" s="59" t="s">
        <v>155</v>
      </c>
      <c r="C25" s="295">
        <v>20266675.41</v>
      </c>
      <c r="D25" s="295">
        <v>10572511.48</v>
      </c>
      <c r="E25" s="285">
        <f t="shared" si="0"/>
        <v>30839186.890000001</v>
      </c>
      <c r="F25" s="295">
        <v>10341956.439999999</v>
      </c>
      <c r="G25" s="295">
        <v>11286345.710000001</v>
      </c>
      <c r="H25" s="296">
        <f t="shared" si="1"/>
        <v>21628302.149999999</v>
      </c>
    </row>
    <row r="26" spans="1:8" ht="15.75">
      <c r="A26" s="138">
        <v>9</v>
      </c>
      <c r="B26" s="59" t="s">
        <v>156</v>
      </c>
      <c r="C26" s="295">
        <v>790109</v>
      </c>
      <c r="D26" s="295">
        <v>338302</v>
      </c>
      <c r="E26" s="285">
        <f t="shared" si="0"/>
        <v>1128411</v>
      </c>
      <c r="F26" s="295">
        <v>687219</v>
      </c>
      <c r="G26" s="295">
        <v>122751</v>
      </c>
      <c r="H26" s="296">
        <f t="shared" si="1"/>
        <v>809970</v>
      </c>
    </row>
    <row r="27" spans="1:8" ht="15.75">
      <c r="A27" s="138">
        <v>10</v>
      </c>
      <c r="B27" s="59" t="s">
        <v>157</v>
      </c>
      <c r="C27" s="295">
        <v>0</v>
      </c>
      <c r="D27" s="295">
        <v>0</v>
      </c>
      <c r="E27" s="285">
        <f t="shared" si="0"/>
        <v>0</v>
      </c>
      <c r="F27" s="295">
        <v>0</v>
      </c>
      <c r="G27" s="295">
        <v>0</v>
      </c>
      <c r="H27" s="296">
        <f t="shared" si="1"/>
        <v>0</v>
      </c>
    </row>
    <row r="28" spans="1:8" ht="15.75">
      <c r="A28" s="138">
        <v>11</v>
      </c>
      <c r="B28" s="59" t="s">
        <v>158</v>
      </c>
      <c r="C28" s="295">
        <v>2121330</v>
      </c>
      <c r="D28" s="295">
        <v>14094629</v>
      </c>
      <c r="E28" s="285">
        <f t="shared" si="0"/>
        <v>16215959</v>
      </c>
      <c r="F28" s="295">
        <v>2369882</v>
      </c>
      <c r="G28" s="295">
        <v>15158396</v>
      </c>
      <c r="H28" s="296">
        <f t="shared" si="1"/>
        <v>17528278</v>
      </c>
    </row>
    <row r="29" spans="1:8" ht="15.75">
      <c r="A29" s="138">
        <v>12</v>
      </c>
      <c r="B29" s="59" t="s">
        <v>159</v>
      </c>
      <c r="C29" s="295">
        <v>269726.44</v>
      </c>
      <c r="D29" s="295">
        <v>79346</v>
      </c>
      <c r="E29" s="285">
        <f t="shared" si="0"/>
        <v>349072.44</v>
      </c>
      <c r="F29" s="295">
        <v>524175</v>
      </c>
      <c r="G29" s="295">
        <v>12924</v>
      </c>
      <c r="H29" s="296">
        <f t="shared" si="1"/>
        <v>537099</v>
      </c>
    </row>
    <row r="30" spans="1:8" ht="15.75">
      <c r="A30" s="138">
        <v>13</v>
      </c>
      <c r="B30" s="62" t="s">
        <v>160</v>
      </c>
      <c r="C30" s="297">
        <f>SUM(C24:C29)</f>
        <v>33294402.440000001</v>
      </c>
      <c r="D30" s="297">
        <f>SUM(D24:D29)</f>
        <v>26652662</v>
      </c>
      <c r="E30" s="285">
        <f t="shared" si="0"/>
        <v>59947064.439999998</v>
      </c>
      <c r="F30" s="297">
        <f>SUM(F24:F29)</f>
        <v>32835572</v>
      </c>
      <c r="G30" s="297">
        <f>SUM(G24:G29)</f>
        <v>29627125</v>
      </c>
      <c r="H30" s="296">
        <f t="shared" si="1"/>
        <v>62462697</v>
      </c>
    </row>
    <row r="31" spans="1:8" ht="15.75">
      <c r="A31" s="138">
        <v>14</v>
      </c>
      <c r="B31" s="62" t="s">
        <v>161</v>
      </c>
      <c r="C31" s="297">
        <f>C22-C30</f>
        <v>41570199.460000008</v>
      </c>
      <c r="D31" s="297">
        <f>D22-D30</f>
        <v>17373575</v>
      </c>
      <c r="E31" s="285">
        <f t="shared" si="0"/>
        <v>58943774.460000008</v>
      </c>
      <c r="F31" s="297">
        <f>F22-F30</f>
        <v>33251408.18</v>
      </c>
      <c r="G31" s="297">
        <f>G22-G30</f>
        <v>21611689.57</v>
      </c>
      <c r="H31" s="296">
        <f t="shared" si="1"/>
        <v>54863097.75</v>
      </c>
    </row>
    <row r="32" spans="1:8">
      <c r="A32" s="138"/>
      <c r="B32" s="57"/>
      <c r="C32" s="299"/>
      <c r="D32" s="299"/>
      <c r="E32" s="299"/>
      <c r="F32" s="299"/>
      <c r="G32" s="299"/>
      <c r="H32" s="300"/>
    </row>
    <row r="33" spans="1:8" ht="15.75">
      <c r="A33" s="138"/>
      <c r="B33" s="57" t="s">
        <v>162</v>
      </c>
      <c r="C33" s="295"/>
      <c r="D33" s="295"/>
      <c r="E33" s="284"/>
      <c r="F33" s="295"/>
      <c r="G33" s="295"/>
      <c r="H33" s="298"/>
    </row>
    <row r="34" spans="1:8" ht="15.75">
      <c r="A34" s="138">
        <v>15</v>
      </c>
      <c r="B34" s="56" t="s">
        <v>133</v>
      </c>
      <c r="C34" s="301">
        <f>C35-C36</f>
        <v>17984230.600000001</v>
      </c>
      <c r="D34" s="301">
        <f>D35-D36</f>
        <v>896424.79</v>
      </c>
      <c r="E34" s="285">
        <f t="shared" si="0"/>
        <v>18880655.390000001</v>
      </c>
      <c r="F34" s="301">
        <f>F35-F36</f>
        <v>15157064.989999998</v>
      </c>
      <c r="G34" s="301">
        <f>G35-G36</f>
        <v>1468104.7699999996</v>
      </c>
      <c r="H34" s="296">
        <f t="shared" si="1"/>
        <v>16625169.759999998</v>
      </c>
    </row>
    <row r="35" spans="1:8" ht="15.75">
      <c r="A35" s="138">
        <v>15.1</v>
      </c>
      <c r="B35" s="60" t="s">
        <v>163</v>
      </c>
      <c r="C35" s="295">
        <v>19899793.600000001</v>
      </c>
      <c r="D35" s="295">
        <v>6580396.9500000002</v>
      </c>
      <c r="E35" s="285">
        <f t="shared" si="0"/>
        <v>26480190.550000001</v>
      </c>
      <c r="F35" s="295">
        <v>16956513.989999998</v>
      </c>
      <c r="G35" s="295">
        <v>6282357.4299999997</v>
      </c>
      <c r="H35" s="296">
        <f t="shared" si="1"/>
        <v>23238871.419999998</v>
      </c>
    </row>
    <row r="36" spans="1:8" ht="15.75">
      <c r="A36" s="138">
        <v>15.2</v>
      </c>
      <c r="B36" s="60" t="s">
        <v>164</v>
      </c>
      <c r="C36" s="295">
        <v>1915563</v>
      </c>
      <c r="D36" s="295">
        <v>5683972.1600000001</v>
      </c>
      <c r="E36" s="285">
        <f t="shared" si="0"/>
        <v>7599535.1600000001</v>
      </c>
      <c r="F36" s="295">
        <v>1799449</v>
      </c>
      <c r="G36" s="295">
        <v>4814252.66</v>
      </c>
      <c r="H36" s="296">
        <f t="shared" si="1"/>
        <v>6613701.6600000001</v>
      </c>
    </row>
    <row r="37" spans="1:8" ht="15.75">
      <c r="A37" s="138">
        <v>16</v>
      </c>
      <c r="B37" s="59" t="s">
        <v>165</v>
      </c>
      <c r="C37" s="295">
        <v>0</v>
      </c>
      <c r="D37" s="295">
        <v>0</v>
      </c>
      <c r="E37" s="285">
        <f t="shared" si="0"/>
        <v>0</v>
      </c>
      <c r="F37" s="295">
        <v>0</v>
      </c>
      <c r="G37" s="295">
        <v>0</v>
      </c>
      <c r="H37" s="296">
        <f t="shared" si="1"/>
        <v>0</v>
      </c>
    </row>
    <row r="38" spans="1:8" ht="15.75">
      <c r="A38" s="138">
        <v>17</v>
      </c>
      <c r="B38" s="59" t="s">
        <v>166</v>
      </c>
      <c r="C38" s="295">
        <v>0</v>
      </c>
      <c r="D38" s="295">
        <v>0</v>
      </c>
      <c r="E38" s="285">
        <f t="shared" si="0"/>
        <v>0</v>
      </c>
      <c r="F38" s="295">
        <v>0</v>
      </c>
      <c r="G38" s="295">
        <v>0</v>
      </c>
      <c r="H38" s="296">
        <f t="shared" si="1"/>
        <v>0</v>
      </c>
    </row>
    <row r="39" spans="1:8" ht="15.75">
      <c r="A39" s="138">
        <v>18</v>
      </c>
      <c r="B39" s="59" t="s">
        <v>167</v>
      </c>
      <c r="C39" s="295">
        <v>0</v>
      </c>
      <c r="D39" s="295">
        <v>0</v>
      </c>
      <c r="E39" s="285">
        <f t="shared" si="0"/>
        <v>0</v>
      </c>
      <c r="F39" s="295">
        <v>0</v>
      </c>
      <c r="G39" s="295">
        <v>0</v>
      </c>
      <c r="H39" s="296">
        <f t="shared" si="1"/>
        <v>0</v>
      </c>
    </row>
    <row r="40" spans="1:8" ht="15.75">
      <c r="A40" s="138">
        <v>19</v>
      </c>
      <c r="B40" s="59" t="s">
        <v>168</v>
      </c>
      <c r="C40" s="295">
        <v>-8415743</v>
      </c>
      <c r="D40" s="295">
        <v>0</v>
      </c>
      <c r="E40" s="285">
        <f t="shared" si="0"/>
        <v>-8415743</v>
      </c>
      <c r="F40" s="295">
        <v>16131272</v>
      </c>
      <c r="G40" s="295">
        <v>0</v>
      </c>
      <c r="H40" s="296">
        <f t="shared" si="1"/>
        <v>16131272</v>
      </c>
    </row>
    <row r="41" spans="1:8" ht="15.75">
      <c r="A41" s="138">
        <v>20</v>
      </c>
      <c r="B41" s="59" t="s">
        <v>169</v>
      </c>
      <c r="C41" s="295">
        <v>23304576.140810002</v>
      </c>
      <c r="D41" s="295">
        <v>0</v>
      </c>
      <c r="E41" s="285">
        <f t="shared" si="0"/>
        <v>23304576.140810002</v>
      </c>
      <c r="F41" s="295">
        <v>-3785426</v>
      </c>
      <c r="G41" s="295">
        <v>0</v>
      </c>
      <c r="H41" s="296">
        <f t="shared" si="1"/>
        <v>-3785426</v>
      </c>
    </row>
    <row r="42" spans="1:8" ht="15.75">
      <c r="A42" s="138">
        <v>21</v>
      </c>
      <c r="B42" s="59" t="s">
        <v>170</v>
      </c>
      <c r="C42" s="295">
        <v>5207520</v>
      </c>
      <c r="D42" s="295">
        <v>0</v>
      </c>
      <c r="E42" s="285">
        <f t="shared" si="0"/>
        <v>5207520</v>
      </c>
      <c r="F42" s="295">
        <v>20675</v>
      </c>
      <c r="G42" s="295">
        <v>0</v>
      </c>
      <c r="H42" s="296">
        <f t="shared" si="1"/>
        <v>20675</v>
      </c>
    </row>
    <row r="43" spans="1:8" ht="15.75">
      <c r="A43" s="138">
        <v>22</v>
      </c>
      <c r="B43" s="59" t="s">
        <v>171</v>
      </c>
      <c r="C43" s="295">
        <v>806131.89999999991</v>
      </c>
      <c r="D43" s="295">
        <v>0</v>
      </c>
      <c r="E43" s="285">
        <f t="shared" si="0"/>
        <v>806131.89999999991</v>
      </c>
      <c r="F43" s="295">
        <v>425918.91000000003</v>
      </c>
      <c r="G43" s="295">
        <v>0</v>
      </c>
      <c r="H43" s="296">
        <f t="shared" si="1"/>
        <v>425918.91000000003</v>
      </c>
    </row>
    <row r="44" spans="1:8" ht="15.75">
      <c r="A44" s="138">
        <v>23</v>
      </c>
      <c r="B44" s="59" t="s">
        <v>172</v>
      </c>
      <c r="C44" s="295">
        <v>3955201.6</v>
      </c>
      <c r="D44" s="295">
        <v>1787809.05</v>
      </c>
      <c r="E44" s="285">
        <f t="shared" si="0"/>
        <v>5743010.6500000004</v>
      </c>
      <c r="F44" s="295">
        <v>5122080.92</v>
      </c>
      <c r="G44" s="295">
        <v>2055174</v>
      </c>
      <c r="H44" s="296">
        <f t="shared" si="1"/>
        <v>7177254.9199999999</v>
      </c>
    </row>
    <row r="45" spans="1:8" ht="15.75">
      <c r="A45" s="138">
        <v>24</v>
      </c>
      <c r="B45" s="62" t="s">
        <v>173</v>
      </c>
      <c r="C45" s="297">
        <f>C34+C37+C38+C39+C40+C41+C42+C43+C44</f>
        <v>42841917.240810007</v>
      </c>
      <c r="D45" s="297">
        <f>D34+D37+D38+D39+D40+D41+D42+D43+D44</f>
        <v>2684233.84</v>
      </c>
      <c r="E45" s="285">
        <f t="shared" si="0"/>
        <v>45526151.08081001</v>
      </c>
      <c r="F45" s="297">
        <f>F34+F37+F38+F39+F40+F41+F42+F43+F44</f>
        <v>33071585.82</v>
      </c>
      <c r="G45" s="297">
        <f>G34+G37+G38+G39+G40+G41+G42+G43+G44</f>
        <v>3523278.7699999996</v>
      </c>
      <c r="H45" s="296">
        <f t="shared" si="1"/>
        <v>36594864.590000004</v>
      </c>
    </row>
    <row r="46" spans="1:8">
      <c r="A46" s="138"/>
      <c r="B46" s="57" t="s">
        <v>174</v>
      </c>
      <c r="C46" s="295"/>
      <c r="D46" s="295"/>
      <c r="E46" s="295"/>
      <c r="F46" s="295"/>
      <c r="G46" s="295"/>
      <c r="H46" s="302"/>
    </row>
    <row r="47" spans="1:8" ht="15.75">
      <c r="A47" s="138">
        <v>25</v>
      </c>
      <c r="B47" s="59" t="s">
        <v>175</v>
      </c>
      <c r="C47" s="295">
        <v>5206088.5599999996</v>
      </c>
      <c r="D47" s="295">
        <v>2249645.84</v>
      </c>
      <c r="E47" s="285">
        <f t="shared" si="0"/>
        <v>7455734.3999999994</v>
      </c>
      <c r="F47" s="295">
        <v>4095213</v>
      </c>
      <c r="G47" s="295">
        <v>2001270.34</v>
      </c>
      <c r="H47" s="296">
        <f t="shared" si="1"/>
        <v>6096483.3399999999</v>
      </c>
    </row>
    <row r="48" spans="1:8" ht="15.75">
      <c r="A48" s="138">
        <v>26</v>
      </c>
      <c r="B48" s="59" t="s">
        <v>176</v>
      </c>
      <c r="C48" s="295">
        <v>6079410</v>
      </c>
      <c r="D48" s="295">
        <v>1121388</v>
      </c>
      <c r="E48" s="285">
        <f t="shared" si="0"/>
        <v>7200798</v>
      </c>
      <c r="F48" s="295">
        <v>4944572</v>
      </c>
      <c r="G48" s="295">
        <v>735221</v>
      </c>
      <c r="H48" s="296">
        <f t="shared" si="1"/>
        <v>5679793</v>
      </c>
    </row>
    <row r="49" spans="1:9" ht="15.75">
      <c r="A49" s="138">
        <v>27</v>
      </c>
      <c r="B49" s="59" t="s">
        <v>177</v>
      </c>
      <c r="C49" s="295">
        <v>38973427</v>
      </c>
      <c r="D49" s="295">
        <v>0</v>
      </c>
      <c r="E49" s="285">
        <f t="shared" si="0"/>
        <v>38973427</v>
      </c>
      <c r="F49" s="295">
        <v>33881485.159999996</v>
      </c>
      <c r="G49" s="295">
        <v>0</v>
      </c>
      <c r="H49" s="296">
        <f t="shared" si="1"/>
        <v>33881485.159999996</v>
      </c>
    </row>
    <row r="50" spans="1:9" ht="15.75">
      <c r="A50" s="138">
        <v>28</v>
      </c>
      <c r="B50" s="59" t="s">
        <v>314</v>
      </c>
      <c r="C50" s="295">
        <v>799921</v>
      </c>
      <c r="D50" s="295">
        <v>0</v>
      </c>
      <c r="E50" s="285">
        <f t="shared" si="0"/>
        <v>799921</v>
      </c>
      <c r="F50" s="295">
        <v>762989</v>
      </c>
      <c r="G50" s="295">
        <v>0</v>
      </c>
      <c r="H50" s="296">
        <f t="shared" si="1"/>
        <v>762989</v>
      </c>
    </row>
    <row r="51" spans="1:9" ht="15.75">
      <c r="A51" s="138">
        <v>29</v>
      </c>
      <c r="B51" s="59" t="s">
        <v>178</v>
      </c>
      <c r="C51" s="295">
        <v>5057308</v>
      </c>
      <c r="D51" s="295">
        <v>0</v>
      </c>
      <c r="E51" s="285">
        <f t="shared" si="0"/>
        <v>5057308</v>
      </c>
      <c r="F51" s="295">
        <v>4840826</v>
      </c>
      <c r="G51" s="295">
        <v>0</v>
      </c>
      <c r="H51" s="296">
        <f t="shared" si="1"/>
        <v>4840826</v>
      </c>
    </row>
    <row r="52" spans="1:9" ht="15.75">
      <c r="A52" s="138">
        <v>30</v>
      </c>
      <c r="B52" s="59" t="s">
        <v>179</v>
      </c>
      <c r="C52" s="295">
        <v>6497320</v>
      </c>
      <c r="D52" s="295">
        <v>121739</v>
      </c>
      <c r="E52" s="285">
        <f t="shared" si="0"/>
        <v>6619059</v>
      </c>
      <c r="F52" s="295">
        <v>5591507</v>
      </c>
      <c r="G52" s="295">
        <v>121914</v>
      </c>
      <c r="H52" s="296">
        <f t="shared" si="1"/>
        <v>5713421</v>
      </c>
    </row>
    <row r="53" spans="1:9" ht="15.75">
      <c r="A53" s="138">
        <v>31</v>
      </c>
      <c r="B53" s="62" t="s">
        <v>180</v>
      </c>
      <c r="C53" s="297">
        <f>C47+C48+C49+C50+C51+C52</f>
        <v>62613474.560000002</v>
      </c>
      <c r="D53" s="297">
        <f>D47+D48+D49+D50+D51+D52</f>
        <v>3492772.84</v>
      </c>
      <c r="E53" s="285">
        <f t="shared" si="0"/>
        <v>66106247.400000006</v>
      </c>
      <c r="F53" s="297">
        <f>F47+F48+F49+F50+F51+F52</f>
        <v>54116592.159999996</v>
      </c>
      <c r="G53" s="297">
        <f>G47+G48+G49+G50+G51+G52</f>
        <v>2858405.34</v>
      </c>
      <c r="H53" s="296">
        <f t="shared" si="1"/>
        <v>56974997.5</v>
      </c>
    </row>
    <row r="54" spans="1:9" ht="15.75">
      <c r="A54" s="138">
        <v>32</v>
      </c>
      <c r="B54" s="62" t="s">
        <v>181</v>
      </c>
      <c r="C54" s="297">
        <f>C45-C53</f>
        <v>-19771557.319189996</v>
      </c>
      <c r="D54" s="297">
        <f>D45-D53</f>
        <v>-808539</v>
      </c>
      <c r="E54" s="285">
        <f t="shared" si="0"/>
        <v>-20580096.319189996</v>
      </c>
      <c r="F54" s="297">
        <f>F45-F53</f>
        <v>-21045006.339999996</v>
      </c>
      <c r="G54" s="297">
        <f>G45-G53</f>
        <v>664873.4299999997</v>
      </c>
      <c r="H54" s="296">
        <f t="shared" si="1"/>
        <v>-20380132.909999996</v>
      </c>
    </row>
    <row r="55" spans="1:9">
      <c r="A55" s="138"/>
      <c r="B55" s="57"/>
      <c r="C55" s="299"/>
      <c r="D55" s="299"/>
      <c r="E55" s="299"/>
      <c r="F55" s="299"/>
      <c r="G55" s="299"/>
      <c r="H55" s="300"/>
    </row>
    <row r="56" spans="1:9" ht="15.75">
      <c r="A56" s="138">
        <v>33</v>
      </c>
      <c r="B56" s="62" t="s">
        <v>182</v>
      </c>
      <c r="C56" s="297">
        <f>C31+C54</f>
        <v>21798642.140810013</v>
      </c>
      <c r="D56" s="297">
        <f>D31+D54</f>
        <v>16565036</v>
      </c>
      <c r="E56" s="285">
        <f t="shared" si="0"/>
        <v>38363678.140810013</v>
      </c>
      <c r="F56" s="297">
        <f>F31+F54</f>
        <v>12206401.840000004</v>
      </c>
      <c r="G56" s="297">
        <f>G31+G54</f>
        <v>22276563</v>
      </c>
      <c r="H56" s="296">
        <f t="shared" si="1"/>
        <v>34482964.840000004</v>
      </c>
    </row>
    <row r="57" spans="1:9">
      <c r="A57" s="138"/>
      <c r="B57" s="57"/>
      <c r="C57" s="299"/>
      <c r="D57" s="299"/>
      <c r="E57" s="299"/>
      <c r="F57" s="299"/>
      <c r="G57" s="299"/>
      <c r="H57" s="300"/>
    </row>
    <row r="58" spans="1:9" ht="15.75">
      <c r="A58" s="138">
        <v>34</v>
      </c>
      <c r="B58" s="59" t="s">
        <v>183</v>
      </c>
      <c r="C58" s="295">
        <v>14116022</v>
      </c>
      <c r="D58" s="484">
        <v>0</v>
      </c>
      <c r="E58" s="285">
        <f t="shared" si="0"/>
        <v>14116022</v>
      </c>
      <c r="F58" s="295">
        <v>-3917318</v>
      </c>
      <c r="G58" s="484">
        <v>0</v>
      </c>
      <c r="H58" s="296">
        <f t="shared" si="1"/>
        <v>-3917318</v>
      </c>
    </row>
    <row r="59" spans="1:9" s="217" customFormat="1" ht="27">
      <c r="A59" s="138">
        <v>35</v>
      </c>
      <c r="B59" s="59" t="s">
        <v>184</v>
      </c>
      <c r="C59" s="484">
        <v>200000</v>
      </c>
      <c r="D59" s="484">
        <v>0</v>
      </c>
      <c r="E59" s="303">
        <f t="shared" si="0"/>
        <v>200000</v>
      </c>
      <c r="F59" s="304">
        <v>25000</v>
      </c>
      <c r="G59" s="484">
        <v>0</v>
      </c>
      <c r="H59" s="305">
        <f t="shared" si="1"/>
        <v>25000</v>
      </c>
      <c r="I59" s="216"/>
    </row>
    <row r="60" spans="1:9" ht="15.75">
      <c r="A60" s="138">
        <v>36</v>
      </c>
      <c r="B60" s="59" t="s">
        <v>185</v>
      </c>
      <c r="C60" s="295">
        <v>-10949135.85919</v>
      </c>
      <c r="D60" s="484">
        <v>0</v>
      </c>
      <c r="E60" s="285">
        <f t="shared" si="0"/>
        <v>-10949135.85919</v>
      </c>
      <c r="F60" s="295">
        <v>12259258</v>
      </c>
      <c r="G60" s="484">
        <v>0</v>
      </c>
      <c r="H60" s="296">
        <f t="shared" si="1"/>
        <v>12259258</v>
      </c>
    </row>
    <row r="61" spans="1:9" ht="15.75">
      <c r="A61" s="138">
        <v>37</v>
      </c>
      <c r="B61" s="62" t="s">
        <v>186</v>
      </c>
      <c r="C61" s="297">
        <f>C58+C59+C60</f>
        <v>3366886.1408099998</v>
      </c>
      <c r="D61" s="297">
        <f>D58+D59+D60</f>
        <v>0</v>
      </c>
      <c r="E61" s="285">
        <f t="shared" si="0"/>
        <v>3366886.1408099998</v>
      </c>
      <c r="F61" s="297">
        <f>F58+F59+F60</f>
        <v>8366940</v>
      </c>
      <c r="G61" s="297">
        <f>G58+G59+G60</f>
        <v>0</v>
      </c>
      <c r="H61" s="296">
        <f t="shared" si="1"/>
        <v>8366940</v>
      </c>
    </row>
    <row r="62" spans="1:9">
      <c r="A62" s="138"/>
      <c r="B62" s="63"/>
      <c r="C62" s="295"/>
      <c r="D62" s="295"/>
      <c r="E62" s="295"/>
      <c r="F62" s="295"/>
      <c r="G62" s="295"/>
      <c r="H62" s="302"/>
    </row>
    <row r="63" spans="1:9" ht="30.75" customHeight="1">
      <c r="A63" s="138">
        <v>38</v>
      </c>
      <c r="B63" s="64" t="s">
        <v>315</v>
      </c>
      <c r="C63" s="297">
        <f>C56-C61</f>
        <v>18431756.000000015</v>
      </c>
      <c r="D63" s="297">
        <f>D56-D61</f>
        <v>16565036</v>
      </c>
      <c r="E63" s="285">
        <f t="shared" si="0"/>
        <v>34996792.000000015</v>
      </c>
      <c r="F63" s="297">
        <f>F56-F61</f>
        <v>3839461.8400000036</v>
      </c>
      <c r="G63" s="297">
        <f>G56-G61</f>
        <v>22276563</v>
      </c>
      <c r="H63" s="296">
        <f t="shared" si="1"/>
        <v>26116024.840000004</v>
      </c>
    </row>
    <row r="64" spans="1:9" ht="15.75">
      <c r="A64" s="136">
        <v>39</v>
      </c>
      <c r="B64" s="59" t="s">
        <v>187</v>
      </c>
      <c r="C64" s="306">
        <v>4261838</v>
      </c>
      <c r="D64" s="306"/>
      <c r="E64" s="285">
        <f t="shared" si="0"/>
        <v>4261838</v>
      </c>
      <c r="F64" s="306">
        <v>2665877.73</v>
      </c>
      <c r="G64" s="306"/>
      <c r="H64" s="296">
        <f t="shared" si="1"/>
        <v>2665877.73</v>
      </c>
    </row>
    <row r="65" spans="1:8" ht="15.75">
      <c r="A65" s="138">
        <v>40</v>
      </c>
      <c r="B65" s="62" t="s">
        <v>188</v>
      </c>
      <c r="C65" s="297">
        <f>C63-C64</f>
        <v>14169918.000000015</v>
      </c>
      <c r="D65" s="297">
        <f>D63-D64</f>
        <v>16565036</v>
      </c>
      <c r="E65" s="285">
        <f t="shared" si="0"/>
        <v>30734954.000000015</v>
      </c>
      <c r="F65" s="297">
        <f>F63-F64</f>
        <v>1173584.1100000036</v>
      </c>
      <c r="G65" s="297">
        <f>G63-G64</f>
        <v>22276563</v>
      </c>
      <c r="H65" s="296">
        <f t="shared" si="1"/>
        <v>23450147.110000003</v>
      </c>
    </row>
    <row r="66" spans="1:8" ht="15.75">
      <c r="A66" s="136">
        <v>41</v>
      </c>
      <c r="B66" s="59" t="s">
        <v>189</v>
      </c>
      <c r="C66" s="306"/>
      <c r="D66" s="306"/>
      <c r="E66" s="285">
        <f t="shared" si="0"/>
        <v>0</v>
      </c>
      <c r="F66" s="306"/>
      <c r="G66" s="306"/>
      <c r="H66" s="296">
        <f t="shared" si="1"/>
        <v>0</v>
      </c>
    </row>
    <row r="67" spans="1:8" ht="16.5" thickBot="1">
      <c r="A67" s="140">
        <v>42</v>
      </c>
      <c r="B67" s="141" t="s">
        <v>190</v>
      </c>
      <c r="C67" s="307">
        <f>C65+C66</f>
        <v>14169918.000000015</v>
      </c>
      <c r="D67" s="307">
        <f>D65+D66</f>
        <v>16565036</v>
      </c>
      <c r="E67" s="293">
        <f t="shared" si="0"/>
        <v>30734954.000000015</v>
      </c>
      <c r="F67" s="307">
        <f>F65+F66</f>
        <v>1173584.1100000036</v>
      </c>
      <c r="G67" s="307">
        <f>G65+G66</f>
        <v>22276563</v>
      </c>
      <c r="H67" s="308">
        <f t="shared" si="1"/>
        <v>23450147.110000003</v>
      </c>
    </row>
  </sheetData>
  <mergeCells count="2">
    <mergeCell ref="C5:E5"/>
    <mergeCell ref="F5:H5"/>
  </mergeCells>
  <pageMargins left="0.25" right="0.25" top="0.75" bottom="0.75" header="0.3" footer="0.3"/>
  <pageSetup paperSize="9" scale="6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tint="-9.9978637043366805E-2"/>
    <pageSetUpPr fitToPage="1"/>
  </sheetPr>
  <dimension ref="A1:H53"/>
  <sheetViews>
    <sheetView topLeftCell="A43" zoomScaleNormal="100" workbookViewId="0">
      <selection activeCell="A44" sqref="A44:XFD44"/>
    </sheetView>
  </sheetViews>
  <sheetFormatPr defaultRowHeight="15"/>
  <cols>
    <col min="1" max="1" width="9.5703125" bestFit="1" customWidth="1"/>
    <col min="2" max="2" width="47.140625" customWidth="1"/>
    <col min="3" max="3" width="12.7109375" customWidth="1"/>
    <col min="4" max="4" width="18" customWidth="1"/>
    <col min="5" max="5" width="19.7109375" customWidth="1"/>
    <col min="6" max="6" width="16.7109375" customWidth="1"/>
    <col min="7" max="7" width="15.5703125" customWidth="1"/>
    <col min="8" max="8" width="16" customWidth="1"/>
  </cols>
  <sheetData>
    <row r="1" spans="1:8">
      <c r="A1" s="2" t="s">
        <v>231</v>
      </c>
      <c r="B1" s="478" t="str">
        <f>Info!C2</f>
        <v>სს "ვითიბი ბანკი ჯორჯია"</v>
      </c>
    </row>
    <row r="2" spans="1:8">
      <c r="A2" s="2" t="s">
        <v>232</v>
      </c>
      <c r="B2" s="478">
        <f>Info!D2</f>
        <v>43465</v>
      </c>
    </row>
    <row r="3" spans="1:8">
      <c r="A3" s="2"/>
    </row>
    <row r="4" spans="1:8" ht="16.5" thickBot="1">
      <c r="A4" s="2" t="s">
        <v>655</v>
      </c>
      <c r="B4" s="2"/>
      <c r="C4" s="228"/>
      <c r="D4" s="228"/>
      <c r="E4" s="228"/>
      <c r="F4" s="229"/>
      <c r="G4" s="229"/>
      <c r="H4" s="230" t="s">
        <v>135</v>
      </c>
    </row>
    <row r="5" spans="1:8" ht="15.75">
      <c r="A5" s="547" t="s">
        <v>32</v>
      </c>
      <c r="B5" s="549" t="s">
        <v>288</v>
      </c>
      <c r="C5" s="551" t="s">
        <v>237</v>
      </c>
      <c r="D5" s="551"/>
      <c r="E5" s="551"/>
      <c r="F5" s="551" t="s">
        <v>238</v>
      </c>
      <c r="G5" s="551"/>
      <c r="H5" s="552"/>
    </row>
    <row r="6" spans="1:8">
      <c r="A6" s="548"/>
      <c r="B6" s="550"/>
      <c r="C6" s="44" t="s">
        <v>33</v>
      </c>
      <c r="D6" s="44" t="s">
        <v>136</v>
      </c>
      <c r="E6" s="44" t="s">
        <v>74</v>
      </c>
      <c r="F6" s="44" t="s">
        <v>33</v>
      </c>
      <c r="G6" s="44" t="s">
        <v>136</v>
      </c>
      <c r="H6" s="45" t="s">
        <v>74</v>
      </c>
    </row>
    <row r="7" spans="1:8" s="3" customFormat="1" ht="28.5" customHeight="1">
      <c r="A7" s="231">
        <v>1</v>
      </c>
      <c r="B7" s="232" t="s">
        <v>794</v>
      </c>
      <c r="C7" s="287">
        <v>79771044</v>
      </c>
      <c r="D7" s="287">
        <v>78434420</v>
      </c>
      <c r="E7" s="309">
        <f>C7+D7</f>
        <v>158205464</v>
      </c>
      <c r="F7" s="287">
        <v>68348802</v>
      </c>
      <c r="G7" s="287">
        <v>60498489</v>
      </c>
      <c r="H7" s="288">
        <f t="shared" ref="H7:H53" si="0">F7+G7</f>
        <v>128847291</v>
      </c>
    </row>
    <row r="8" spans="1:8" s="3" customFormat="1" ht="15.75">
      <c r="A8" s="231">
        <v>1.1000000000000001</v>
      </c>
      <c r="B8" s="233" t="s">
        <v>319</v>
      </c>
      <c r="C8" s="287">
        <v>42884849</v>
      </c>
      <c r="D8" s="287">
        <v>38412307</v>
      </c>
      <c r="E8" s="309">
        <f t="shared" ref="E8:E53" si="1">C8+D8</f>
        <v>81297156</v>
      </c>
      <c r="F8" s="287">
        <v>29953543</v>
      </c>
      <c r="G8" s="287">
        <v>38198855</v>
      </c>
      <c r="H8" s="288">
        <f t="shared" si="0"/>
        <v>68152398</v>
      </c>
    </row>
    <row r="9" spans="1:8" s="3" customFormat="1" ht="15.75">
      <c r="A9" s="231">
        <v>1.2</v>
      </c>
      <c r="B9" s="233" t="s">
        <v>320</v>
      </c>
      <c r="C9" s="287">
        <v>0</v>
      </c>
      <c r="D9" s="287">
        <v>5607106.9800000004</v>
      </c>
      <c r="E9" s="309">
        <f t="shared" si="1"/>
        <v>5607106.9800000004</v>
      </c>
      <c r="F9" s="287">
        <v>0</v>
      </c>
      <c r="G9" s="287">
        <v>1704760.3200000001</v>
      </c>
      <c r="H9" s="288">
        <f t="shared" si="0"/>
        <v>1704760.3200000001</v>
      </c>
    </row>
    <row r="10" spans="1:8" s="3" customFormat="1" ht="15.75">
      <c r="A10" s="231">
        <v>1.3</v>
      </c>
      <c r="B10" s="233" t="s">
        <v>321</v>
      </c>
      <c r="C10" s="287">
        <v>36886195</v>
      </c>
      <c r="D10" s="287">
        <v>34415006.019999996</v>
      </c>
      <c r="E10" s="309">
        <f t="shared" si="1"/>
        <v>71301201.019999996</v>
      </c>
      <c r="F10" s="287">
        <v>38395259</v>
      </c>
      <c r="G10" s="287">
        <v>20594873.68</v>
      </c>
      <c r="H10" s="288">
        <f t="shared" si="0"/>
        <v>58990132.68</v>
      </c>
    </row>
    <row r="11" spans="1:8" s="3" customFormat="1" ht="15.75">
      <c r="A11" s="231">
        <v>1.4</v>
      </c>
      <c r="B11" s="233" t="s">
        <v>322</v>
      </c>
      <c r="C11" s="287">
        <v>0</v>
      </c>
      <c r="D11" s="287">
        <v>0</v>
      </c>
      <c r="E11" s="309">
        <f t="shared" si="1"/>
        <v>0</v>
      </c>
      <c r="F11" s="287">
        <v>101800</v>
      </c>
      <c r="G11" s="287">
        <v>0</v>
      </c>
      <c r="H11" s="288">
        <f t="shared" si="0"/>
        <v>101800</v>
      </c>
    </row>
    <row r="12" spans="1:8" s="3" customFormat="1" ht="52.5" customHeight="1">
      <c r="A12" s="231">
        <v>2</v>
      </c>
      <c r="B12" s="232" t="s">
        <v>323</v>
      </c>
      <c r="C12" s="287">
        <v>0</v>
      </c>
      <c r="D12" s="287">
        <v>0</v>
      </c>
      <c r="E12" s="309">
        <f t="shared" si="1"/>
        <v>0</v>
      </c>
      <c r="F12" s="287">
        <v>0</v>
      </c>
      <c r="G12" s="287">
        <v>0</v>
      </c>
      <c r="H12" s="288">
        <f t="shared" si="0"/>
        <v>0</v>
      </c>
    </row>
    <row r="13" spans="1:8" s="3" customFormat="1" ht="25.5">
      <c r="A13" s="231">
        <v>3</v>
      </c>
      <c r="B13" s="232" t="s">
        <v>324</v>
      </c>
      <c r="C13" s="287">
        <v>54268498</v>
      </c>
      <c r="D13" s="287">
        <v>0</v>
      </c>
      <c r="E13" s="309">
        <f t="shared" si="1"/>
        <v>54268498</v>
      </c>
      <c r="F13" s="287">
        <v>49058599</v>
      </c>
      <c r="G13" s="287">
        <v>0</v>
      </c>
      <c r="H13" s="288">
        <f t="shared" si="0"/>
        <v>49058599</v>
      </c>
    </row>
    <row r="14" spans="1:8" s="3" customFormat="1" ht="15.75">
      <c r="A14" s="231">
        <v>3.1</v>
      </c>
      <c r="B14" s="233" t="s">
        <v>325</v>
      </c>
      <c r="C14" s="287">
        <v>54268498</v>
      </c>
      <c r="D14" s="287">
        <v>0</v>
      </c>
      <c r="E14" s="309">
        <f t="shared" si="1"/>
        <v>54268498</v>
      </c>
      <c r="F14" s="287">
        <v>49058599</v>
      </c>
      <c r="G14" s="287">
        <v>0</v>
      </c>
      <c r="H14" s="288">
        <f t="shared" si="0"/>
        <v>49058599</v>
      </c>
    </row>
    <row r="15" spans="1:8" s="3" customFormat="1" ht="15.75">
      <c r="A15" s="231">
        <v>3.2</v>
      </c>
      <c r="B15" s="233" t="s">
        <v>326</v>
      </c>
      <c r="C15" s="287">
        <v>0</v>
      </c>
      <c r="D15" s="287">
        <v>0</v>
      </c>
      <c r="E15" s="309">
        <f t="shared" si="1"/>
        <v>0</v>
      </c>
      <c r="F15" s="287">
        <v>0</v>
      </c>
      <c r="G15" s="287">
        <v>0</v>
      </c>
      <c r="H15" s="288">
        <f t="shared" si="0"/>
        <v>0</v>
      </c>
    </row>
    <row r="16" spans="1:8" s="3" customFormat="1" ht="35.25" customHeight="1">
      <c r="A16" s="231">
        <v>4</v>
      </c>
      <c r="B16" s="232" t="s">
        <v>327</v>
      </c>
      <c r="C16" s="287">
        <v>582696993</v>
      </c>
      <c r="D16" s="287">
        <v>29925521683</v>
      </c>
      <c r="E16" s="309">
        <f t="shared" si="1"/>
        <v>30508218676</v>
      </c>
      <c r="F16" s="287">
        <v>359954523</v>
      </c>
      <c r="G16" s="287">
        <v>24349603090</v>
      </c>
      <c r="H16" s="288">
        <f t="shared" si="0"/>
        <v>24709557613</v>
      </c>
    </row>
    <row r="17" spans="1:8" s="3" customFormat="1" ht="15.75">
      <c r="A17" s="231">
        <v>4.0999999999999996</v>
      </c>
      <c r="B17" s="233" t="s">
        <v>328</v>
      </c>
      <c r="C17" s="287">
        <v>582696993</v>
      </c>
      <c r="D17" s="287">
        <v>29847015082.335701</v>
      </c>
      <c r="E17" s="309">
        <f t="shared" si="1"/>
        <v>30429712075.335701</v>
      </c>
      <c r="F17" s="287">
        <v>359954523</v>
      </c>
      <c r="G17" s="287">
        <v>24338072389.349998</v>
      </c>
      <c r="H17" s="288">
        <f t="shared" si="0"/>
        <v>24698026912.349998</v>
      </c>
    </row>
    <row r="18" spans="1:8" s="3" customFormat="1" ht="15.75">
      <c r="A18" s="231">
        <v>4.2</v>
      </c>
      <c r="B18" s="233" t="s">
        <v>329</v>
      </c>
      <c r="C18" s="287">
        <v>0</v>
      </c>
      <c r="D18" s="287">
        <v>78506600.66430001</v>
      </c>
      <c r="E18" s="309">
        <f t="shared" si="1"/>
        <v>78506600.66430001</v>
      </c>
      <c r="F18" s="287">
        <v>0</v>
      </c>
      <c r="G18" s="287">
        <v>11530700.65</v>
      </c>
      <c r="H18" s="288">
        <f t="shared" si="0"/>
        <v>11530700.65</v>
      </c>
    </row>
    <row r="19" spans="1:8" s="3" customFormat="1" ht="25.5">
      <c r="A19" s="231">
        <v>5</v>
      </c>
      <c r="B19" s="232" t="s">
        <v>330</v>
      </c>
      <c r="C19" s="287">
        <v>161664947.14000002</v>
      </c>
      <c r="D19" s="287">
        <v>4024762948.8278999</v>
      </c>
      <c r="E19" s="309">
        <f t="shared" si="1"/>
        <v>4186427895.9678998</v>
      </c>
      <c r="F19" s="287">
        <v>73845922.390000001</v>
      </c>
      <c r="G19" s="287">
        <v>3178734030.4748006</v>
      </c>
      <c r="H19" s="288">
        <f t="shared" si="0"/>
        <v>3252579952.8648005</v>
      </c>
    </row>
    <row r="20" spans="1:8" s="3" customFormat="1" ht="15.75">
      <c r="A20" s="231">
        <v>5.0999999999999996</v>
      </c>
      <c r="B20" s="233" t="s">
        <v>331</v>
      </c>
      <c r="C20" s="287">
        <v>16968080.59</v>
      </c>
      <c r="D20" s="287">
        <v>50041357.318899997</v>
      </c>
      <c r="E20" s="309">
        <f t="shared" si="1"/>
        <v>67009437.908899993</v>
      </c>
      <c r="F20" s="287">
        <v>19648826.57</v>
      </c>
      <c r="G20" s="287">
        <v>96678804.224199995</v>
      </c>
      <c r="H20" s="288">
        <f t="shared" si="0"/>
        <v>116327630.7942</v>
      </c>
    </row>
    <row r="21" spans="1:8" s="3" customFormat="1" ht="15.75">
      <c r="A21" s="231">
        <v>5.2</v>
      </c>
      <c r="B21" s="233" t="s">
        <v>332</v>
      </c>
      <c r="C21" s="287">
        <v>1</v>
      </c>
      <c r="D21" s="287">
        <v>18086433.134</v>
      </c>
      <c r="E21" s="309">
        <f t="shared" si="1"/>
        <v>18086434.134</v>
      </c>
      <c r="F21" s="287">
        <v>1</v>
      </c>
      <c r="G21" s="287">
        <v>17946644.853500001</v>
      </c>
      <c r="H21" s="288">
        <f t="shared" si="0"/>
        <v>17946645.853500001</v>
      </c>
    </row>
    <row r="22" spans="1:8" s="3" customFormat="1" ht="15.75">
      <c r="A22" s="231">
        <v>5.3</v>
      </c>
      <c r="B22" s="233" t="s">
        <v>333</v>
      </c>
      <c r="C22" s="287">
        <v>128496473</v>
      </c>
      <c r="D22" s="287">
        <v>3020943862.0318003</v>
      </c>
      <c r="E22" s="309">
        <f t="shared" si="1"/>
        <v>3149440335.0318003</v>
      </c>
      <c r="F22" s="287">
        <v>37720340.899999999</v>
      </c>
      <c r="G22" s="287">
        <v>2623354141.3413005</v>
      </c>
      <c r="H22" s="288">
        <f t="shared" si="0"/>
        <v>2661074482.2413006</v>
      </c>
    </row>
    <row r="23" spans="1:8" s="3" customFormat="1" ht="15.75">
      <c r="A23" s="231" t="s">
        <v>334</v>
      </c>
      <c r="B23" s="234" t="s">
        <v>335</v>
      </c>
      <c r="C23" s="287">
        <v>6588893.2000000002</v>
      </c>
      <c r="D23" s="287">
        <v>1072188888.3974</v>
      </c>
      <c r="E23" s="309">
        <f t="shared" si="1"/>
        <v>1078777781.5974</v>
      </c>
      <c r="F23" s="287">
        <v>6721359.9000000004</v>
      </c>
      <c r="G23" s="287">
        <v>869060350.19930005</v>
      </c>
      <c r="H23" s="288">
        <f t="shared" si="0"/>
        <v>875781710.09930003</v>
      </c>
    </row>
    <row r="24" spans="1:8" s="3" customFormat="1" ht="15.75">
      <c r="A24" s="231" t="s">
        <v>336</v>
      </c>
      <c r="B24" s="234" t="s">
        <v>337</v>
      </c>
      <c r="C24" s="287">
        <v>28590778</v>
      </c>
      <c r="D24" s="287">
        <v>1147713893.4402001</v>
      </c>
      <c r="E24" s="309">
        <f t="shared" si="1"/>
        <v>1176304671.4402001</v>
      </c>
      <c r="F24" s="287">
        <v>23590784</v>
      </c>
      <c r="G24" s="287">
        <v>1063029771.4296</v>
      </c>
      <c r="H24" s="288">
        <f t="shared" si="0"/>
        <v>1086620555.4296</v>
      </c>
    </row>
    <row r="25" spans="1:8" s="3" customFormat="1" ht="15.75">
      <c r="A25" s="231" t="s">
        <v>338</v>
      </c>
      <c r="B25" s="235" t="s">
        <v>339</v>
      </c>
      <c r="C25" s="287">
        <v>0</v>
      </c>
      <c r="D25" s="287">
        <v>31766381.294399999</v>
      </c>
      <c r="E25" s="309">
        <f t="shared" si="1"/>
        <v>31766381.294399999</v>
      </c>
      <c r="F25" s="287">
        <v>0</v>
      </c>
      <c r="G25" s="287">
        <v>36761761.264799997</v>
      </c>
      <c r="H25" s="288">
        <f t="shared" si="0"/>
        <v>36761761.264799997</v>
      </c>
    </row>
    <row r="26" spans="1:8" s="3" customFormat="1" ht="30">
      <c r="A26" s="231" t="s">
        <v>340</v>
      </c>
      <c r="B26" s="653" t="s">
        <v>341</v>
      </c>
      <c r="C26" s="287">
        <v>7254256.7999999998</v>
      </c>
      <c r="D26" s="287">
        <v>364013821.8452</v>
      </c>
      <c r="E26" s="309">
        <f t="shared" si="1"/>
        <v>371268078.64520001</v>
      </c>
      <c r="F26" s="287">
        <v>7364653</v>
      </c>
      <c r="G26" s="287">
        <v>288506865.29720002</v>
      </c>
      <c r="H26" s="288">
        <f t="shared" si="0"/>
        <v>295871518.29720002</v>
      </c>
    </row>
    <row r="27" spans="1:8" s="3" customFormat="1" ht="15.75">
      <c r="A27" s="231" t="s">
        <v>342</v>
      </c>
      <c r="B27" s="234" t="s">
        <v>343</v>
      </c>
      <c r="C27" s="287">
        <v>86062545</v>
      </c>
      <c r="D27" s="287">
        <v>405260877.0546</v>
      </c>
      <c r="E27" s="309">
        <f t="shared" si="1"/>
        <v>491323422.0546</v>
      </c>
      <c r="F27" s="287">
        <v>43544</v>
      </c>
      <c r="G27" s="287">
        <v>365995393.15039998</v>
      </c>
      <c r="H27" s="288">
        <f t="shared" si="0"/>
        <v>366038937.15039998</v>
      </c>
    </row>
    <row r="28" spans="1:8" s="3" customFormat="1" ht="15.75">
      <c r="A28" s="231">
        <v>5.4</v>
      </c>
      <c r="B28" s="233" t="s">
        <v>344</v>
      </c>
      <c r="C28" s="287">
        <v>13056229.550000001</v>
      </c>
      <c r="D28" s="287">
        <v>306733549.86119998</v>
      </c>
      <c r="E28" s="309">
        <f t="shared" si="1"/>
        <v>319789779.41119999</v>
      </c>
      <c r="F28" s="287">
        <v>13295937.92</v>
      </c>
      <c r="G28" s="287">
        <v>252795733.1631</v>
      </c>
      <c r="H28" s="288">
        <f t="shared" si="0"/>
        <v>266091671.08309999</v>
      </c>
    </row>
    <row r="29" spans="1:8" s="3" customFormat="1" ht="15.75">
      <c r="A29" s="231">
        <v>5.5</v>
      </c>
      <c r="B29" s="233" t="s">
        <v>345</v>
      </c>
      <c r="C29" s="287">
        <v>10</v>
      </c>
      <c r="D29" s="287">
        <v>498181893.39490002</v>
      </c>
      <c r="E29" s="309">
        <f t="shared" si="1"/>
        <v>498181903.39490002</v>
      </c>
      <c r="F29" s="287">
        <v>0</v>
      </c>
      <c r="G29" s="287">
        <v>69141713.738999993</v>
      </c>
      <c r="H29" s="288">
        <f t="shared" si="0"/>
        <v>69141713.738999993</v>
      </c>
    </row>
    <row r="30" spans="1:8" s="3" customFormat="1" ht="15.75">
      <c r="A30" s="231">
        <v>5.6</v>
      </c>
      <c r="B30" s="233" t="s">
        <v>346</v>
      </c>
      <c r="C30" s="287">
        <v>0</v>
      </c>
      <c r="D30" s="287">
        <v>55577318.376199998</v>
      </c>
      <c r="E30" s="309">
        <f t="shared" si="1"/>
        <v>55577318.376199998</v>
      </c>
      <c r="F30" s="287">
        <v>79173</v>
      </c>
      <c r="G30" s="287">
        <v>45499367.415299997</v>
      </c>
      <c r="H30" s="288">
        <f t="shared" si="0"/>
        <v>45578540.415299997</v>
      </c>
    </row>
    <row r="31" spans="1:8" s="3" customFormat="1" ht="15.75">
      <c r="A31" s="231">
        <v>5.7</v>
      </c>
      <c r="B31" s="233" t="s">
        <v>347</v>
      </c>
      <c r="C31" s="287">
        <v>3144153</v>
      </c>
      <c r="D31" s="287">
        <v>75198534.710899994</v>
      </c>
      <c r="E31" s="309">
        <f t="shared" si="1"/>
        <v>78342687.710899994</v>
      </c>
      <c r="F31" s="287">
        <v>3101643</v>
      </c>
      <c r="G31" s="287">
        <v>73317625.738399997</v>
      </c>
      <c r="H31" s="288">
        <f t="shared" si="0"/>
        <v>76419268.738399997</v>
      </c>
    </row>
    <row r="32" spans="1:8" s="3" customFormat="1" ht="15.75">
      <c r="A32" s="231">
        <v>6</v>
      </c>
      <c r="B32" s="232" t="s">
        <v>348</v>
      </c>
      <c r="C32" s="287">
        <v>20500610</v>
      </c>
      <c r="D32" s="287">
        <v>265097727</v>
      </c>
      <c r="E32" s="309">
        <f t="shared" si="1"/>
        <v>285598337</v>
      </c>
      <c r="F32" s="287">
        <v>0</v>
      </c>
      <c r="G32" s="287">
        <v>281852255</v>
      </c>
      <c r="H32" s="288">
        <f t="shared" si="0"/>
        <v>281852255</v>
      </c>
    </row>
    <row r="33" spans="1:8" s="3" customFormat="1" ht="39" customHeight="1">
      <c r="A33" s="231">
        <v>6.1</v>
      </c>
      <c r="B33" s="233" t="s">
        <v>795</v>
      </c>
      <c r="C33" s="287">
        <v>463350</v>
      </c>
      <c r="D33" s="287">
        <v>143152158</v>
      </c>
      <c r="E33" s="309">
        <f t="shared" si="1"/>
        <v>143615508</v>
      </c>
      <c r="F33" s="287">
        <v>0</v>
      </c>
      <c r="G33" s="287">
        <v>141642393</v>
      </c>
      <c r="H33" s="288">
        <f t="shared" si="0"/>
        <v>141642393</v>
      </c>
    </row>
    <row r="34" spans="1:8" s="3" customFormat="1" ht="47.25" customHeight="1">
      <c r="A34" s="231">
        <v>6.2</v>
      </c>
      <c r="B34" s="233" t="s">
        <v>349</v>
      </c>
      <c r="C34" s="287">
        <v>20037260</v>
      </c>
      <c r="D34" s="287">
        <v>121945569</v>
      </c>
      <c r="E34" s="309">
        <f t="shared" si="1"/>
        <v>141982829</v>
      </c>
      <c r="F34" s="287">
        <v>0</v>
      </c>
      <c r="G34" s="287">
        <v>140209862</v>
      </c>
      <c r="H34" s="288">
        <f t="shared" si="0"/>
        <v>140209862</v>
      </c>
    </row>
    <row r="35" spans="1:8" s="3" customFormat="1" ht="39" customHeight="1">
      <c r="A35" s="231">
        <v>6.3</v>
      </c>
      <c r="B35" s="233" t="s">
        <v>350</v>
      </c>
      <c r="C35" s="287">
        <v>0</v>
      </c>
      <c r="D35" s="287">
        <v>0</v>
      </c>
      <c r="E35" s="309">
        <f t="shared" si="1"/>
        <v>0</v>
      </c>
      <c r="F35" s="287">
        <v>0</v>
      </c>
      <c r="G35" s="287">
        <v>0</v>
      </c>
      <c r="H35" s="288">
        <f t="shared" si="0"/>
        <v>0</v>
      </c>
    </row>
    <row r="36" spans="1:8" s="3" customFormat="1" ht="15.75">
      <c r="A36" s="231">
        <v>6.4</v>
      </c>
      <c r="B36" s="233" t="s">
        <v>351</v>
      </c>
      <c r="C36" s="287">
        <v>0</v>
      </c>
      <c r="D36" s="287">
        <v>0</v>
      </c>
      <c r="E36" s="309">
        <f t="shared" si="1"/>
        <v>0</v>
      </c>
      <c r="F36" s="287">
        <v>0</v>
      </c>
      <c r="G36" s="287">
        <v>0</v>
      </c>
      <c r="H36" s="288">
        <f t="shared" si="0"/>
        <v>0</v>
      </c>
    </row>
    <row r="37" spans="1:8" s="3" customFormat="1" ht="15.75">
      <c r="A37" s="231">
        <v>6.5</v>
      </c>
      <c r="B37" s="233" t="s">
        <v>352</v>
      </c>
      <c r="C37" s="287">
        <v>0</v>
      </c>
      <c r="D37" s="287">
        <v>0</v>
      </c>
      <c r="E37" s="309">
        <f t="shared" si="1"/>
        <v>0</v>
      </c>
      <c r="F37" s="287">
        <v>0</v>
      </c>
      <c r="G37" s="287">
        <v>0</v>
      </c>
      <c r="H37" s="288">
        <f t="shared" si="0"/>
        <v>0</v>
      </c>
    </row>
    <row r="38" spans="1:8" s="3" customFormat="1" ht="48.75" customHeight="1">
      <c r="A38" s="231">
        <v>6.6</v>
      </c>
      <c r="B38" s="233" t="s">
        <v>353</v>
      </c>
      <c r="C38" s="287">
        <v>0</v>
      </c>
      <c r="D38" s="287">
        <v>0</v>
      </c>
      <c r="E38" s="309">
        <f t="shared" si="1"/>
        <v>0</v>
      </c>
      <c r="F38" s="287">
        <v>0</v>
      </c>
      <c r="G38" s="287">
        <v>0</v>
      </c>
      <c r="H38" s="288">
        <f t="shared" si="0"/>
        <v>0</v>
      </c>
    </row>
    <row r="39" spans="1:8" s="3" customFormat="1" ht="48.75" customHeight="1">
      <c r="A39" s="231">
        <v>6.7</v>
      </c>
      <c r="B39" s="233" t="s">
        <v>354</v>
      </c>
      <c r="C39" s="287">
        <v>0</v>
      </c>
      <c r="D39" s="287">
        <v>0</v>
      </c>
      <c r="E39" s="309">
        <f t="shared" si="1"/>
        <v>0</v>
      </c>
      <c r="F39" s="287">
        <v>0</v>
      </c>
      <c r="G39" s="287">
        <v>0</v>
      </c>
      <c r="H39" s="288">
        <f t="shared" si="0"/>
        <v>0</v>
      </c>
    </row>
    <row r="40" spans="1:8" s="3" customFormat="1" ht="41.25" customHeight="1">
      <c r="A40" s="231">
        <v>7</v>
      </c>
      <c r="B40" s="232" t="s">
        <v>355</v>
      </c>
      <c r="C40" s="287">
        <v>10807917.26</v>
      </c>
      <c r="D40" s="287">
        <v>12074735.400000002</v>
      </c>
      <c r="E40" s="309">
        <f t="shared" si="1"/>
        <v>22882652.660000004</v>
      </c>
      <c r="F40" s="287">
        <v>13482092.860000001</v>
      </c>
      <c r="G40" s="287">
        <v>11994450.990000002</v>
      </c>
      <c r="H40" s="288">
        <f t="shared" si="0"/>
        <v>25476543.850000001</v>
      </c>
    </row>
    <row r="41" spans="1:8" s="3" customFormat="1" ht="39.75" customHeight="1">
      <c r="A41" s="231">
        <v>7.1</v>
      </c>
      <c r="B41" s="233" t="s">
        <v>356</v>
      </c>
      <c r="C41" s="287">
        <v>2581503.7300000209</v>
      </c>
      <c r="D41" s="287">
        <v>297597.81479188014</v>
      </c>
      <c r="E41" s="309">
        <f t="shared" si="1"/>
        <v>2879101.544791901</v>
      </c>
      <c r="F41" s="287">
        <v>4329.78</v>
      </c>
      <c r="G41" s="287">
        <v>1562.8791360000002</v>
      </c>
      <c r="H41" s="288">
        <f t="shared" si="0"/>
        <v>5892.6591360000002</v>
      </c>
    </row>
    <row r="42" spans="1:8" s="3" customFormat="1" ht="39.75" customHeight="1">
      <c r="A42" s="231">
        <v>7.2</v>
      </c>
      <c r="B42" s="233" t="s">
        <v>357</v>
      </c>
      <c r="C42" s="287">
        <v>8531.9400000000187</v>
      </c>
      <c r="D42" s="287">
        <v>4.45</v>
      </c>
      <c r="E42" s="309">
        <f t="shared" si="1"/>
        <v>8536.3900000000194</v>
      </c>
      <c r="F42" s="287">
        <v>54.01</v>
      </c>
      <c r="G42" s="287">
        <v>0</v>
      </c>
      <c r="H42" s="288">
        <f t="shared" si="0"/>
        <v>54.01</v>
      </c>
    </row>
    <row r="43" spans="1:8" s="3" customFormat="1" ht="39.75" customHeight="1">
      <c r="A43" s="231">
        <v>7.3</v>
      </c>
      <c r="B43" s="233" t="s">
        <v>358</v>
      </c>
      <c r="C43" s="287">
        <v>6927431.5999999996</v>
      </c>
      <c r="D43" s="287">
        <v>7088102.160000002</v>
      </c>
      <c r="E43" s="309">
        <f t="shared" si="1"/>
        <v>14015533.760000002</v>
      </c>
      <c r="F43" s="287">
        <v>9764410.6300000008</v>
      </c>
      <c r="G43" s="287">
        <v>7196538.3300000019</v>
      </c>
      <c r="H43" s="288">
        <f t="shared" si="0"/>
        <v>16960948.960000001</v>
      </c>
    </row>
    <row r="44" spans="1:8" s="3" customFormat="1" ht="50.25" customHeight="1">
      <c r="A44" s="231">
        <v>7.4</v>
      </c>
      <c r="B44" s="233" t="s">
        <v>359</v>
      </c>
      <c r="C44" s="287">
        <v>3880485.66</v>
      </c>
      <c r="D44" s="287">
        <v>4986633.24</v>
      </c>
      <c r="E44" s="309">
        <f t="shared" si="1"/>
        <v>8867118.9000000004</v>
      </c>
      <c r="F44" s="287">
        <v>3717682.23</v>
      </c>
      <c r="G44" s="287">
        <v>4797912.66</v>
      </c>
      <c r="H44" s="288">
        <f t="shared" si="0"/>
        <v>8515594.8900000006</v>
      </c>
    </row>
    <row r="45" spans="1:8" s="3" customFormat="1" ht="15.75">
      <c r="A45" s="231">
        <v>8</v>
      </c>
      <c r="B45" s="232" t="s">
        <v>360</v>
      </c>
      <c r="C45" s="287">
        <v>10013.637333333334</v>
      </c>
      <c r="D45" s="287">
        <v>5528764.8979907995</v>
      </c>
      <c r="E45" s="309">
        <f t="shared" si="1"/>
        <v>5538778.535324133</v>
      </c>
      <c r="F45" s="287">
        <v>20070.389333333333</v>
      </c>
      <c r="G45" s="287">
        <v>6932404.9976904672</v>
      </c>
      <c r="H45" s="288">
        <f t="shared" si="0"/>
        <v>6952475.3870238001</v>
      </c>
    </row>
    <row r="46" spans="1:8" s="3" customFormat="1" ht="15.75">
      <c r="A46" s="231">
        <v>8.1</v>
      </c>
      <c r="B46" s="233" t="s">
        <v>361</v>
      </c>
      <c r="C46" s="287">
        <v>0</v>
      </c>
      <c r="D46" s="287">
        <v>0</v>
      </c>
      <c r="E46" s="309">
        <f t="shared" si="1"/>
        <v>0</v>
      </c>
      <c r="F46" s="287">
        <v>0</v>
      </c>
      <c r="G46" s="287">
        <v>0</v>
      </c>
      <c r="H46" s="288">
        <f t="shared" si="0"/>
        <v>0</v>
      </c>
    </row>
    <row r="47" spans="1:8" s="3" customFormat="1" ht="15.75">
      <c r="A47" s="231">
        <v>8.1999999999999993</v>
      </c>
      <c r="B47" s="233" t="s">
        <v>362</v>
      </c>
      <c r="C47" s="287">
        <v>5103.8933333333334</v>
      </c>
      <c r="D47" s="287">
        <v>1201206.0112079999</v>
      </c>
      <c r="E47" s="309">
        <f t="shared" si="1"/>
        <v>1206309.9045413332</v>
      </c>
      <c r="F47" s="287">
        <v>8316.9599999999991</v>
      </c>
      <c r="G47" s="287">
        <v>1270575.2978533334</v>
      </c>
      <c r="H47" s="288">
        <f t="shared" si="0"/>
        <v>1278892.2578533334</v>
      </c>
    </row>
    <row r="48" spans="1:8" s="3" customFormat="1" ht="15.75">
      <c r="A48" s="231">
        <v>8.3000000000000007</v>
      </c>
      <c r="B48" s="233" t="s">
        <v>363</v>
      </c>
      <c r="C48" s="287">
        <v>792.96</v>
      </c>
      <c r="D48" s="287">
        <v>1168817.366808</v>
      </c>
      <c r="E48" s="309">
        <f t="shared" si="1"/>
        <v>1169610.326808</v>
      </c>
      <c r="F48" s="287">
        <v>6456.96</v>
      </c>
      <c r="G48" s="287">
        <v>1187809.8081199997</v>
      </c>
      <c r="H48" s="288">
        <f t="shared" si="0"/>
        <v>1194266.7681199997</v>
      </c>
    </row>
    <row r="49" spans="1:8" s="3" customFormat="1" ht="15.75">
      <c r="A49" s="231">
        <v>8.4</v>
      </c>
      <c r="B49" s="233" t="s">
        <v>364</v>
      </c>
      <c r="C49" s="287">
        <v>792.96</v>
      </c>
      <c r="D49" s="287">
        <v>1123363.3759428</v>
      </c>
      <c r="E49" s="309">
        <f t="shared" si="1"/>
        <v>1124156.3359427999</v>
      </c>
      <c r="F49" s="287">
        <v>966.02666666666687</v>
      </c>
      <c r="G49" s="287">
        <v>1128137.36412</v>
      </c>
      <c r="H49" s="288">
        <f t="shared" si="0"/>
        <v>1129103.3907866667</v>
      </c>
    </row>
    <row r="50" spans="1:8" s="3" customFormat="1" ht="15.75">
      <c r="A50" s="231">
        <v>8.5</v>
      </c>
      <c r="B50" s="233" t="s">
        <v>365</v>
      </c>
      <c r="C50" s="287">
        <v>792.96</v>
      </c>
      <c r="D50" s="287">
        <v>817392.9556799999</v>
      </c>
      <c r="E50" s="309">
        <f t="shared" si="1"/>
        <v>818185.91567999986</v>
      </c>
      <c r="F50" s="287">
        <v>792.96</v>
      </c>
      <c r="G50" s="287">
        <v>1128137.36412</v>
      </c>
      <c r="H50" s="288">
        <f t="shared" si="0"/>
        <v>1128930.32412</v>
      </c>
    </row>
    <row r="51" spans="1:8" s="3" customFormat="1" ht="15.75">
      <c r="A51" s="231">
        <v>8.6</v>
      </c>
      <c r="B51" s="233" t="s">
        <v>366</v>
      </c>
      <c r="C51" s="287">
        <v>792.96</v>
      </c>
      <c r="D51" s="287">
        <v>504444.88368000003</v>
      </c>
      <c r="E51" s="309">
        <f t="shared" si="1"/>
        <v>505237.84368000005</v>
      </c>
      <c r="F51" s="287">
        <v>792.96</v>
      </c>
      <c r="G51" s="287">
        <v>908586.07462913333</v>
      </c>
      <c r="H51" s="288">
        <f t="shared" si="0"/>
        <v>909379.0346291333</v>
      </c>
    </row>
    <row r="52" spans="1:8" s="3" customFormat="1" ht="15.75">
      <c r="A52" s="231">
        <v>8.6999999999999993</v>
      </c>
      <c r="B52" s="233" t="s">
        <v>367</v>
      </c>
      <c r="C52" s="287">
        <v>1737.9039999999998</v>
      </c>
      <c r="D52" s="287">
        <v>713540.30467200023</v>
      </c>
      <c r="E52" s="309">
        <f t="shared" si="1"/>
        <v>715278.20867200021</v>
      </c>
      <c r="F52" s="287">
        <v>2744.5226666666663</v>
      </c>
      <c r="G52" s="287">
        <v>1309159.0888479999</v>
      </c>
      <c r="H52" s="288">
        <f t="shared" si="0"/>
        <v>1311903.6115146666</v>
      </c>
    </row>
    <row r="53" spans="1:8" s="3" customFormat="1" ht="26.25" thickBot="1">
      <c r="A53" s="236">
        <v>9</v>
      </c>
      <c r="B53" s="237" t="s">
        <v>368</v>
      </c>
      <c r="C53" s="310"/>
      <c r="D53" s="310"/>
      <c r="E53" s="311">
        <f t="shared" si="1"/>
        <v>0</v>
      </c>
      <c r="F53" s="310"/>
      <c r="G53" s="310"/>
      <c r="H53" s="294">
        <f t="shared" si="0"/>
        <v>0</v>
      </c>
    </row>
  </sheetData>
  <mergeCells count="4">
    <mergeCell ref="A5:A6"/>
    <mergeCell ref="B5:B6"/>
    <mergeCell ref="C5:E5"/>
    <mergeCell ref="F5:H5"/>
  </mergeCells>
  <pageMargins left="0.25" right="0.25" top="0.75" bottom="0.75" header="0.3" footer="0.3"/>
  <pageSetup paperSize="9" scale="6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tint="-9.9978637043366805E-2"/>
    <pageSetUpPr fitToPage="1"/>
  </sheetPr>
  <dimension ref="A1:H18"/>
  <sheetViews>
    <sheetView zoomScaleNormal="100" workbookViewId="0">
      <pane xSplit="1" ySplit="4" topLeftCell="B5" activePane="bottomRight" state="frozen"/>
      <selection activeCell="B1" sqref="B1:B2"/>
      <selection pane="topRight" activeCell="B1" sqref="B1:B2"/>
      <selection pane="bottomLeft" activeCell="B1" sqref="B1:B2"/>
      <selection pane="bottomRight" activeCell="C7" sqref="C7:D12"/>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8" t="s">
        <v>231</v>
      </c>
      <c r="B1" s="472" t="str">
        <f>Info!C2</f>
        <v>სს "ვითიბი ბანკი ჯორჯია"</v>
      </c>
      <c r="C1" s="17"/>
      <c r="D1" s="396"/>
    </row>
    <row r="2" spans="1:8" ht="15">
      <c r="A2" s="18" t="s">
        <v>232</v>
      </c>
      <c r="B2" s="472">
        <f>Info!D2</f>
        <v>43465</v>
      </c>
      <c r="C2" s="30"/>
      <c r="D2" s="19"/>
      <c r="E2" s="12"/>
      <c r="F2" s="12"/>
      <c r="G2" s="12"/>
      <c r="H2" s="12"/>
    </row>
    <row r="3" spans="1:8" ht="15">
      <c r="A3" s="18"/>
      <c r="B3" s="17"/>
      <c r="C3" s="30"/>
      <c r="D3" s="19"/>
      <c r="E3" s="12"/>
      <c r="F3" s="12"/>
      <c r="G3" s="12"/>
      <c r="H3" s="12"/>
    </row>
    <row r="4" spans="1:8" ht="15" customHeight="1" thickBot="1">
      <c r="A4" s="225" t="s">
        <v>656</v>
      </c>
      <c r="B4" s="226" t="s">
        <v>230</v>
      </c>
      <c r="C4" s="225"/>
      <c r="D4" s="227" t="s">
        <v>135</v>
      </c>
    </row>
    <row r="5" spans="1:8" ht="15" customHeight="1">
      <c r="A5" s="221" t="s">
        <v>32</v>
      </c>
      <c r="B5" s="222"/>
      <c r="C5" s="223" t="s">
        <v>5</v>
      </c>
      <c r="D5" s="224" t="s">
        <v>6</v>
      </c>
    </row>
    <row r="6" spans="1:8" ht="15" customHeight="1">
      <c r="A6" s="447">
        <v>1</v>
      </c>
      <c r="B6" s="448" t="s">
        <v>235</v>
      </c>
      <c r="C6" s="449">
        <f>C7+C9+C10</f>
        <v>1311028429.5520103</v>
      </c>
      <c r="D6" s="450">
        <f>D7+D9+D10</f>
        <v>1248965424.9266837</v>
      </c>
    </row>
    <row r="7" spans="1:8" ht="15" customHeight="1">
      <c r="A7" s="447">
        <v>1.1000000000000001</v>
      </c>
      <c r="B7" s="451" t="s">
        <v>27</v>
      </c>
      <c r="C7" s="452">
        <v>1224061505.2562582</v>
      </c>
      <c r="D7" s="453">
        <v>1164905463.0451114</v>
      </c>
    </row>
    <row r="8" spans="1:8" ht="25.5">
      <c r="A8" s="447" t="s">
        <v>295</v>
      </c>
      <c r="B8" s="454" t="s">
        <v>650</v>
      </c>
      <c r="C8" s="452">
        <v>3194042.25</v>
      </c>
      <c r="D8" s="453">
        <v>2784202.0250000004</v>
      </c>
    </row>
    <row r="9" spans="1:8" ht="15" customHeight="1">
      <c r="A9" s="447">
        <v>1.2</v>
      </c>
      <c r="B9" s="451" t="s">
        <v>28</v>
      </c>
      <c r="C9" s="452">
        <v>79080969.710767984</v>
      </c>
      <c r="D9" s="453">
        <v>76673609.366148248</v>
      </c>
    </row>
    <row r="10" spans="1:8" ht="15" customHeight="1">
      <c r="A10" s="447">
        <v>1.3</v>
      </c>
      <c r="B10" s="456" t="s">
        <v>83</v>
      </c>
      <c r="C10" s="455">
        <v>7885954.5849839998</v>
      </c>
      <c r="D10" s="453">
        <v>7386352.5154240001</v>
      </c>
    </row>
    <row r="11" spans="1:8" ht="15" customHeight="1">
      <c r="A11" s="447">
        <v>2</v>
      </c>
      <c r="B11" s="448" t="s">
        <v>236</v>
      </c>
      <c r="C11" s="452">
        <v>19294610.345060166</v>
      </c>
      <c r="D11" s="453">
        <v>24849344.200354338</v>
      </c>
    </row>
    <row r="12" spans="1:8" ht="15" customHeight="1">
      <c r="A12" s="467">
        <v>3</v>
      </c>
      <c r="B12" s="468" t="s">
        <v>234</v>
      </c>
      <c r="C12" s="455">
        <v>173580253.83800626</v>
      </c>
      <c r="D12" s="469">
        <v>161914684.94374996</v>
      </c>
    </row>
    <row r="13" spans="1:8" ht="15" customHeight="1" thickBot="1">
      <c r="A13" s="143">
        <v>4</v>
      </c>
      <c r="B13" s="144" t="s">
        <v>296</v>
      </c>
      <c r="C13" s="312">
        <f>C6+C11+C12</f>
        <v>1503903293.7350767</v>
      </c>
      <c r="D13" s="313">
        <f>D6+D11+D12</f>
        <v>1435729454.0707879</v>
      </c>
    </row>
    <row r="14" spans="1:8">
      <c r="B14" s="24"/>
    </row>
    <row r="15" spans="1:8">
      <c r="B15" s="112"/>
    </row>
    <row r="16" spans="1:8">
      <c r="B16" s="112"/>
    </row>
    <row r="17" spans="2:2">
      <c r="B17" s="112"/>
    </row>
    <row r="18" spans="2:2">
      <c r="B18" s="112"/>
    </row>
  </sheetData>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9.9978637043366805E-2"/>
    <pageSetUpPr fitToPage="1"/>
  </sheetPr>
  <dimension ref="A1:C27"/>
  <sheetViews>
    <sheetView zoomScaleNormal="100" workbookViewId="0">
      <pane xSplit="1" ySplit="4" topLeftCell="B5" activePane="bottomRight" state="frozen"/>
      <selection activeCell="B1" sqref="B1:B2"/>
      <selection pane="topRight" activeCell="B1" sqref="B1:B2"/>
      <selection pane="bottomLeft" activeCell="B1" sqref="B1:B2"/>
      <selection pane="bottomRight" activeCell="C26" sqref="C26"/>
    </sheetView>
  </sheetViews>
  <sheetFormatPr defaultRowHeight="15"/>
  <cols>
    <col min="1" max="1" width="9.5703125" style="2" bestFit="1" customWidth="1"/>
    <col min="2" max="2" width="90.42578125" style="2" bestFit="1" customWidth="1"/>
    <col min="3" max="3" width="9.140625" style="2"/>
  </cols>
  <sheetData>
    <row r="1" spans="1:3">
      <c r="A1" s="2" t="s">
        <v>231</v>
      </c>
      <c r="B1" s="474" t="str">
        <f>Info!C2</f>
        <v>სს "ვითიბი ბანკი ჯორჯია"</v>
      </c>
    </row>
    <row r="2" spans="1:3">
      <c r="A2" s="2" t="s">
        <v>232</v>
      </c>
      <c r="B2" s="474">
        <f>Info!D2</f>
        <v>43465</v>
      </c>
    </row>
    <row r="4" spans="1:3" ht="16.5" customHeight="1" thickBot="1">
      <c r="A4" s="261" t="s">
        <v>657</v>
      </c>
      <c r="B4" s="66" t="s">
        <v>191</v>
      </c>
      <c r="C4" s="14"/>
    </row>
    <row r="5" spans="1:3" ht="15.75">
      <c r="A5" s="11"/>
      <c r="B5" s="553" t="s">
        <v>192</v>
      </c>
      <c r="C5" s="554"/>
    </row>
    <row r="6" spans="1:3">
      <c r="A6" s="15">
        <v>1</v>
      </c>
      <c r="B6" s="68" t="s">
        <v>886</v>
      </c>
      <c r="C6" s="69"/>
    </row>
    <row r="7" spans="1:3">
      <c r="A7" s="15">
        <v>2</v>
      </c>
      <c r="B7" s="68" t="s">
        <v>887</v>
      </c>
      <c r="C7" s="69"/>
    </row>
    <row r="8" spans="1:3">
      <c r="A8" s="15">
        <v>3</v>
      </c>
      <c r="B8" s="68" t="s">
        <v>888</v>
      </c>
      <c r="C8" s="69"/>
    </row>
    <row r="9" spans="1:3">
      <c r="A9" s="15">
        <v>4</v>
      </c>
      <c r="B9" s="68" t="s">
        <v>889</v>
      </c>
      <c r="C9" s="69"/>
    </row>
    <row r="10" spans="1:3">
      <c r="A10" s="15">
        <v>5</v>
      </c>
      <c r="B10" s="68" t="s">
        <v>890</v>
      </c>
      <c r="C10" s="69"/>
    </row>
    <row r="11" spans="1:3">
      <c r="A11" s="15">
        <v>6</v>
      </c>
      <c r="B11" s="68" t="s">
        <v>891</v>
      </c>
      <c r="C11" s="69"/>
    </row>
    <row r="12" spans="1:3">
      <c r="A12" s="15"/>
      <c r="B12" s="555"/>
      <c r="C12" s="556"/>
    </row>
    <row r="13" spans="1:3" ht="15.75">
      <c r="A13" s="15"/>
      <c r="B13" s="557" t="s">
        <v>193</v>
      </c>
      <c r="C13" s="558"/>
    </row>
    <row r="14" spans="1:3" ht="15.75">
      <c r="A14" s="15">
        <v>1</v>
      </c>
      <c r="B14" s="28" t="s">
        <v>892</v>
      </c>
      <c r="C14" s="67"/>
    </row>
    <row r="15" spans="1:3" ht="15.75">
      <c r="A15" s="15">
        <v>2</v>
      </c>
      <c r="B15" s="28" t="s">
        <v>893</v>
      </c>
      <c r="C15" s="67"/>
    </row>
    <row r="16" spans="1:3" ht="15.75">
      <c r="A16" s="15">
        <v>3</v>
      </c>
      <c r="B16" s="28" t="s">
        <v>894</v>
      </c>
      <c r="C16" s="67"/>
    </row>
    <row r="17" spans="1:3" ht="15.75">
      <c r="A17" s="15">
        <v>4</v>
      </c>
      <c r="B17" s="28" t="s">
        <v>895</v>
      </c>
      <c r="C17" s="67"/>
    </row>
    <row r="18" spans="1:3" ht="15.75">
      <c r="A18" s="15">
        <v>5</v>
      </c>
      <c r="B18" s="28" t="s">
        <v>896</v>
      </c>
      <c r="C18" s="67"/>
    </row>
    <row r="19" spans="1:3" ht="15.75">
      <c r="A19" s="15">
        <v>6</v>
      </c>
      <c r="B19" s="28" t="s">
        <v>897</v>
      </c>
      <c r="C19" s="67"/>
    </row>
    <row r="20" spans="1:3" ht="15.75" customHeight="1">
      <c r="A20" s="15"/>
      <c r="B20" s="28"/>
      <c r="C20" s="29"/>
    </row>
    <row r="21" spans="1:3" ht="30" customHeight="1">
      <c r="A21" s="15"/>
      <c r="B21" s="559" t="s">
        <v>194</v>
      </c>
      <c r="C21" s="560"/>
    </row>
    <row r="22" spans="1:3">
      <c r="A22" s="15">
        <v>1</v>
      </c>
      <c r="B22" s="68" t="s">
        <v>898</v>
      </c>
      <c r="C22" s="487">
        <v>0.97384321770185212</v>
      </c>
    </row>
    <row r="23" spans="1:3">
      <c r="A23" s="485">
        <v>2</v>
      </c>
      <c r="B23" s="486" t="s">
        <v>899</v>
      </c>
      <c r="C23" s="487">
        <v>1.472765597699272E-2</v>
      </c>
    </row>
    <row r="24" spans="1:3" ht="15.75" customHeight="1">
      <c r="A24" s="15"/>
      <c r="B24" s="68"/>
      <c r="C24" s="69"/>
    </row>
    <row r="25" spans="1:3" ht="29.25" customHeight="1">
      <c r="A25" s="15"/>
      <c r="B25" s="559" t="s">
        <v>316</v>
      </c>
      <c r="C25" s="560"/>
    </row>
    <row r="26" spans="1:3">
      <c r="A26" s="15">
        <v>1</v>
      </c>
      <c r="B26" s="68" t="s">
        <v>900</v>
      </c>
      <c r="C26" s="487">
        <v>0.59336267254573849</v>
      </c>
    </row>
    <row r="27" spans="1:3" ht="16.5" thickBot="1">
      <c r="A27" s="16"/>
      <c r="B27" s="70"/>
      <c r="C27" s="71"/>
    </row>
  </sheetData>
  <mergeCells count="5">
    <mergeCell ref="B5:C5"/>
    <mergeCell ref="B12:C12"/>
    <mergeCell ref="B13:C13"/>
    <mergeCell ref="B25:C25"/>
    <mergeCell ref="B21:C21"/>
  </mergeCells>
  <pageMargins left="0.25" right="0.25" top="0.75" bottom="0.75" header="0.3" footer="0.3"/>
  <pageSetup scale="93"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tint="-9.9978637043366805E-2"/>
    <pageSetUpPr fitToPage="1"/>
  </sheetPr>
  <dimension ref="A1:G37"/>
  <sheetViews>
    <sheetView zoomScaleNormal="100" workbookViewId="0">
      <pane xSplit="1" ySplit="5" topLeftCell="B6" activePane="bottomRight" state="frozen"/>
      <selection activeCell="B1" sqref="B1:B2"/>
      <selection pane="topRight" activeCell="B1" sqref="B1:B2"/>
      <selection pane="bottomLeft" activeCell="B1" sqref="B1:B2"/>
      <selection pane="bottomRight" activeCell="C8" sqref="C8:E20"/>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231</v>
      </c>
      <c r="B1" s="472" t="str">
        <f>Info!C2</f>
        <v>სს "ვითიბი ბანკი ჯორჯია"</v>
      </c>
    </row>
    <row r="2" spans="1:7" s="22" customFormat="1" ht="15.75" customHeight="1">
      <c r="A2" s="22" t="s">
        <v>232</v>
      </c>
      <c r="B2" s="477">
        <f>Info!D2</f>
        <v>43465</v>
      </c>
    </row>
    <row r="3" spans="1:7" s="22" customFormat="1" ht="15.75" customHeight="1"/>
    <row r="4" spans="1:7" s="22" customFormat="1" ht="15.75" customHeight="1" thickBot="1">
      <c r="A4" s="262" t="s">
        <v>658</v>
      </c>
      <c r="B4" s="263" t="s">
        <v>305</v>
      </c>
      <c r="C4" s="200"/>
      <c r="D4" s="200"/>
      <c r="E4" s="201" t="s">
        <v>135</v>
      </c>
    </row>
    <row r="5" spans="1:7" s="127" customFormat="1" ht="17.45" customHeight="1">
      <c r="A5" s="413"/>
      <c r="B5" s="414"/>
      <c r="C5" s="199" t="s">
        <v>0</v>
      </c>
      <c r="D5" s="199" t="s">
        <v>1</v>
      </c>
      <c r="E5" s="415" t="s">
        <v>2</v>
      </c>
    </row>
    <row r="6" spans="1:7" s="167" customFormat="1" ht="14.45" customHeight="1">
      <c r="A6" s="416"/>
      <c r="B6" s="561" t="s">
        <v>274</v>
      </c>
      <c r="C6" s="561" t="s">
        <v>273</v>
      </c>
      <c r="D6" s="562" t="s">
        <v>272</v>
      </c>
      <c r="E6" s="563"/>
      <c r="G6"/>
    </row>
    <row r="7" spans="1:7" s="167" customFormat="1" ht="99.6" customHeight="1">
      <c r="A7" s="416"/>
      <c r="B7" s="561"/>
      <c r="C7" s="561"/>
      <c r="D7" s="409" t="s">
        <v>271</v>
      </c>
      <c r="E7" s="410" t="s">
        <v>833</v>
      </c>
      <c r="G7"/>
    </row>
    <row r="8" spans="1:7">
      <c r="A8" s="417">
        <v>1</v>
      </c>
      <c r="B8" s="418" t="s">
        <v>196</v>
      </c>
      <c r="C8" s="419">
        <v>47155853</v>
      </c>
      <c r="D8" s="419"/>
      <c r="E8" s="420">
        <v>47155853</v>
      </c>
    </row>
    <row r="9" spans="1:7">
      <c r="A9" s="417">
        <v>2</v>
      </c>
      <c r="B9" s="418" t="s">
        <v>197</v>
      </c>
      <c r="C9" s="419">
        <v>208412597</v>
      </c>
      <c r="D9" s="419"/>
      <c r="E9" s="420">
        <v>208412597</v>
      </c>
    </row>
    <row r="10" spans="1:7">
      <c r="A10" s="417">
        <v>3</v>
      </c>
      <c r="B10" s="418" t="s">
        <v>270</v>
      </c>
      <c r="C10" s="419">
        <v>85339069</v>
      </c>
      <c r="D10" s="419"/>
      <c r="E10" s="420">
        <v>85339069</v>
      </c>
    </row>
    <row r="11" spans="1:7" ht="25.5">
      <c r="A11" s="417">
        <v>4</v>
      </c>
      <c r="B11" s="418" t="s">
        <v>227</v>
      </c>
      <c r="C11" s="419">
        <v>0</v>
      </c>
      <c r="D11" s="419"/>
      <c r="E11" s="420">
        <v>0</v>
      </c>
    </row>
    <row r="12" spans="1:7">
      <c r="A12" s="417">
        <v>5</v>
      </c>
      <c r="B12" s="418" t="s">
        <v>199</v>
      </c>
      <c r="C12" s="419">
        <v>113512658</v>
      </c>
      <c r="D12" s="419"/>
      <c r="E12" s="420">
        <v>113512658</v>
      </c>
    </row>
    <row r="13" spans="1:7">
      <c r="A13" s="417">
        <v>6.1</v>
      </c>
      <c r="B13" s="418" t="s">
        <v>200</v>
      </c>
      <c r="C13" s="421">
        <v>1118778118.4312525</v>
      </c>
      <c r="D13" s="419"/>
      <c r="E13" s="420">
        <v>1118778118.4312525</v>
      </c>
    </row>
    <row r="14" spans="1:7">
      <c r="A14" s="417">
        <v>6.2</v>
      </c>
      <c r="B14" s="422" t="s">
        <v>201</v>
      </c>
      <c r="C14" s="421">
        <v>-62857305.927955545</v>
      </c>
      <c r="D14" s="419"/>
      <c r="E14" s="420">
        <v>-62857305.927955545</v>
      </c>
    </row>
    <row r="15" spans="1:7">
      <c r="A15" s="417">
        <v>6</v>
      </c>
      <c r="B15" s="418" t="s">
        <v>269</v>
      </c>
      <c r="C15" s="419">
        <v>1055920812.5032969</v>
      </c>
      <c r="D15" s="419"/>
      <c r="E15" s="420">
        <v>1055920812.5032969</v>
      </c>
    </row>
    <row r="16" spans="1:7" ht="25.5">
      <c r="A16" s="417">
        <v>7</v>
      </c>
      <c r="B16" s="418" t="s">
        <v>203</v>
      </c>
      <c r="C16" s="419">
        <v>8952126</v>
      </c>
      <c r="D16" s="419"/>
      <c r="E16" s="420">
        <v>8952126</v>
      </c>
    </row>
    <row r="17" spans="1:7">
      <c r="A17" s="417">
        <v>8</v>
      </c>
      <c r="B17" s="418" t="s">
        <v>204</v>
      </c>
      <c r="C17" s="419">
        <v>8934730.9699999988</v>
      </c>
      <c r="D17" s="419"/>
      <c r="E17" s="420">
        <v>8934730.9699999988</v>
      </c>
      <c r="F17" s="6"/>
      <c r="G17" s="6"/>
    </row>
    <row r="18" spans="1:7">
      <c r="A18" s="417">
        <v>9</v>
      </c>
      <c r="B18" s="418" t="s">
        <v>205</v>
      </c>
      <c r="C18" s="419">
        <v>54000</v>
      </c>
      <c r="D18" s="419"/>
      <c r="E18" s="420">
        <v>54000</v>
      </c>
      <c r="G18" s="6"/>
    </row>
    <row r="19" spans="1:7" ht="25.5">
      <c r="A19" s="417">
        <v>10</v>
      </c>
      <c r="B19" s="418" t="s">
        <v>206</v>
      </c>
      <c r="C19" s="419">
        <v>51496322</v>
      </c>
      <c r="D19" s="419">
        <v>8330205</v>
      </c>
      <c r="E19" s="420">
        <v>43166117</v>
      </c>
      <c r="G19" s="6"/>
    </row>
    <row r="20" spans="1:7">
      <c r="A20" s="417">
        <v>11</v>
      </c>
      <c r="B20" s="418" t="s">
        <v>207</v>
      </c>
      <c r="C20" s="419">
        <v>42248738.129999995</v>
      </c>
      <c r="D20" s="419"/>
      <c r="E20" s="420">
        <v>42248738.129999995</v>
      </c>
    </row>
    <row r="21" spans="1:7" ht="51.75" thickBot="1">
      <c r="A21" s="423"/>
      <c r="B21" s="424" t="s">
        <v>796</v>
      </c>
      <c r="C21" s="365">
        <f>SUM(C8:C12, C15:C20)</f>
        <v>1622026906.6032968</v>
      </c>
      <c r="D21" s="365">
        <f>SUM(D8:D12, D15:D20)</f>
        <v>8330205</v>
      </c>
      <c r="E21" s="425">
        <f>SUM(E8:E12, E15:E20)</f>
        <v>1613696701.6032968</v>
      </c>
    </row>
    <row r="22" spans="1:7">
      <c r="A22"/>
      <c r="B22"/>
      <c r="C22"/>
      <c r="D22"/>
      <c r="E22"/>
    </row>
    <row r="23" spans="1:7">
      <c r="A23"/>
      <c r="B23"/>
      <c r="C23"/>
      <c r="D23"/>
      <c r="E23"/>
    </row>
    <row r="25" spans="1:7" s="2" customFormat="1">
      <c r="B25" s="73"/>
      <c r="F25"/>
      <c r="G25"/>
    </row>
    <row r="26" spans="1:7" s="2" customFormat="1">
      <c r="B26" s="74"/>
      <c r="F26"/>
      <c r="G26"/>
    </row>
    <row r="27" spans="1:7" s="2" customFormat="1">
      <c r="B27" s="73"/>
      <c r="F27"/>
      <c r="G27"/>
    </row>
    <row r="28" spans="1:7" s="2" customFormat="1">
      <c r="B28" s="73"/>
      <c r="F28"/>
      <c r="G28"/>
    </row>
    <row r="29" spans="1:7" s="2" customFormat="1">
      <c r="B29" s="73"/>
      <c r="F29"/>
      <c r="G29"/>
    </row>
    <row r="30" spans="1:7" s="2" customFormat="1">
      <c r="B30" s="73"/>
      <c r="F30"/>
      <c r="G30"/>
    </row>
    <row r="31" spans="1:7" s="2" customFormat="1">
      <c r="B31" s="73"/>
      <c r="F31"/>
      <c r="G31"/>
    </row>
    <row r="32" spans="1:7" s="2" customFormat="1">
      <c r="B32" s="74"/>
      <c r="F32"/>
      <c r="G32"/>
    </row>
    <row r="33" spans="2:7" s="2" customFormat="1">
      <c r="B33" s="74"/>
      <c r="F33"/>
      <c r="G33"/>
    </row>
    <row r="34" spans="2:7" s="2" customFormat="1">
      <c r="B34" s="74"/>
      <c r="F34"/>
      <c r="G34"/>
    </row>
    <row r="35" spans="2:7" s="2" customFormat="1">
      <c r="B35" s="74"/>
      <c r="F35"/>
      <c r="G35"/>
    </row>
    <row r="36" spans="2:7" s="2" customFormat="1">
      <c r="B36" s="74"/>
      <c r="F36"/>
      <c r="G36"/>
    </row>
    <row r="37" spans="2:7" s="2" customFormat="1">
      <c r="B37" s="74"/>
      <c r="F37"/>
      <c r="G37"/>
    </row>
  </sheetData>
  <mergeCells count="3">
    <mergeCell ref="B6:B7"/>
    <mergeCell ref="C6:C7"/>
    <mergeCell ref="D6:E6"/>
  </mergeCells>
  <pageMargins left="0.25" right="0.25" top="0.75" bottom="0.75" header="0.3" footer="0.3"/>
  <pageSetup paperSize="9" orientation="landscape"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tint="-9.9978637043366805E-2"/>
    <pageSetUpPr fitToPage="1"/>
  </sheetPr>
  <dimension ref="A1:I33"/>
  <sheetViews>
    <sheetView zoomScaleNormal="100" workbookViewId="0">
      <pane xSplit="1" ySplit="4" topLeftCell="B5" activePane="bottomRight" state="frozen"/>
      <selection activeCell="B1" sqref="B1:B2"/>
      <selection pane="topRight" activeCell="B1" sqref="B1:B2"/>
      <selection pane="bottomLeft" activeCell="B1" sqref="B1:B2"/>
      <selection pane="bottomRight" activeCell="C9" sqref="C9:C12"/>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231</v>
      </c>
      <c r="B1" s="472" t="str">
        <f>Info!C2</f>
        <v>სს "ვითიბი ბანკი ჯორჯია"</v>
      </c>
    </row>
    <row r="2" spans="1:6" s="22" customFormat="1" ht="15.75" customHeight="1">
      <c r="A2" s="22" t="s">
        <v>232</v>
      </c>
      <c r="B2" s="477">
        <f>Info!D2</f>
        <v>43465</v>
      </c>
      <c r="C2"/>
      <c r="D2"/>
      <c r="E2"/>
      <c r="F2"/>
    </row>
    <row r="3" spans="1:6" s="22" customFormat="1" ht="15.75" customHeight="1">
      <c r="C3"/>
      <c r="D3"/>
      <c r="E3"/>
      <c r="F3"/>
    </row>
    <row r="4" spans="1:6" s="22" customFormat="1" ht="26.25" thickBot="1">
      <c r="A4" s="22" t="s">
        <v>659</v>
      </c>
      <c r="B4" s="207" t="s">
        <v>309</v>
      </c>
      <c r="C4" s="201" t="s">
        <v>135</v>
      </c>
      <c r="D4"/>
      <c r="E4"/>
      <c r="F4"/>
    </row>
    <row r="5" spans="1:6" ht="26.25">
      <c r="A5" s="202">
        <v>1</v>
      </c>
      <c r="B5" s="203" t="s">
        <v>695</v>
      </c>
      <c r="C5" s="314">
        <f>'7. LI1'!E21</f>
        <v>1613696701.6032968</v>
      </c>
    </row>
    <row r="6" spans="1:6" s="192" customFormat="1">
      <c r="A6" s="126">
        <v>2.1</v>
      </c>
      <c r="B6" s="209" t="s">
        <v>310</v>
      </c>
      <c r="C6" s="315">
        <v>158107050.61985996</v>
      </c>
    </row>
    <row r="7" spans="1:6" s="4" customFormat="1" ht="25.5" outlineLevel="1">
      <c r="A7" s="208">
        <v>2.2000000000000002</v>
      </c>
      <c r="B7" s="204" t="s">
        <v>311</v>
      </c>
      <c r="C7" s="316">
        <v>121945568.5623</v>
      </c>
    </row>
    <row r="8" spans="1:6" s="4" customFormat="1" ht="26.25">
      <c r="A8" s="208">
        <v>3</v>
      </c>
      <c r="B8" s="205" t="s">
        <v>696</v>
      </c>
      <c r="C8" s="317">
        <f>SUM(C5:C7)</f>
        <v>1893749320.7854567</v>
      </c>
    </row>
    <row r="9" spans="1:6" s="192" customFormat="1">
      <c r="A9" s="126">
        <v>4</v>
      </c>
      <c r="B9" s="212" t="s">
        <v>306</v>
      </c>
      <c r="C9" s="315">
        <v>19234922.810345922</v>
      </c>
    </row>
    <row r="10" spans="1:6" s="4" customFormat="1" ht="25.5" outlineLevel="1">
      <c r="A10" s="208">
        <v>5.0999999999999996</v>
      </c>
      <c r="B10" s="204" t="s">
        <v>317</v>
      </c>
      <c r="C10" s="316">
        <v>-67386864.288053021</v>
      </c>
    </row>
    <row r="11" spans="1:6" s="4" customFormat="1" ht="25.5" outlineLevel="1">
      <c r="A11" s="208">
        <v>5.2</v>
      </c>
      <c r="B11" s="204" t="s">
        <v>318</v>
      </c>
      <c r="C11" s="316">
        <v>-114059613.97731599</v>
      </c>
    </row>
    <row r="12" spans="1:6" s="4" customFormat="1">
      <c r="A12" s="208">
        <v>6</v>
      </c>
      <c r="B12" s="210" t="s">
        <v>307</v>
      </c>
      <c r="C12" s="426">
        <v>300866.90000000002</v>
      </c>
    </row>
    <row r="13" spans="1:6" s="4" customFormat="1" ht="15.75" thickBot="1">
      <c r="A13" s="211">
        <v>7</v>
      </c>
      <c r="B13" s="206" t="s">
        <v>308</v>
      </c>
      <c r="C13" s="318">
        <f>SUM(C8:C12)</f>
        <v>1731838632.2304337</v>
      </c>
    </row>
    <row r="17" spans="2:9" s="2" customFormat="1">
      <c r="B17" s="75"/>
      <c r="C17"/>
      <c r="D17"/>
      <c r="E17"/>
      <c r="F17"/>
      <c r="G17"/>
      <c r="H17"/>
      <c r="I17"/>
    </row>
    <row r="18" spans="2:9" s="2" customFormat="1">
      <c r="B18" s="72"/>
      <c r="C18"/>
      <c r="D18"/>
      <c r="E18"/>
      <c r="F18"/>
      <c r="G18"/>
      <c r="H18"/>
      <c r="I18"/>
    </row>
    <row r="19" spans="2:9" s="2" customFormat="1">
      <c r="B19" s="72"/>
      <c r="C19"/>
      <c r="D19"/>
      <c r="E19"/>
      <c r="F19"/>
      <c r="G19"/>
      <c r="H19"/>
      <c r="I19"/>
    </row>
    <row r="20" spans="2:9" s="2" customFormat="1">
      <c r="B20" s="74"/>
      <c r="C20"/>
      <c r="D20"/>
      <c r="E20"/>
      <c r="F20"/>
      <c r="G20"/>
      <c r="H20"/>
      <c r="I20"/>
    </row>
    <row r="21" spans="2:9" s="2" customFormat="1">
      <c r="B21" s="73"/>
      <c r="C21"/>
      <c r="D21"/>
      <c r="E21"/>
      <c r="F21"/>
      <c r="G21"/>
      <c r="H21"/>
      <c r="I21"/>
    </row>
    <row r="22" spans="2:9" s="2" customFormat="1">
      <c r="B22" s="74"/>
      <c r="C22"/>
      <c r="D22"/>
      <c r="E22"/>
      <c r="F22"/>
      <c r="G22"/>
      <c r="H22"/>
      <c r="I22"/>
    </row>
    <row r="23" spans="2:9" s="2" customFormat="1">
      <c r="B23" s="73"/>
      <c r="C23"/>
      <c r="D23"/>
      <c r="E23"/>
      <c r="F23"/>
      <c r="G23"/>
      <c r="H23"/>
      <c r="I23"/>
    </row>
    <row r="24" spans="2:9" s="2" customFormat="1">
      <c r="B24" s="73"/>
      <c r="C24"/>
      <c r="D24"/>
      <c r="E24"/>
      <c r="F24"/>
      <c r="G24"/>
      <c r="H24"/>
      <c r="I24"/>
    </row>
    <row r="25" spans="2:9" s="2" customFormat="1">
      <c r="B25" s="73"/>
      <c r="C25"/>
      <c r="D25"/>
      <c r="E25"/>
      <c r="F25"/>
      <c r="G25"/>
      <c r="H25"/>
      <c r="I25"/>
    </row>
    <row r="26" spans="2:9" s="2" customFormat="1">
      <c r="B26" s="73"/>
      <c r="C26"/>
      <c r="D26"/>
      <c r="E26"/>
      <c r="F26"/>
      <c r="G26"/>
      <c r="H26"/>
      <c r="I26"/>
    </row>
    <row r="27" spans="2:9" s="2" customFormat="1">
      <c r="B27" s="73"/>
      <c r="C27"/>
      <c r="D27"/>
      <c r="E27"/>
      <c r="F27"/>
      <c r="G27"/>
      <c r="H27"/>
      <c r="I27"/>
    </row>
    <row r="28" spans="2:9" s="2" customFormat="1">
      <c r="B28" s="74"/>
      <c r="C28"/>
      <c r="D28"/>
      <c r="E28"/>
      <c r="F28"/>
      <c r="G28"/>
      <c r="H28"/>
      <c r="I28"/>
    </row>
    <row r="29" spans="2:9" s="2" customFormat="1">
      <c r="B29" s="74"/>
      <c r="C29"/>
      <c r="D29"/>
      <c r="E29"/>
      <c r="F29"/>
      <c r="G29"/>
      <c r="H29"/>
      <c r="I29"/>
    </row>
    <row r="30" spans="2:9" s="2" customFormat="1">
      <c r="B30" s="74"/>
      <c r="C30"/>
      <c r="D30"/>
      <c r="E30"/>
      <c r="F30"/>
      <c r="G30"/>
      <c r="H30"/>
      <c r="I30"/>
    </row>
    <row r="31" spans="2:9" s="2" customFormat="1">
      <c r="B31" s="74"/>
      <c r="C31"/>
      <c r="D31"/>
      <c r="E31"/>
      <c r="F31"/>
      <c r="G31"/>
      <c r="H31"/>
      <c r="I31"/>
    </row>
    <row r="32" spans="2:9" s="2" customFormat="1">
      <c r="B32" s="74"/>
      <c r="C32"/>
      <c r="D32"/>
      <c r="E32"/>
      <c r="F32"/>
      <c r="G32"/>
      <c r="H32"/>
      <c r="I32"/>
    </row>
    <row r="33" spans="2:9" s="2" customFormat="1">
      <c r="B33" s="74"/>
      <c r="C33"/>
      <c r="D33"/>
      <c r="E33"/>
      <c r="F33"/>
      <c r="G33"/>
      <c r="H33"/>
      <c r="I33"/>
    </row>
  </sheetData>
  <pageMargins left="0.25" right="0.25" top="0.75" bottom="0.75" header="0.3" footer="0.3"/>
  <pageSetup paperSize="9" orientation="landscape"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eMKB5xEVaEtOcBmqhSi60FIl1K5t8+WA63Rh6pmLKt4=</DigestValue>
    </Reference>
    <Reference Type="http://www.w3.org/2000/09/xmldsig#Object" URI="#idOfficeObject">
      <DigestMethod Algorithm="http://www.w3.org/2001/04/xmlenc#sha256"/>
      <DigestValue>Y/HGlErndRPANrevpbTw4V1CCGa8KdBeKmPr9Ts7gmg=</DigestValue>
    </Reference>
    <Reference Type="http://uri.etsi.org/01903#SignedProperties" URI="#idSignedProperties">
      <Transforms>
        <Transform Algorithm="http://www.w3.org/TR/2001/REC-xml-c14n-20010315"/>
      </Transforms>
      <DigestMethod Algorithm="http://www.w3.org/2001/04/xmlenc#sha256"/>
      <DigestValue>volKheFqwW27SnIbdkdwAMfxBBeiXeNPrZz1x2GxBvw=</DigestValue>
    </Reference>
  </SignedInfo>
  <SignatureValue>OhG24Gtu/kSggRC8duiVeXxXqLIsQLmPK47alLVTLWGj1vGgxPRmCMWgtsmiiIPLxF/H0o55Ux7a
Khu1Jc2lEOE3FxhwQWqFxSBDo6TEbdHuQVQOFA+XeCeZEQD9yeULXicgNdlNh2NgtrvhWA7OUBpj
Yui4eyXEzR8T6fpT7sDGLhp2nSCTIIbsJBTJFn+DI6WCaHZNPFz91ZbTcw4sjx0izUy3PdY4OAVS
hLLsT9ToHst2/Kp4DaRC5YUVT2posAYkp6jb5Pv45gIvs/9CnFhPhRJRMgasJn9yFLFstLRtviwD
xu32ohnZaI4qFdkxF2vv1tUzJaaa231VWbtCag==</SignatureValue>
  <KeyInfo>
    <X509Data>
      <X509Certificate>MIIGRjCCBS6gAwIBAgIKfDjd0gACAAAc8jANBgkqhkiG9w0BAQsFADBKMRIwEAYKCZImiZPyLGQBGRYCZ2UxEzARBgoJkiaJk/IsZAEZFgNuYmcxHzAdBgNVBAMTFk5CRyBDbGFzcyAyIElOVCBTdWIgQ0EwHhcNMTcwMjE1MTQwMzUxWhcNMTkwMjE1MTQwMzUxWjBEMR0wGwYDVQQKExRKU0MgVlRCIEJhbmsgR2VvcmdpYTEjMCEGA1UEAxMaQlZUIC0gSXJha2xpIENoYWtobmFzaHZpbGkwggEiMA0GCSqGSIb3DQEBAQUAA4IBDwAwggEKAoIBAQCxiGLThxYQeGn4FuZNM9noJRo9aIVyE/DUxVWijsXuBo3bOSd8GS+htVeNMBTh3RgGVtsfBzi9FrGBHyLySpHVbyxDpf4B/yWV+FjWhH31N6MXsFpXS3xjuPNODCtNdt+A/xHmgUggUfnIhrVg3/FyJglYOwVgHsiWGQT0DGNoDC9apsWmHdsSVUohOiIQx3OSjQqAKk2fIp4808hi2U2dgNLk2GRVdQQe7ojjsfIkJI/cbqok4aephw5tRYbz4QQ9m+NIAyisdUFJUnWEJsRGxisGGFPEMrEJfY6cB3Ix7ZpNGqppp1d0fEHB5lNMO/cHHqqPsZdGxZu36HdEKHcNAgMBAAGjggMyMIIDLjA8BgkrBgEEAYI3FQcELzAtBiUrBgEEAYI3FQjmsmCDjfVEhoGZCYO4oUqDvoRxBIHPkBGGr54RAgFkAgEbMB0GA1UdJQQWMBQGCCsGAQUFBwMCBggrBgEFBQcDBDALBgNVHQ8EBAMCB4AwJwYJKwYBBAGCNxUKBBowGDAKBggrBgEFBQcDAjAKBggrBgEFBQcDBDAdBgNVHQ4EFgQU+lTZw8paNUKj1la805ElgWahjMs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JDTni8aCYhYPDilYMrOLroqTQXHPkDBrYvpC8FrzCK65+n0pacE6n/L1pkGm6+HqaDiYleRdshj8tcBTFU/K7d+SrE+UB4eGXv/UPcvrLSlPd3ro2ZVN/ucbOgbbpPRQ9838hTccZtg3HLyk3Sx2tmdu1Rz/ABtv/uO1oHyFylZppJKy3+oM1Mz3cBMtaaEXskmA900BC89lmBli7Cn1ppQzhVvf9H1/VCLdBlMwE4YvKqsr21GTrwgnfbBOQ8AHSkiB1DU9579jNijmlADADyDajNh7gQXkjg1Wv89j+QvA5Gtl4zNgr+lCnmFYbjL4E7vNbT1K3jj/DoWlco9nK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Transform>
          <Transform Algorithm="http://www.w3.org/TR/2001/REC-xml-c14n-20010315"/>
        </Transforms>
        <DigestMethod Algorithm="http://www.w3.org/2001/04/xmlenc#sha256"/>
        <DigestValue>n+gTK8YePr69EeQH6pc9pxlgrVVHzfGi1Lf5LysFRUo=</DigestValue>
      </Reference>
      <Reference URI="/xl/calcChain.xml?ContentType=application/vnd.openxmlformats-officedocument.spreadsheetml.calcChain+xml">
        <DigestMethod Algorithm="http://www.w3.org/2001/04/xmlenc#sha256"/>
        <DigestValue>pxcGBJEG4TR0tsZDKfS++r2G+7rEvt2YIVOpCm8TrCs=</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lpw+oz99RKFyA/l7J5WY6ViuS9p57TIi2UVfZxA+fBg=</DigestValue>
      </Reference>
      <Reference URI="/xl/printerSettings/printerSettings10.bin?ContentType=application/vnd.openxmlformats-officedocument.spreadsheetml.printerSettings">
        <DigestMethod Algorithm="http://www.w3.org/2001/04/xmlenc#sha256"/>
        <DigestValue>1i09V8yQeIZ3AZ/ngPpk96XTjBjFiNnaOPRmw5jSnFY=</DigestValue>
      </Reference>
      <Reference URI="/xl/printerSettings/printerSettings11.bin?ContentType=application/vnd.openxmlformats-officedocument.spreadsheetml.printerSettings">
        <DigestMethod Algorithm="http://www.w3.org/2001/04/xmlenc#sha256"/>
        <DigestValue>oG0oqddZFJA4wxMpvmRZeQbjyNqcc9VmvbxXZvuDrKs=</DigestValue>
      </Reference>
      <Reference URI="/xl/printerSettings/printerSettings12.bin?ContentType=application/vnd.openxmlformats-officedocument.spreadsheetml.printerSettings">
        <DigestMethod Algorithm="http://www.w3.org/2001/04/xmlenc#sha256"/>
        <DigestValue>o5V5zGe5hOmepW+snbuQD6yTdlwjo0jUVwVh0Tc64dI=</DigestValue>
      </Reference>
      <Reference URI="/xl/printerSettings/printerSettings13.bin?ContentType=application/vnd.openxmlformats-officedocument.spreadsheetml.printerSettings">
        <DigestMethod Algorithm="http://www.w3.org/2001/04/xmlenc#sha256"/>
        <DigestValue>5cyseAP2LARRwyoIjgIxYnBvclKH6qHRvkXpn+rbb3k=</DigestValue>
      </Reference>
      <Reference URI="/xl/printerSettings/printerSettings14.bin?ContentType=application/vnd.openxmlformats-officedocument.spreadsheetml.printerSettings">
        <DigestMethod Algorithm="http://www.w3.org/2001/04/xmlenc#sha256"/>
        <DigestValue>ZEl745t3akrCxEDtc3vOpYCkmH0mOd9QoTeQGUy5aaA=</DigestValue>
      </Reference>
      <Reference URI="/xl/printerSettings/printerSettings15.bin?ContentType=application/vnd.openxmlformats-officedocument.spreadsheetml.printerSettings">
        <DigestMethod Algorithm="http://www.w3.org/2001/04/xmlenc#sha256"/>
        <DigestValue>73NAIj+BAfJT4mF4BfoFUZzX7R29sf7lEDlMGjSQ+Tg=</DigestValue>
      </Reference>
      <Reference URI="/xl/printerSettings/printerSettings16.bin?ContentType=application/vnd.openxmlformats-officedocument.spreadsheetml.printerSettings">
        <DigestMethod Algorithm="http://www.w3.org/2001/04/xmlenc#sha256"/>
        <DigestValue>ZEl745t3akrCxEDtc3vOpYCkmH0mOd9QoTeQGUy5aaA=</DigestValue>
      </Reference>
      <Reference URI="/xl/printerSettings/printerSettings17.bin?ContentType=application/vnd.openxmlformats-officedocument.spreadsheetml.printerSettings">
        <DigestMethod Algorithm="http://www.w3.org/2001/04/xmlenc#sha256"/>
        <DigestValue>wyDtnosuOnxAzfjR6tqoibfrgsKwhq7ro8P/A/VFuCk=</DigestValue>
      </Reference>
      <Reference URI="/xl/printerSettings/printerSettings18.bin?ContentType=application/vnd.openxmlformats-officedocument.spreadsheetml.printerSettings">
        <DigestMethod Algorithm="http://www.w3.org/2001/04/xmlenc#sha256"/>
        <DigestValue>k8PYBlURlBO6NDqKNKx8EhWmk49OeATEK/zYl+Sp0MM=</DigestValue>
      </Reference>
      <Reference URI="/xl/printerSettings/printerSettings19.bin?ContentType=application/vnd.openxmlformats-officedocument.spreadsheetml.printerSettings">
        <DigestMethod Algorithm="http://www.w3.org/2001/04/xmlenc#sha256"/>
        <DigestValue>efTpzSdv8OtKCmWZmmO9ekrZsuTx33X94IO2/2WxBxM=</DigestValue>
      </Reference>
      <Reference URI="/xl/printerSettings/printerSettings2.bin?ContentType=application/vnd.openxmlformats-officedocument.spreadsheetml.printerSettings">
        <DigestMethod Algorithm="http://www.w3.org/2001/04/xmlenc#sha256"/>
        <DigestValue>fMRE8ob6BjJgpGu7Wc9K9yqlVIirOGMgFXFxMGrtCV0=</DigestValue>
      </Reference>
      <Reference URI="/xl/printerSettings/printerSettings3.bin?ContentType=application/vnd.openxmlformats-officedocument.spreadsheetml.printerSettings">
        <DigestMethod Algorithm="http://www.w3.org/2001/04/xmlenc#sha256"/>
        <DigestValue>rkxTWCnO9FoDxmzkYLIyE0JJJ3b+jAc7EZe3IenuNCI=</DigestValue>
      </Reference>
      <Reference URI="/xl/printerSettings/printerSettings4.bin?ContentType=application/vnd.openxmlformats-officedocument.spreadsheetml.printerSettings">
        <DigestMethod Algorithm="http://www.w3.org/2001/04/xmlenc#sha256"/>
        <DigestValue>rkxTWCnO9FoDxmzkYLIyE0JJJ3b+jAc7EZe3IenuNCI=</DigestValue>
      </Reference>
      <Reference URI="/xl/printerSettings/printerSettings5.bin?ContentType=application/vnd.openxmlformats-officedocument.spreadsheetml.printerSettings">
        <DigestMethod Algorithm="http://www.w3.org/2001/04/xmlenc#sha256"/>
        <DigestValue>IIAfMelTcHPbjlulySS/IyU6VVJPWgJyv33AtQgHFeI=</DigestValue>
      </Reference>
      <Reference URI="/xl/printerSettings/printerSettings6.bin?ContentType=application/vnd.openxmlformats-officedocument.spreadsheetml.printerSettings">
        <DigestMethod Algorithm="http://www.w3.org/2001/04/xmlenc#sha256"/>
        <DigestValue>ZEl745t3akrCxEDtc3vOpYCkmH0mOd9QoTeQGUy5aaA=</DigestValue>
      </Reference>
      <Reference URI="/xl/printerSettings/printerSettings7.bin?ContentType=application/vnd.openxmlformats-officedocument.spreadsheetml.printerSettings">
        <DigestMethod Algorithm="http://www.w3.org/2001/04/xmlenc#sha256"/>
        <DigestValue>fLO3W3UZIm9doBkCDQDNddQXJ3FYHOIld0G+mOcfUb0=</DigestValue>
      </Reference>
      <Reference URI="/xl/printerSettings/printerSettings8.bin?ContentType=application/vnd.openxmlformats-officedocument.spreadsheetml.printerSettings">
        <DigestMethod Algorithm="http://www.w3.org/2001/04/xmlenc#sha256"/>
        <DigestValue>ZEl745t3akrCxEDtc3vOpYCkmH0mOd9QoTeQGUy5aaA=</DigestValue>
      </Reference>
      <Reference URI="/xl/printerSettings/printerSettings9.bin?ContentType=application/vnd.openxmlformats-officedocument.spreadsheetml.printerSettings">
        <DigestMethod Algorithm="http://www.w3.org/2001/04/xmlenc#sha256"/>
        <DigestValue>ZEl745t3akrCxEDtc3vOpYCkmH0mOd9QoTeQGUy5aaA=</DigestValue>
      </Reference>
      <Reference URI="/xl/sharedStrings.xml?ContentType=application/vnd.openxmlformats-officedocument.spreadsheetml.sharedStrings+xml">
        <DigestMethod Algorithm="http://www.w3.org/2001/04/xmlenc#sha256"/>
        <DigestValue>rTriGkgSTdB7rI91IUwUq41I63/C58Mz5gGqB01H13U=</DigestValue>
      </Reference>
      <Reference URI="/xl/styles.xml?ContentType=application/vnd.openxmlformats-officedocument.spreadsheetml.styles+xml">
        <DigestMethod Algorithm="http://www.w3.org/2001/04/xmlenc#sha256"/>
        <DigestValue>1eQbSWtj1Fex10er3Jor9KjlLQlFkWBVSJd1lsVDOAI=</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KXE4yzIBgWx/sBQqp9ddbklTV48JKIzsivvtKjx0YiI=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wIICrmP1Gc/tsMrmWkx92PF6c5NRlGMl7LD8p6hZs+s=</DigestValue>
      </Reference>
      <Reference URI="/xl/worksheets/sheet10.xml?ContentType=application/vnd.openxmlformats-officedocument.spreadsheetml.worksheet+xml">
        <DigestMethod Algorithm="http://www.w3.org/2001/04/xmlenc#sha256"/>
        <DigestValue>EAG2iF/ZXSG+eQh4+A4FrdHS2BrtrikfPAIxPU6Pfaw=</DigestValue>
      </Reference>
      <Reference URI="/xl/worksheets/sheet11.xml?ContentType=application/vnd.openxmlformats-officedocument.spreadsheetml.worksheet+xml">
        <DigestMethod Algorithm="http://www.w3.org/2001/04/xmlenc#sha256"/>
        <DigestValue>u5xNcot5thUZbvTd5fr74JQHS1UY4DrtNilyi4gpKYI=</DigestValue>
      </Reference>
      <Reference URI="/xl/worksheets/sheet12.xml?ContentType=application/vnd.openxmlformats-officedocument.spreadsheetml.worksheet+xml">
        <DigestMethod Algorithm="http://www.w3.org/2001/04/xmlenc#sha256"/>
        <DigestValue>NSklxcPcuFZcobDhV+0tpZIg/T/aw6eyax9qalCnjJk=</DigestValue>
      </Reference>
      <Reference URI="/xl/worksheets/sheet13.xml?ContentType=application/vnd.openxmlformats-officedocument.spreadsheetml.worksheet+xml">
        <DigestMethod Algorithm="http://www.w3.org/2001/04/xmlenc#sha256"/>
        <DigestValue>6IMnzViDb1vuhSx7WQkq0ss8VtaSCscO951J9CUT6l8=</DigestValue>
      </Reference>
      <Reference URI="/xl/worksheets/sheet14.xml?ContentType=application/vnd.openxmlformats-officedocument.spreadsheetml.worksheet+xml">
        <DigestMethod Algorithm="http://www.w3.org/2001/04/xmlenc#sha256"/>
        <DigestValue>pNP7HkNneDj0w0A3ttDHSVOkLE7wnhTWB32suBDegNY=</DigestValue>
      </Reference>
      <Reference URI="/xl/worksheets/sheet15.xml?ContentType=application/vnd.openxmlformats-officedocument.spreadsheetml.worksheet+xml">
        <DigestMethod Algorithm="http://www.w3.org/2001/04/xmlenc#sha256"/>
        <DigestValue>uqYp8xNM3TQITsWbe9CHSWFSoIZ/a9Y7G2yDYwJSFG4=</DigestValue>
      </Reference>
      <Reference URI="/xl/worksheets/sheet16.xml?ContentType=application/vnd.openxmlformats-officedocument.spreadsheetml.worksheet+xml">
        <DigestMethod Algorithm="http://www.w3.org/2001/04/xmlenc#sha256"/>
        <DigestValue>RAZL27xaF7mntI0nU3UlbLRQAg/z/6+FzVe7wjXl984=</DigestValue>
      </Reference>
      <Reference URI="/xl/worksheets/sheet17.xml?ContentType=application/vnd.openxmlformats-officedocument.spreadsheetml.worksheet+xml">
        <DigestMethod Algorithm="http://www.w3.org/2001/04/xmlenc#sha256"/>
        <DigestValue>qARKha5dGysIXqCGYLp8FP+04idJjzm1bnTmFXq3Dxw=</DigestValue>
      </Reference>
      <Reference URI="/xl/worksheets/sheet18.xml?ContentType=application/vnd.openxmlformats-officedocument.spreadsheetml.worksheet+xml">
        <DigestMethod Algorithm="http://www.w3.org/2001/04/xmlenc#sha256"/>
        <DigestValue>TsXNfcHkVXmxkDQ6jpBW/uJje98F8YYQHbnRVbG7IR0=</DigestValue>
      </Reference>
      <Reference URI="/xl/worksheets/sheet19.xml?ContentType=application/vnd.openxmlformats-officedocument.spreadsheetml.worksheet+xml">
        <DigestMethod Algorithm="http://www.w3.org/2001/04/xmlenc#sha256"/>
        <DigestValue>L6M7OGkJ5IcstBmJYkHxG8TJUKdKNIIW/wuQWhMNJ8Q=</DigestValue>
      </Reference>
      <Reference URI="/xl/worksheets/sheet2.xml?ContentType=application/vnd.openxmlformats-officedocument.spreadsheetml.worksheet+xml">
        <DigestMethod Algorithm="http://www.w3.org/2001/04/xmlenc#sha256"/>
        <DigestValue>Bwe8wq3dvo2H4JriFK0R6Kvg/BSxDROddq3sFLeoTEk=</DigestValue>
      </Reference>
      <Reference URI="/xl/worksheets/sheet3.xml?ContentType=application/vnd.openxmlformats-officedocument.spreadsheetml.worksheet+xml">
        <DigestMethod Algorithm="http://www.w3.org/2001/04/xmlenc#sha256"/>
        <DigestValue>VDIjMUlykQcKIgUzYnq+p7PWNCh5Ep1VVkXUK7LZ+AE=</DigestValue>
      </Reference>
      <Reference URI="/xl/worksheets/sheet4.xml?ContentType=application/vnd.openxmlformats-officedocument.spreadsheetml.worksheet+xml">
        <DigestMethod Algorithm="http://www.w3.org/2001/04/xmlenc#sha256"/>
        <DigestValue>9DGKl+UPL9ydOW3zKkNOzSAOFct8+8iFyy3dXlPqh3k=</DigestValue>
      </Reference>
      <Reference URI="/xl/worksheets/sheet5.xml?ContentType=application/vnd.openxmlformats-officedocument.spreadsheetml.worksheet+xml">
        <DigestMethod Algorithm="http://www.w3.org/2001/04/xmlenc#sha256"/>
        <DigestValue>Opxio8oJAR8vk/wsJC1xTLW5IyLsDv/VpX6H+bKsGw8=</DigestValue>
      </Reference>
      <Reference URI="/xl/worksheets/sheet6.xml?ContentType=application/vnd.openxmlformats-officedocument.spreadsheetml.worksheet+xml">
        <DigestMethod Algorithm="http://www.w3.org/2001/04/xmlenc#sha256"/>
        <DigestValue>hqslmjDtzoU/ouCKe7plJbffPvRex5DkqL3Pxw0Ks+0=</DigestValue>
      </Reference>
      <Reference URI="/xl/worksheets/sheet7.xml?ContentType=application/vnd.openxmlformats-officedocument.spreadsheetml.worksheet+xml">
        <DigestMethod Algorithm="http://www.w3.org/2001/04/xmlenc#sha256"/>
        <DigestValue>QoUkfdHoYo4NHLzdyp9qOSQaPoyhnyAzUHg1bkc0VXs=</DigestValue>
      </Reference>
      <Reference URI="/xl/worksheets/sheet8.xml?ContentType=application/vnd.openxmlformats-officedocument.spreadsheetml.worksheet+xml">
        <DigestMethod Algorithm="http://www.w3.org/2001/04/xmlenc#sha256"/>
        <DigestValue>nBUoPnvDtyxuB77Pqn/tqxeEFHCTGAeUJB02C1pJhoc=</DigestValue>
      </Reference>
      <Reference URI="/xl/worksheets/sheet9.xml?ContentType=application/vnd.openxmlformats-officedocument.spreadsheetml.worksheet+xml">
        <DigestMethod Algorithm="http://www.w3.org/2001/04/xmlenc#sha256"/>
        <DigestValue>6NkMyCuKfrQHXxnan6rBH3JmFmVxPNFbMg5rQydE6Lw=</DigestValue>
      </Reference>
    </Manifest>
    <SignatureProperties>
      <SignatureProperty Id="idSignatureTime" Target="#idPackageSignature">
        <mdssi:SignatureTime xmlns:mdssi="http://schemas.openxmlformats.org/package/2006/digital-signature">
          <mdssi:Format>YYYY-MM-DDThh:mm:ssTZD</mdssi:Format>
          <mdssi:Value>2019-01-29T14:12:08Z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gamcvirvaloba</SignatureComments>
          <WindowsVersion>6.2</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InfoV2 xmlns="http://schemas.microsoft.com/office/2006/digsig">
          <Address1/>
          <Address2/>
        </SignatureInfoV2>
      </SignatureProperty>
    </SignatureProperties>
  </Object>
  <Object>
    <xd:QualifyingProperties xmlns:xd="http://uri.etsi.org/01903/v1.3.2#" Target="#idPackageSignature">
      <xd:SignedProperties Id="idSignedProperties">
        <xd:SignedSignatureProperties>
          <xd:SigningTime>2019-01-29T14:12:08Z</xd:SigningTime>
          <xd:SigningCertificate>
            <xd:Cert>
              <xd:CertDigest>
                <DigestMethod Algorithm="http://www.w3.org/2001/04/xmlenc#sha256"/>
                <DigestValue>fQQG0korP6krN/1/GBCBuYcJ3o6M6DOPWNqbHEhoXKU=</DigestValue>
              </xd:CertDigest>
              <xd:IssuerSerial>
                <X509IssuerName>CN=NBG Class 2 INT Sub CA, DC=nbg, DC=ge</X509IssuerName>
                <X509SerialNumber>586622445381999822642418</X509SerialNumber>
              </xd:IssuerSerial>
            </xd:Cert>
          </xd:SigningCertificate>
          <xd:SignaturePolicyIdentifier>
            <xd:SignaturePolicyImplied/>
          </xd:SignaturePolicyIdentifier>
          <xd:SignatureProductionPlace>
            <xd:City/>
            <xd:StateOrProvince/>
            <xd:PostalCode/>
            <xd:CountryName/>
          </xd:SignatureProductionPlace>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Qualifiers>
              <xd:CommitmentTypeQualifier>gamcvirvaloba</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lU15ReGgqYsj/JgXMh+KQ1n7Zif6cIgPxDJa08jq8ss=</DigestValue>
    </Reference>
    <Reference Type="http://www.w3.org/2000/09/xmldsig#Object" URI="#idOfficeObject">
      <DigestMethod Algorithm="http://www.w3.org/2001/04/xmlenc#sha256"/>
      <DigestValue>Ef20nQQluPk/sbJJHneOa1KyJyDrBPV4hA5oZAxnOXo=</DigestValue>
    </Reference>
    <Reference Type="http://uri.etsi.org/01903#SignedProperties" URI="#idSignedProperties">
      <Transforms>
        <Transform Algorithm="http://www.w3.org/TR/2001/REC-xml-c14n-20010315"/>
      </Transforms>
      <DigestMethod Algorithm="http://www.w3.org/2001/04/xmlenc#sha256"/>
      <DigestValue>ASVbRQ1nHjbgujlwhoCAWMUOtZnhCGhksg4hljyFyr8=</DigestValue>
    </Reference>
  </SignedInfo>
  <SignatureValue>UIx35Q/pDXT81wjGyi3PtAS7spBK48stxc5J7DrTY6R1TiybW2/8CBCBtJwIOqNtJmw6muLdGnO7
pi0X8pJ8R/9tbDAutdprKFr0LsXTxdYmlEPs2SvPv7ys2F6VUqbIDn528fQpAL6wNaJYOINFCr3b
VvFmtV7xdMhnRJDYFd9WJG130hLhFbvmcrmPztG0cCbKWncFtObFlsBNJfIHOeV2KQBAMQAszcbe
e9FaUSrMi1c0qmFNkHz7kVGORQZPkwrhRVh+1Xm8rVhwAB4HWGS8LdJWsn+6INcw+3qKn7YtfLbH
Ok7oyYVyuRB/B8WfZizQeHpqnrbBm10uB9Piog==</SignatureValue>
  <KeyInfo>
    <X509Data>
      <X509Certificate>MIIGRzCCBS+gAwIBAgIKfDqPOwACAAAc8zANBgkqhkiG9w0BAQsFADBKMRIwEAYKCZImiZPyLGQBGRYCZ2UxEzARBgoJkiaJk/IsZAEZFgNuYmcxHzAdBgNVBAMTFk5CRyBDbGFzcyAyIElOVCBTdWIgQ0EwHhcNMTcwMjE1MTQwNTQyWhcNMTkwMjE1MTQwNTQyWjBFMR0wGwYDVQQKExRKU0MgVlRCIEJhbmsgR2VvcmdpYTEkMCIGA1UEAxMbQlZUIC0gTWFtdWthIE1lbnRlc2hhc2h2aWxpMIIBIjANBgkqhkiG9w0BAQEFAAOCAQ8AMIIBCgKCAQEAxeVVCxCoi4pDBdJ+5GHxOkKIgddDlIH0perz15ZRrHpeXD1qOTrIQtcMDbbUpMhbpKslGfjbkxqUt2RXk0Ns8Fq9IttcQab+kNqFt2Ywp6NPdOgalOHgAFLW8EuSxeYTv8wXm8ljySIt83rhLcg2n0eoIF49UGAohc8REq4q6aZTkfodnKJypqUJ+lfYXfFPRwnml3GDmwOjaETIXgz61bvUvh7tLqeKt+ypZprAORTDVvyxxZh5yN0INTg1s4vna4NiaIsf1qBHSdxtS7L34gvgrOIEfUptlDGJaDKVn0gcMg0GwTXObkdafziwZAUlmgDD1EyWcLYc0qsnNeJdrQIDAQABo4IDMjCCAy4wPAYJKwYBBAGCNxUHBC8wLQYlKwYBBAGCNxUI5rJgg431RIaBmQmDuKFKg76EcQSBz5ARhq+eEQIBZAIBGzAdBgNVHSUEFjAUBggrBgEFBQcDAgYIKwYBBQUHAwQwCwYDVR0PBAQDAgeAMCcGCSsGAQQBgjcVCgQaMBgwCgYIKwYBBQUHAwIwCgYIKwYBBQUHAwQwHQYDVR0OBBYEFK8OetPiiRuq+Bn2DjLNoPnyAkXn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u9TuE9J8gqsGoJFRpSbrhGS6trA3/N+zexVp0QeVAxdMeqyB2WvAfab3bxZxcalOHolYqL7Cn+zaQB16hIgvHhSkTRpLwxxGGRU8PpUX2qULR7XRatQNyVGF/l3gvKzEFlW26fXdThLPFqUZHtqkNL0w09yKwgbywMRjpdJDjC/UUAQypGSjEZYRy2UKbgd/AfMsqReSNEuVBShYKOE/Ukb0q+QSZzskfxVkSdObF9wL1x+N6zP9YfoUiYBrZAKdaQutRitMsP92836n1ZQE/Jc8yxhd8utX/Ud0V8jTJC9n1cEJshFKkl+/ClUR8bXXGEvlJLgwtlD7POZ2PeIrt</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Transform>
          <Transform Algorithm="http://www.w3.org/TR/2001/REC-xml-c14n-20010315"/>
        </Transforms>
        <DigestMethod Algorithm="http://www.w3.org/2001/04/xmlenc#sha256"/>
        <DigestValue>n+gTK8YePr69EeQH6pc9pxlgrVVHzfGi1Lf5LysFRUo=</DigestValue>
      </Reference>
      <Reference URI="/xl/calcChain.xml?ContentType=application/vnd.openxmlformats-officedocument.spreadsheetml.calcChain+xml">
        <DigestMethod Algorithm="http://www.w3.org/2001/04/xmlenc#sha256"/>
        <DigestValue>pxcGBJEG4TR0tsZDKfS++r2G+7rEvt2YIVOpCm8TrCs=</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lpw+oz99RKFyA/l7J5WY6ViuS9p57TIi2UVfZxA+fBg=</DigestValue>
      </Reference>
      <Reference URI="/xl/printerSettings/printerSettings10.bin?ContentType=application/vnd.openxmlformats-officedocument.spreadsheetml.printerSettings">
        <DigestMethod Algorithm="http://www.w3.org/2001/04/xmlenc#sha256"/>
        <DigestValue>1i09V8yQeIZ3AZ/ngPpk96XTjBjFiNnaOPRmw5jSnFY=</DigestValue>
      </Reference>
      <Reference URI="/xl/printerSettings/printerSettings11.bin?ContentType=application/vnd.openxmlformats-officedocument.spreadsheetml.printerSettings">
        <DigestMethod Algorithm="http://www.w3.org/2001/04/xmlenc#sha256"/>
        <DigestValue>oG0oqddZFJA4wxMpvmRZeQbjyNqcc9VmvbxXZvuDrKs=</DigestValue>
      </Reference>
      <Reference URI="/xl/printerSettings/printerSettings12.bin?ContentType=application/vnd.openxmlformats-officedocument.spreadsheetml.printerSettings">
        <DigestMethod Algorithm="http://www.w3.org/2001/04/xmlenc#sha256"/>
        <DigestValue>o5V5zGe5hOmepW+snbuQD6yTdlwjo0jUVwVh0Tc64dI=</DigestValue>
      </Reference>
      <Reference URI="/xl/printerSettings/printerSettings13.bin?ContentType=application/vnd.openxmlformats-officedocument.spreadsheetml.printerSettings">
        <DigestMethod Algorithm="http://www.w3.org/2001/04/xmlenc#sha256"/>
        <DigestValue>5cyseAP2LARRwyoIjgIxYnBvclKH6qHRvkXpn+rbb3k=</DigestValue>
      </Reference>
      <Reference URI="/xl/printerSettings/printerSettings14.bin?ContentType=application/vnd.openxmlformats-officedocument.spreadsheetml.printerSettings">
        <DigestMethod Algorithm="http://www.w3.org/2001/04/xmlenc#sha256"/>
        <DigestValue>ZEl745t3akrCxEDtc3vOpYCkmH0mOd9QoTeQGUy5aaA=</DigestValue>
      </Reference>
      <Reference URI="/xl/printerSettings/printerSettings15.bin?ContentType=application/vnd.openxmlformats-officedocument.spreadsheetml.printerSettings">
        <DigestMethod Algorithm="http://www.w3.org/2001/04/xmlenc#sha256"/>
        <DigestValue>73NAIj+BAfJT4mF4BfoFUZzX7R29sf7lEDlMGjSQ+Tg=</DigestValue>
      </Reference>
      <Reference URI="/xl/printerSettings/printerSettings16.bin?ContentType=application/vnd.openxmlformats-officedocument.spreadsheetml.printerSettings">
        <DigestMethod Algorithm="http://www.w3.org/2001/04/xmlenc#sha256"/>
        <DigestValue>ZEl745t3akrCxEDtc3vOpYCkmH0mOd9QoTeQGUy5aaA=</DigestValue>
      </Reference>
      <Reference URI="/xl/printerSettings/printerSettings17.bin?ContentType=application/vnd.openxmlformats-officedocument.spreadsheetml.printerSettings">
        <DigestMethod Algorithm="http://www.w3.org/2001/04/xmlenc#sha256"/>
        <DigestValue>wyDtnosuOnxAzfjR6tqoibfrgsKwhq7ro8P/A/VFuCk=</DigestValue>
      </Reference>
      <Reference URI="/xl/printerSettings/printerSettings18.bin?ContentType=application/vnd.openxmlformats-officedocument.spreadsheetml.printerSettings">
        <DigestMethod Algorithm="http://www.w3.org/2001/04/xmlenc#sha256"/>
        <DigestValue>k8PYBlURlBO6NDqKNKx8EhWmk49OeATEK/zYl+Sp0MM=</DigestValue>
      </Reference>
      <Reference URI="/xl/printerSettings/printerSettings19.bin?ContentType=application/vnd.openxmlformats-officedocument.spreadsheetml.printerSettings">
        <DigestMethod Algorithm="http://www.w3.org/2001/04/xmlenc#sha256"/>
        <DigestValue>efTpzSdv8OtKCmWZmmO9ekrZsuTx33X94IO2/2WxBxM=</DigestValue>
      </Reference>
      <Reference URI="/xl/printerSettings/printerSettings2.bin?ContentType=application/vnd.openxmlformats-officedocument.spreadsheetml.printerSettings">
        <DigestMethod Algorithm="http://www.w3.org/2001/04/xmlenc#sha256"/>
        <DigestValue>fMRE8ob6BjJgpGu7Wc9K9yqlVIirOGMgFXFxMGrtCV0=</DigestValue>
      </Reference>
      <Reference URI="/xl/printerSettings/printerSettings3.bin?ContentType=application/vnd.openxmlformats-officedocument.spreadsheetml.printerSettings">
        <DigestMethod Algorithm="http://www.w3.org/2001/04/xmlenc#sha256"/>
        <DigestValue>rkxTWCnO9FoDxmzkYLIyE0JJJ3b+jAc7EZe3IenuNCI=</DigestValue>
      </Reference>
      <Reference URI="/xl/printerSettings/printerSettings4.bin?ContentType=application/vnd.openxmlformats-officedocument.spreadsheetml.printerSettings">
        <DigestMethod Algorithm="http://www.w3.org/2001/04/xmlenc#sha256"/>
        <DigestValue>rkxTWCnO9FoDxmzkYLIyE0JJJ3b+jAc7EZe3IenuNCI=</DigestValue>
      </Reference>
      <Reference URI="/xl/printerSettings/printerSettings5.bin?ContentType=application/vnd.openxmlformats-officedocument.spreadsheetml.printerSettings">
        <DigestMethod Algorithm="http://www.w3.org/2001/04/xmlenc#sha256"/>
        <DigestValue>IIAfMelTcHPbjlulySS/IyU6VVJPWgJyv33AtQgHFeI=</DigestValue>
      </Reference>
      <Reference URI="/xl/printerSettings/printerSettings6.bin?ContentType=application/vnd.openxmlformats-officedocument.spreadsheetml.printerSettings">
        <DigestMethod Algorithm="http://www.w3.org/2001/04/xmlenc#sha256"/>
        <DigestValue>ZEl745t3akrCxEDtc3vOpYCkmH0mOd9QoTeQGUy5aaA=</DigestValue>
      </Reference>
      <Reference URI="/xl/printerSettings/printerSettings7.bin?ContentType=application/vnd.openxmlformats-officedocument.spreadsheetml.printerSettings">
        <DigestMethod Algorithm="http://www.w3.org/2001/04/xmlenc#sha256"/>
        <DigestValue>fLO3W3UZIm9doBkCDQDNddQXJ3FYHOIld0G+mOcfUb0=</DigestValue>
      </Reference>
      <Reference URI="/xl/printerSettings/printerSettings8.bin?ContentType=application/vnd.openxmlformats-officedocument.spreadsheetml.printerSettings">
        <DigestMethod Algorithm="http://www.w3.org/2001/04/xmlenc#sha256"/>
        <DigestValue>ZEl745t3akrCxEDtc3vOpYCkmH0mOd9QoTeQGUy5aaA=</DigestValue>
      </Reference>
      <Reference URI="/xl/printerSettings/printerSettings9.bin?ContentType=application/vnd.openxmlformats-officedocument.spreadsheetml.printerSettings">
        <DigestMethod Algorithm="http://www.w3.org/2001/04/xmlenc#sha256"/>
        <DigestValue>ZEl745t3akrCxEDtc3vOpYCkmH0mOd9QoTeQGUy5aaA=</DigestValue>
      </Reference>
      <Reference URI="/xl/sharedStrings.xml?ContentType=application/vnd.openxmlformats-officedocument.spreadsheetml.sharedStrings+xml">
        <DigestMethod Algorithm="http://www.w3.org/2001/04/xmlenc#sha256"/>
        <DigestValue>rTriGkgSTdB7rI91IUwUq41I63/C58Mz5gGqB01H13U=</DigestValue>
      </Reference>
      <Reference URI="/xl/styles.xml?ContentType=application/vnd.openxmlformats-officedocument.spreadsheetml.styles+xml">
        <DigestMethod Algorithm="http://www.w3.org/2001/04/xmlenc#sha256"/>
        <DigestValue>1eQbSWtj1Fex10er3Jor9KjlLQlFkWBVSJd1lsVDOAI=</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KXE4yzIBgWx/sBQqp9ddbklTV48JKIzsivvtKjx0YiI=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wIICrmP1Gc/tsMrmWkx92PF6c5NRlGMl7LD8p6hZs+s=</DigestValue>
      </Reference>
      <Reference URI="/xl/worksheets/sheet10.xml?ContentType=application/vnd.openxmlformats-officedocument.spreadsheetml.worksheet+xml">
        <DigestMethod Algorithm="http://www.w3.org/2001/04/xmlenc#sha256"/>
        <DigestValue>EAG2iF/ZXSG+eQh4+A4FrdHS2BrtrikfPAIxPU6Pfaw=</DigestValue>
      </Reference>
      <Reference URI="/xl/worksheets/sheet11.xml?ContentType=application/vnd.openxmlformats-officedocument.spreadsheetml.worksheet+xml">
        <DigestMethod Algorithm="http://www.w3.org/2001/04/xmlenc#sha256"/>
        <DigestValue>u5xNcot5thUZbvTd5fr74JQHS1UY4DrtNilyi4gpKYI=</DigestValue>
      </Reference>
      <Reference URI="/xl/worksheets/sheet12.xml?ContentType=application/vnd.openxmlformats-officedocument.spreadsheetml.worksheet+xml">
        <DigestMethod Algorithm="http://www.w3.org/2001/04/xmlenc#sha256"/>
        <DigestValue>NSklxcPcuFZcobDhV+0tpZIg/T/aw6eyax9qalCnjJk=</DigestValue>
      </Reference>
      <Reference URI="/xl/worksheets/sheet13.xml?ContentType=application/vnd.openxmlformats-officedocument.spreadsheetml.worksheet+xml">
        <DigestMethod Algorithm="http://www.w3.org/2001/04/xmlenc#sha256"/>
        <DigestValue>6IMnzViDb1vuhSx7WQkq0ss8VtaSCscO951J9CUT6l8=</DigestValue>
      </Reference>
      <Reference URI="/xl/worksheets/sheet14.xml?ContentType=application/vnd.openxmlformats-officedocument.spreadsheetml.worksheet+xml">
        <DigestMethod Algorithm="http://www.w3.org/2001/04/xmlenc#sha256"/>
        <DigestValue>pNP7HkNneDj0w0A3ttDHSVOkLE7wnhTWB32suBDegNY=</DigestValue>
      </Reference>
      <Reference URI="/xl/worksheets/sheet15.xml?ContentType=application/vnd.openxmlformats-officedocument.spreadsheetml.worksheet+xml">
        <DigestMethod Algorithm="http://www.w3.org/2001/04/xmlenc#sha256"/>
        <DigestValue>uqYp8xNM3TQITsWbe9CHSWFSoIZ/a9Y7G2yDYwJSFG4=</DigestValue>
      </Reference>
      <Reference URI="/xl/worksheets/sheet16.xml?ContentType=application/vnd.openxmlformats-officedocument.spreadsheetml.worksheet+xml">
        <DigestMethod Algorithm="http://www.w3.org/2001/04/xmlenc#sha256"/>
        <DigestValue>RAZL27xaF7mntI0nU3UlbLRQAg/z/6+FzVe7wjXl984=</DigestValue>
      </Reference>
      <Reference URI="/xl/worksheets/sheet17.xml?ContentType=application/vnd.openxmlformats-officedocument.spreadsheetml.worksheet+xml">
        <DigestMethod Algorithm="http://www.w3.org/2001/04/xmlenc#sha256"/>
        <DigestValue>qARKha5dGysIXqCGYLp8FP+04idJjzm1bnTmFXq3Dxw=</DigestValue>
      </Reference>
      <Reference URI="/xl/worksheets/sheet18.xml?ContentType=application/vnd.openxmlformats-officedocument.spreadsheetml.worksheet+xml">
        <DigestMethod Algorithm="http://www.w3.org/2001/04/xmlenc#sha256"/>
        <DigestValue>TsXNfcHkVXmxkDQ6jpBW/uJje98F8YYQHbnRVbG7IR0=</DigestValue>
      </Reference>
      <Reference URI="/xl/worksheets/sheet19.xml?ContentType=application/vnd.openxmlformats-officedocument.spreadsheetml.worksheet+xml">
        <DigestMethod Algorithm="http://www.w3.org/2001/04/xmlenc#sha256"/>
        <DigestValue>L6M7OGkJ5IcstBmJYkHxG8TJUKdKNIIW/wuQWhMNJ8Q=</DigestValue>
      </Reference>
      <Reference URI="/xl/worksheets/sheet2.xml?ContentType=application/vnd.openxmlformats-officedocument.spreadsheetml.worksheet+xml">
        <DigestMethod Algorithm="http://www.w3.org/2001/04/xmlenc#sha256"/>
        <DigestValue>Bwe8wq3dvo2H4JriFK0R6Kvg/BSxDROddq3sFLeoTEk=</DigestValue>
      </Reference>
      <Reference URI="/xl/worksheets/sheet3.xml?ContentType=application/vnd.openxmlformats-officedocument.spreadsheetml.worksheet+xml">
        <DigestMethod Algorithm="http://www.w3.org/2001/04/xmlenc#sha256"/>
        <DigestValue>VDIjMUlykQcKIgUzYnq+p7PWNCh5Ep1VVkXUK7LZ+AE=</DigestValue>
      </Reference>
      <Reference URI="/xl/worksheets/sheet4.xml?ContentType=application/vnd.openxmlformats-officedocument.spreadsheetml.worksheet+xml">
        <DigestMethod Algorithm="http://www.w3.org/2001/04/xmlenc#sha256"/>
        <DigestValue>9DGKl+UPL9ydOW3zKkNOzSAOFct8+8iFyy3dXlPqh3k=</DigestValue>
      </Reference>
      <Reference URI="/xl/worksheets/sheet5.xml?ContentType=application/vnd.openxmlformats-officedocument.spreadsheetml.worksheet+xml">
        <DigestMethod Algorithm="http://www.w3.org/2001/04/xmlenc#sha256"/>
        <DigestValue>Opxio8oJAR8vk/wsJC1xTLW5IyLsDv/VpX6H+bKsGw8=</DigestValue>
      </Reference>
      <Reference URI="/xl/worksheets/sheet6.xml?ContentType=application/vnd.openxmlformats-officedocument.spreadsheetml.worksheet+xml">
        <DigestMethod Algorithm="http://www.w3.org/2001/04/xmlenc#sha256"/>
        <DigestValue>hqslmjDtzoU/ouCKe7plJbffPvRex5DkqL3Pxw0Ks+0=</DigestValue>
      </Reference>
      <Reference URI="/xl/worksheets/sheet7.xml?ContentType=application/vnd.openxmlformats-officedocument.spreadsheetml.worksheet+xml">
        <DigestMethod Algorithm="http://www.w3.org/2001/04/xmlenc#sha256"/>
        <DigestValue>QoUkfdHoYo4NHLzdyp9qOSQaPoyhnyAzUHg1bkc0VXs=</DigestValue>
      </Reference>
      <Reference URI="/xl/worksheets/sheet8.xml?ContentType=application/vnd.openxmlformats-officedocument.spreadsheetml.worksheet+xml">
        <DigestMethod Algorithm="http://www.w3.org/2001/04/xmlenc#sha256"/>
        <DigestValue>nBUoPnvDtyxuB77Pqn/tqxeEFHCTGAeUJB02C1pJhoc=</DigestValue>
      </Reference>
      <Reference URI="/xl/worksheets/sheet9.xml?ContentType=application/vnd.openxmlformats-officedocument.spreadsheetml.worksheet+xml">
        <DigestMethod Algorithm="http://www.w3.org/2001/04/xmlenc#sha256"/>
        <DigestValue>6NkMyCuKfrQHXxnan6rBH3JmFmVxPNFbMg5rQydE6Lw=</DigestValue>
      </Reference>
    </Manifest>
    <SignatureProperties>
      <SignatureProperty Id="idSignatureTime" Target="#idPackageSignature">
        <mdssi:SignatureTime xmlns:mdssi="http://schemas.openxmlformats.org/package/2006/digital-signature">
          <mdssi:Format>YYYY-MM-DDThh:mm:ssTZD</mdssi:Format>
          <mdssi:Value>2019-01-29T14:13:44Z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gamcvirvaloba</SignatureComments>
          <WindowsVersion>6.2</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2019-01-29T14:13:44Z</xd:SigningTime>
          <xd:SigningCertificate>
            <xd:Cert>
              <xd:CertDigest>
                <DigestMethod Algorithm="http://www.w3.org/2001/04/xmlenc#sha256"/>
                <DigestValue>OWmkl/57CMBfnSjXBhEc2HfqkXTqp6kO30c3iYMlCDY=</DigestValue>
              </xd:CertDigest>
              <xd:IssuerSerial>
                <X509IssuerName>CN=NBG Class 2 INT Sub CA, DC=nbg, DC=ge</X509IssuerName>
                <X509SerialNumber>586653675875090800057587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gamcvirvaloba</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2019-01-29T13:29:24Z</dcterms:modified>
</cp:coreProperties>
</file>