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7755" tabRatio="904" firstSheet="1"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Instruction" sheetId="76"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H22" i="74" l="1"/>
  <c r="C28" i="69" l="1"/>
  <c r="F21" i="37" l="1"/>
  <c r="F14" i="37"/>
  <c r="N21" i="37"/>
  <c r="H21" i="74"/>
  <c r="H20" i="74"/>
  <c r="H19" i="74"/>
  <c r="H18" i="74"/>
  <c r="H17" i="74"/>
  <c r="H16" i="74"/>
  <c r="H15" i="74"/>
  <c r="H14" i="74"/>
  <c r="H13" i="74"/>
  <c r="H12" i="74"/>
  <c r="H11" i="74"/>
  <c r="H10" i="74"/>
  <c r="H9" i="74"/>
  <c r="H8" i="74"/>
  <c r="C22" i="74"/>
  <c r="C41" i="69"/>
  <c r="C17" i="69"/>
  <c r="C51" i="69"/>
  <c r="G14" i="62" l="1"/>
  <c r="F14" i="62"/>
  <c r="D14" i="62"/>
  <c r="C14" i="62"/>
  <c r="B1" i="62" l="1"/>
  <c r="B1" i="53"/>
  <c r="B1" i="75"/>
  <c r="B1" i="71"/>
  <c r="B1" i="52"/>
  <c r="B1" i="72"/>
  <c r="B1" i="73"/>
  <c r="B1" i="28"/>
  <c r="B1" i="77"/>
  <c r="B1" i="69"/>
  <c r="B1" i="35"/>
  <c r="B1" i="64"/>
  <c r="B1" i="74"/>
  <c r="B1" i="36"/>
  <c r="B1" i="37"/>
  <c r="B1" i="6"/>
  <c r="B2" i="62"/>
  <c r="B2" i="53"/>
  <c r="B2" i="75"/>
  <c r="B2" i="71"/>
  <c r="B2" i="52"/>
  <c r="B2" i="72"/>
  <c r="B2" i="73"/>
  <c r="B2" i="28"/>
  <c r="B2" i="77"/>
  <c r="B2" i="69"/>
  <c r="B2" i="35"/>
  <c r="B2" i="64"/>
  <c r="B2" i="74"/>
  <c r="B2" i="36"/>
  <c r="B2" i="37"/>
  <c r="B2" i="6"/>
  <c r="D6" i="71" l="1"/>
  <c r="D13" i="71" s="1"/>
  <c r="C6" i="71"/>
  <c r="C13" i="71"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C14" i="37"/>
  <c r="E12" i="37"/>
  <c r="E11" i="37"/>
  <c r="E10" i="37"/>
  <c r="E9" i="37"/>
  <c r="M7" i="37"/>
  <c r="L7" i="37"/>
  <c r="J7" i="37"/>
  <c r="I7" i="37"/>
  <c r="H7" i="37"/>
  <c r="G7" i="37"/>
  <c r="F7" i="37"/>
  <c r="C7" i="37"/>
  <c r="N14" i="37" l="1"/>
  <c r="E14" i="37"/>
  <c r="E7" i="37"/>
  <c r="C21" i="37"/>
  <c r="N8" i="37"/>
  <c r="E21" i="37" l="1"/>
  <c r="N7" i="37"/>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alcChain>
</file>

<file path=xl/sharedStrings.xml><?xml version="1.0" encoding="utf-8"?>
<sst xmlns="http://schemas.openxmlformats.org/spreadsheetml/2006/main" count="1196" uniqueCount="915">
  <si>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</si>
  <si>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</si>
  <si>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</si>
  <si>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</si>
  <si>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</si>
  <si>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</si>
  <si>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</si>
  <si>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</si>
  <si>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</si>
  <si>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</si>
  <si>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</si>
  <si>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</si>
  <si>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</si>
  <si>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</si>
  <si>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</si>
  <si>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</si>
  <si>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</si>
  <si>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</si>
  <si>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</si>
  <si>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</si>
  <si>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</si>
  <si>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</si>
  <si>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</si>
  <si>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</si>
  <si>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</si>
  <si>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</si>
  <si>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</si>
  <si>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</si>
  <si>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</si>
  <si>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</si>
  <si>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</si>
  <si>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</si>
  <si>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</si>
  <si>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</si>
  <si>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</si>
  <si>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</si>
  <si>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</si>
  <si>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</si>
  <si>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</si>
  <si>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</si>
  <si>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</si>
  <si>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</si>
  <si>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</si>
  <si>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</si>
  <si>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</si>
  <si>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</si>
  <si>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</si>
  <si>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</si>
  <si>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</si>
  <si>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</si>
  <si>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</si>
  <si>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</si>
  <si>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</si>
  <si>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</si>
  <si>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</si>
  <si>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</si>
  <si>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</si>
  <si>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</si>
  <si>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</si>
  <si>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</si>
  <si>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</si>
  <si>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</si>
  <si>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</si>
  <si>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</si>
  <si>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</si>
  <si>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</si>
  <si>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</si>
  <si>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</si>
  <si>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</si>
  <si>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</si>
  <si>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</si>
  <si>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</si>
  <si>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</si>
  <si>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</si>
  <si>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</si>
  <si>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</si>
  <si>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</si>
  <si>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</si>
  <si>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</si>
  <si>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</si>
  <si>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</si>
  <si>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</si>
  <si>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</si>
  <si>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</si>
  <si>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</si>
  <si>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</si>
  <si>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</si>
  <si>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</si>
  <si>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</si>
  <si>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</si>
  <si>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</si>
  <si>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</si>
  <si>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</si>
  <si>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</si>
  <si>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</si>
  <si>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</si>
  <si>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</si>
  <si>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</si>
  <si>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</si>
  <si>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</si>
  <si>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</si>
  <si>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</si>
  <si>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</si>
  <si>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</si>
  <si>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</si>
  <si>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</si>
  <si>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</si>
  <si>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</si>
  <si>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</si>
  <si>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</si>
  <si>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</si>
  <si>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</si>
  <si>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</si>
  <si>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</si>
  <si>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</si>
  <si>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</si>
  <si>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</si>
  <si>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</si>
  <si>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</si>
  <si>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</si>
  <si>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</si>
  <si>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</si>
  <si>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</si>
  <si>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</si>
  <si>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</si>
  <si>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</si>
  <si>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</si>
  <si>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</si>
  <si>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</si>
  <si>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</si>
  <si>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</si>
  <si>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</si>
  <si>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</si>
  <si>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</si>
  <si>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</si>
  <si>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</si>
  <si>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</si>
  <si>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</si>
  <si>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</si>
  <si>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</si>
  <si>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</si>
  <si>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</si>
  <si>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</si>
  <si>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</si>
  <si>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</si>
  <si>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</si>
  <si>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</si>
  <si>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</si>
  <si>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</si>
  <si>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</si>
  <si>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</si>
  <si>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</si>
  <si>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</si>
  <si>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</si>
  <si>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</si>
  <si>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</si>
  <si>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</si>
  <si>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</si>
  <si>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</si>
  <si>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</si>
  <si>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</si>
  <si>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</si>
  <si>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</si>
  <si>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</si>
  <si>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</si>
  <si>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</si>
  <si>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</si>
  <si>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</si>
  <si>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</si>
  <si>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</si>
  <si>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</si>
  <si>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</si>
  <si>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</si>
  <si>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</si>
  <si>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</si>
  <si>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</si>
  <si>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</si>
  <si>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</si>
  <si>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</si>
  <si>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</si>
  <si>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</si>
  <si>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</si>
  <si>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</si>
  <si>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</si>
  <si>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</si>
  <si>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</si>
  <si>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</si>
  <si>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</si>
  <si>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</si>
  <si>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</si>
  <si>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</si>
  <si>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</si>
  <si>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</si>
  <si>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</si>
  <si>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</si>
  <si>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</si>
  <si>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</si>
  <si>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</si>
  <si>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</si>
  <si>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</si>
  <si>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</si>
  <si>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</si>
  <si>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</si>
  <si>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</si>
  <si>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</si>
  <si>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</si>
  <si>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</si>
  <si>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</si>
  <si>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</si>
  <si>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</si>
  <si>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</si>
  <si>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</si>
  <si>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</si>
  <si>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</si>
  <si>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</si>
  <si>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</si>
  <si>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</si>
  <si>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</si>
  <si>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</si>
  <si>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</si>
  <si>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</si>
  <si>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</si>
  <si>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</si>
  <si>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</si>
  <si>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</si>
  <si>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</si>
  <si>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</si>
  <si>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</si>
  <si>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</si>
  <si>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</si>
  <si>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</si>
  <si>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</si>
  <si>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</si>
  <si>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</si>
  <si>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</si>
  <si>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</si>
  <si>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</si>
  <si>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</si>
  <si>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</si>
  <si>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</si>
  <si>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</si>
  <si>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</si>
  <si>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</si>
  <si>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</si>
  <si>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</si>
  <si>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</si>
  <si>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</si>
  <si>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</si>
  <si>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</si>
  <si>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</si>
  <si>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</si>
  <si>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</si>
  <si>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</si>
  <si>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</si>
  <si>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</si>
  <si>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</si>
  <si>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</si>
  <si>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</si>
  <si>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</si>
  <si>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</si>
  <si>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</si>
  <si>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</si>
  <si>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</si>
  <si>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</si>
  <si>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</si>
  <si>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</si>
  <si>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</si>
  <si>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</si>
  <si>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</si>
  <si>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</si>
  <si>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</si>
  <si>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</si>
  <si>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</si>
  <si>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</si>
  <si>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</si>
  <si>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</si>
  <si>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</si>
  <si>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</si>
  <si>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</si>
  <si>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</si>
  <si>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</si>
  <si>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</si>
  <si>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</si>
  <si>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</si>
  <si>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</si>
  <si>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</si>
  <si>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</si>
  <si>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</si>
  <si>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</si>
  <si>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</si>
  <si>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</si>
  <si>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</si>
  <si>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</si>
  <si>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</si>
  <si>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</si>
  <si>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</si>
  <si>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</si>
  <si>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</si>
  <si>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</si>
  <si>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</si>
  <si>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</si>
  <si>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</si>
  <si>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</si>
  <si>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</si>
  <si>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</si>
  <si>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</si>
  <si>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</si>
  <si>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</si>
  <si>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</si>
  <si>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</si>
  <si>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</si>
  <si>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</si>
  <si>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</si>
  <si>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</si>
  <si>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</si>
  <si>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</si>
  <si>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</si>
  <si>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</si>
  <si>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</si>
  <si>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</si>
  <si>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</si>
  <si>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</si>
  <si>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</si>
  <si>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</si>
  <si>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</si>
  <si>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</si>
  <si>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</si>
  <si>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</si>
  <si>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</si>
  <si>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</si>
  <si>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</si>
  <si>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</si>
  <si>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</si>
  <si>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</si>
  <si>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</si>
  <si>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</si>
  <si>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</si>
  <si>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</si>
  <si>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</si>
  <si>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</si>
  <si>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</si>
  <si>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</si>
  <si>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</si>
  <si>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</si>
  <si>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</si>
  <si>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</si>
  <si>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</si>
  <si>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</si>
  <si>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</si>
  <si>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</si>
  <si>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</si>
  <si>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</si>
  <si>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</si>
  <si>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</si>
  <si>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</si>
  <si>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</si>
  <si>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</si>
  <si>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</si>
  <si>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</si>
  <si>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</si>
  <si>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</si>
  <si>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</si>
  <si>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</si>
  <si>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</si>
  <si>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</si>
  <si>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</si>
  <si>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</si>
  <si>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</si>
  <si>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</si>
  <si>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</si>
  <si>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</si>
  <si>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</si>
  <si>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</si>
  <si>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</si>
  <si>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</si>
  <si>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</si>
  <si>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</si>
  <si>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</si>
  <si>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</si>
  <si>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</si>
  <si>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</si>
  <si>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</si>
  <si>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</si>
  <si>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</si>
  <si>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</si>
  <si>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</si>
  <si>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</si>
  <si>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</si>
  <si>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</si>
  <si>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</si>
  <si>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</si>
  <si>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</si>
  <si>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</si>
  <si>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</si>
  <si>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</si>
  <si>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</si>
  <si>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</si>
  <si>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</si>
  <si>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</si>
  <si>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</si>
  <si>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</si>
  <si>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</si>
  <si>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</si>
  <si>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</si>
  <si>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</si>
  <si>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</si>
  <si>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</si>
  <si>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</si>
  <si>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</si>
  <si>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</si>
  <si>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</si>
  <si>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</si>
  <si>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</si>
  <si>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</si>
  <si>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</si>
  <si>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</si>
  <si>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</si>
  <si>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</si>
  <si>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</si>
  <si>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</si>
  <si>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</si>
  <si>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</si>
  <si>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</si>
  <si>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</si>
  <si>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</si>
  <si>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</si>
  <si>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</si>
  <si>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</si>
  <si>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</si>
  <si>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</si>
  <si>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</si>
  <si>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</si>
  <si>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</si>
  <si>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</si>
  <si>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</si>
  <si>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</si>
  <si>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</si>
  <si>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</si>
  <si>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</si>
  <si>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</si>
  <si>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</si>
  <si>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</si>
  <si>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</si>
  <si>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</si>
  <si>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</si>
  <si>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</si>
  <si>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</si>
  <si>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</si>
  <si>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</si>
  <si>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</si>
  <si>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</si>
  <si>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</si>
  <si>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</si>
  <si>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</si>
  <si>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</si>
  <si>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</si>
  <si>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</si>
  <si>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</si>
  <si>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</si>
  <si>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</si>
  <si>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</si>
  <si>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</si>
  <si>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</si>
  <si>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</si>
  <si>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</si>
  <si>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</si>
  <si>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</si>
  <si>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</si>
  <si>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</si>
  <si>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</si>
  <si>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</si>
  <si>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</si>
  <si>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</si>
  <si>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</si>
  <si>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</si>
  <si>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</si>
  <si>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</si>
  <si>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</si>
  <si>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</si>
  <si>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</si>
  <si>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</si>
  <si>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</si>
  <si>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</si>
  <si>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</si>
  <si>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</si>
  <si>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</si>
  <si>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</si>
  <si>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</si>
  <si>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</si>
  <si>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</si>
  <si>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</si>
  <si>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</si>
  <si>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</si>
  <si>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</si>
  <si>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</si>
  <si>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</si>
  <si>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</si>
  <si>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</si>
  <si>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</si>
  <si>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</si>
  <si>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</si>
  <si>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</si>
  <si>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</si>
  <si>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</si>
  <si>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</si>
  <si>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</si>
  <si>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</si>
  <si>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</si>
  <si>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</si>
  <si>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</si>
  <si>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</si>
  <si>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</si>
  <si>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</si>
  <si>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</si>
  <si>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</si>
  <si>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</si>
  <si>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</si>
  <si>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</si>
  <si>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</si>
  <si>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</si>
  <si>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</si>
  <si>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</si>
  <si>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</si>
  <si>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</si>
  <si>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</si>
  <si>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</si>
  <si>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</si>
  <si>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</si>
  <si>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</si>
  <si>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</si>
  <si>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</si>
  <si>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</si>
  <si>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</si>
  <si>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</si>
  <si>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</si>
  <si>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</si>
  <si>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</si>
  <si>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</si>
  <si>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</si>
  <si>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</si>
  <si>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</si>
  <si>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</si>
  <si>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</si>
  <si>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</si>
  <si>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</si>
  <si>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</si>
  <si>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</si>
  <si>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</si>
  <si>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</si>
  <si>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</si>
  <si>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</si>
  <si>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</si>
  <si>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</si>
  <si>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</si>
  <si>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</si>
  <si>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</si>
  <si>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</si>
  <si>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</si>
  <si>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</si>
  <si>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</si>
  <si>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</si>
  <si>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</si>
  <si>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</si>
  <si>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</si>
  <si>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</si>
  <si>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</si>
  <si>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</si>
  <si>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</si>
  <si>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</si>
  <si>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</si>
  <si>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</si>
  <si>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</si>
  <si>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</si>
  <si>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</si>
  <si>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</si>
  <si>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</si>
  <si>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</si>
  <si>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</si>
  <si>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</si>
  <si>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</si>
  <si>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</si>
  <si>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</si>
  <si>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</si>
  <si>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</si>
  <si>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</si>
  <si>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</si>
  <si>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</si>
  <si>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</si>
  <si>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</si>
  <si>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</si>
  <si>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</si>
  <si>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</si>
  <si>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</si>
  <si>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</si>
  <si>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</si>
  <si>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</si>
  <si>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</si>
  <si>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</si>
  <si>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</si>
  <si>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</si>
  <si>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</si>
  <si>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</si>
  <si>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</si>
  <si>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</si>
  <si>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</si>
  <si>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</si>
  <si>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</si>
  <si>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</si>
  <si>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</si>
  <si>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</si>
  <si>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</si>
  <si>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</si>
  <si>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</si>
  <si>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</si>
  <si>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</si>
  <si>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</si>
  <si>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</si>
  <si>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</si>
  <si>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</si>
  <si>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</si>
  <si>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</si>
  <si>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</si>
  <si>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</si>
  <si>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</si>
  <si>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</si>
  <si>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</si>
  <si>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</si>
  <si>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</si>
  <si>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</si>
  <si>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</si>
  <si>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</si>
  <si>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</si>
  <si>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</si>
  <si>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</si>
  <si>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</si>
  <si>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</si>
  <si>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</si>
  <si>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</si>
  <si>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</si>
  <si>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</si>
  <si>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</si>
  <si>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</si>
  <si>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</si>
  <si>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</si>
  <si>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</si>
  <si>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</si>
  <si>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</si>
  <si>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</si>
  <si>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</si>
  <si>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</si>
  <si>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</si>
  <si>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</si>
  <si>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</si>
  <si>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</si>
  <si>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</si>
  <si>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</si>
  <si>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</si>
  <si>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</si>
  <si>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</si>
  <si>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</si>
  <si>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</si>
  <si>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</si>
  <si>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</si>
  <si>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</si>
  <si>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</si>
  <si>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</si>
  <si>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</si>
  <si>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</si>
  <si>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</si>
  <si>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</si>
  <si>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</si>
  <si>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</si>
  <si>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</si>
  <si>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</si>
  <si>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</si>
  <si>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</si>
  <si>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</si>
  <si>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</si>
  <si>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</si>
  <si>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</si>
  <si>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</si>
  <si>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</si>
  <si>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</si>
  <si>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</si>
  <si>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</si>
  <si>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</si>
  <si>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</si>
  <si>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</si>
  <si>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</si>
  <si>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</si>
  <si>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</si>
  <si>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</si>
  <si>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</si>
  <si>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</si>
  <si>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</si>
  <si>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</si>
  <si>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</si>
  <si>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</si>
  <si>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</si>
  <si>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</si>
  <si>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</si>
  <si>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</si>
  <si>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</si>
  <si>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</si>
  <si>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</si>
  <si>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</si>
  <si>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</si>
  <si>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</si>
  <si>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</si>
  <si>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</si>
  <si>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</si>
  <si>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</si>
  <si>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</si>
  <si>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</si>
  <si>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</si>
  <si>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</si>
  <si>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</si>
  <si>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</si>
  <si>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</si>
  <si>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</si>
  <si>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</si>
  <si>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</si>
  <si>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</si>
  <si>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</si>
  <si>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</si>
  <si>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</si>
  <si>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</si>
  <si>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</si>
  <si>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</si>
  <si>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</si>
  <si>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</si>
  <si>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</si>
  <si>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</si>
  <si>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</si>
  <si>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</si>
  <si>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</si>
  <si>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</si>
  <si>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</si>
  <si>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</si>
  <si>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</si>
  <si>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</si>
  <si>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</si>
  <si>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</si>
  <si>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</si>
  <si>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</si>
  <si>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</si>
  <si>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</si>
  <si>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</si>
  <si>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</si>
  <si>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</si>
  <si>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</si>
  <si>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</si>
  <si>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</si>
  <si>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</si>
  <si>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</si>
  <si>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</si>
  <si>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</si>
  <si>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</si>
  <si>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</si>
  <si>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</si>
  <si>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</si>
  <si>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</si>
  <si>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</si>
  <si>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</si>
  <si>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</si>
  <si>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</si>
  <si>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</si>
  <si>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</si>
  <si>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</si>
  <si>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</si>
  <si>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</si>
  <si>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</si>
  <si>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</si>
  <si>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</si>
  <si>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</si>
  <si>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</si>
  <si>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</si>
  <si>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</si>
  <si>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</si>
  <si>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</si>
  <si>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</si>
  <si>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</si>
  <si>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</si>
  <si>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</si>
  <si>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</si>
  <si>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</si>
  <si>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</si>
  <si>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</si>
  <si>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</si>
  <si>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</si>
  <si>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</si>
  <si>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</si>
  <si>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</si>
  <si>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</si>
  <si>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</si>
  <si>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</si>
  <si>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</si>
  <si>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</si>
  <si>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</si>
  <si>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</si>
  <si>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</si>
  <si>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</si>
  <si>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</si>
  <si>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</si>
  <si>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</si>
  <si>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</si>
  <si>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</si>
  <si>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</si>
  <si>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</si>
  <si>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</si>
  <si>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</si>
  <si>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</si>
  <si>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</si>
  <si>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</si>
  <si>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</si>
  <si>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</si>
  <si>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</si>
  <si>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</si>
  <si>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</si>
  <si>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</si>
  <si>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</si>
  <si>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</si>
  <si>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</si>
  <si>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</si>
  <si>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</si>
  <si>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</si>
  <si>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</si>
  <si>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</si>
  <si>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</si>
  <si>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</si>
  <si>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</si>
  <si>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</si>
  <si>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</si>
  <si>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</si>
  <si>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</si>
  <si>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</si>
  <si>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</si>
  <si>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</si>
  <si>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</si>
  <si>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</si>
  <si>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</si>
  <si>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</si>
  <si>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</si>
  <si>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</si>
  <si>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</si>
  <si>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</si>
  <si>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</si>
  <si>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</si>
  <si>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</si>
  <si>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</si>
  <si>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</si>
  <si>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</si>
  <si>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</si>
  <si>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</si>
  <si>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</si>
  <si>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</si>
  <si>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</si>
  <si>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</si>
  <si>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</si>
  <si>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</si>
  <si>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</si>
  <si>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</si>
  <si>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</si>
  <si>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</si>
  <si>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</si>
  <si>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</si>
  <si>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</si>
  <si>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</si>
  <si>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</si>
  <si>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</si>
  <si>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</si>
  <si>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</si>
  <si>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</si>
  <si>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</si>
  <si>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</si>
  <si>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</si>
  <si>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</si>
  <si>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</si>
  <si>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</si>
  <si>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</si>
  <si>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</si>
  <si>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</si>
  <si>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</si>
  <si>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www.vtb.ge</t>
  </si>
  <si>
    <t>სს "ვითიბი ბანკი ჯორჯია"</t>
  </si>
  <si>
    <t>ვ. ვერხოშინსკი</t>
  </si>
  <si>
    <t>ა. კონცელიძე</t>
  </si>
  <si>
    <t>ვლადიმირ ვერხოშინსკი</t>
  </si>
  <si>
    <t>ილნარ შაიმარდანოვი</t>
  </si>
  <si>
    <t>სერგეი სტეპანოვი</t>
  </si>
  <si>
    <t>მაქსიმ კონდრატენკო</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</si>
  <si>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</si>
  <si>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</si>
  <si>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</si>
  <si>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</si>
  <si>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</si>
  <si>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</si>
  <si>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</si>
  <si>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</si>
  <si>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</si>
  <si>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</si>
  <si>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</si>
  <si>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</si>
  <si>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</si>
  <si>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</si>
  <si>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</si>
  <si>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</si>
  <si>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</si>
  <si>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</si>
  <si>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</si>
  <si>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</si>
  <si>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C11</t>
  </si>
  <si>
    <t>ცხრილი 9 (Capital), C9</t>
  </si>
  <si>
    <t>ცხრილი 9 (Capital), C13</t>
  </si>
  <si>
    <t>ცხრილი 9 (Capital), C7</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</si>
</sst>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 numFmtId="195" formatCode="0.000000000000000%"/>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0" fontId="72"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1"/>
    <xf numFmtId="169" fontId="29" fillId="0" borderId="51"/>
    <xf numFmtId="168"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28" fillId="0" borderId="55"/>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4" applyNumberFormat="0" applyFill="0" applyAlignment="0" applyProtection="0"/>
    <xf numFmtId="168" fontId="97" fillId="0" borderId="124" applyNumberFormat="0" applyFill="0" applyAlignment="0" applyProtection="0"/>
    <xf numFmtId="169" fontId="97" fillId="0" borderId="124" applyNumberFormat="0" applyFill="0" applyAlignment="0" applyProtection="0"/>
    <xf numFmtId="168" fontId="97" fillId="0" borderId="124" applyNumberFormat="0" applyFill="0" applyAlignment="0" applyProtection="0"/>
    <xf numFmtId="168" fontId="97" fillId="0" borderId="124" applyNumberFormat="0" applyFill="0" applyAlignment="0" applyProtection="0"/>
    <xf numFmtId="169" fontId="97" fillId="0" borderId="124" applyNumberFormat="0" applyFill="0" applyAlignment="0" applyProtection="0"/>
    <xf numFmtId="168" fontId="97" fillId="0" borderId="124" applyNumberFormat="0" applyFill="0" applyAlignment="0" applyProtection="0"/>
    <xf numFmtId="168" fontId="97" fillId="0" borderId="124" applyNumberFormat="0" applyFill="0" applyAlignment="0" applyProtection="0"/>
    <xf numFmtId="169" fontId="97" fillId="0" borderId="124" applyNumberFormat="0" applyFill="0" applyAlignment="0" applyProtection="0"/>
    <xf numFmtId="168" fontId="97" fillId="0" borderId="124" applyNumberFormat="0" applyFill="0" applyAlignment="0" applyProtection="0"/>
    <xf numFmtId="168" fontId="97" fillId="0" borderId="124" applyNumberFormat="0" applyFill="0" applyAlignment="0" applyProtection="0"/>
    <xf numFmtId="169" fontId="97" fillId="0" borderId="124" applyNumberFormat="0" applyFill="0" applyAlignment="0" applyProtection="0"/>
    <xf numFmtId="168"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8"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8"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6" fillId="64" borderId="123" applyNumberFormat="0" applyAlignment="0" applyProtection="0"/>
    <xf numFmtId="168" fontId="88" fillId="64" borderId="123" applyNumberFormat="0" applyAlignment="0" applyProtection="0"/>
    <xf numFmtId="169" fontId="88" fillId="64" borderId="123" applyNumberFormat="0" applyAlignment="0" applyProtection="0"/>
    <xf numFmtId="168" fontId="88" fillId="64" borderId="123" applyNumberFormat="0" applyAlignment="0" applyProtection="0"/>
    <xf numFmtId="168" fontId="88" fillId="64" borderId="123" applyNumberFormat="0" applyAlignment="0" applyProtection="0"/>
    <xf numFmtId="169" fontId="88" fillId="64" borderId="123" applyNumberFormat="0" applyAlignment="0" applyProtection="0"/>
    <xf numFmtId="168" fontId="88" fillId="64" borderId="123" applyNumberFormat="0" applyAlignment="0" applyProtection="0"/>
    <xf numFmtId="168" fontId="88" fillId="64" borderId="123" applyNumberFormat="0" applyAlignment="0" applyProtection="0"/>
    <xf numFmtId="169" fontId="88" fillId="64" borderId="123" applyNumberFormat="0" applyAlignment="0" applyProtection="0"/>
    <xf numFmtId="168" fontId="88" fillId="64" borderId="123" applyNumberFormat="0" applyAlignment="0" applyProtection="0"/>
    <xf numFmtId="168" fontId="88" fillId="64" borderId="123" applyNumberFormat="0" applyAlignment="0" applyProtection="0"/>
    <xf numFmtId="169" fontId="88" fillId="64" borderId="123" applyNumberFormat="0" applyAlignment="0" applyProtection="0"/>
    <xf numFmtId="168"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8"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8"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3" fontId="2" fillId="72" borderId="118" applyFont="0">
      <alignment horizontal="right" vertical="center"/>
      <protection locked="0"/>
    </xf>
    <xf numFmtId="0" fontId="69" fillId="43" borderId="121" applyNumberFormat="0" applyAlignment="0" applyProtection="0"/>
    <xf numFmtId="168" fontId="71" fillId="43" borderId="121" applyNumberFormat="0" applyAlignment="0" applyProtection="0"/>
    <xf numFmtId="169" fontId="71" fillId="43" borderId="121" applyNumberFormat="0" applyAlignment="0" applyProtection="0"/>
    <xf numFmtId="168" fontId="71" fillId="43" borderId="121" applyNumberFormat="0" applyAlignment="0" applyProtection="0"/>
    <xf numFmtId="168" fontId="71" fillId="43" borderId="121" applyNumberFormat="0" applyAlignment="0" applyProtection="0"/>
    <xf numFmtId="169" fontId="71" fillId="43" borderId="121" applyNumberFormat="0" applyAlignment="0" applyProtection="0"/>
    <xf numFmtId="168" fontId="71" fillId="43" borderId="121" applyNumberFormat="0" applyAlignment="0" applyProtection="0"/>
    <xf numFmtId="168" fontId="71" fillId="43" borderId="121" applyNumberFormat="0" applyAlignment="0" applyProtection="0"/>
    <xf numFmtId="169" fontId="71" fillId="43" borderId="121" applyNumberFormat="0" applyAlignment="0" applyProtection="0"/>
    <xf numFmtId="168" fontId="71" fillId="43" borderId="121" applyNumberFormat="0" applyAlignment="0" applyProtection="0"/>
    <xf numFmtId="168" fontId="71" fillId="43" borderId="121" applyNumberFormat="0" applyAlignment="0" applyProtection="0"/>
    <xf numFmtId="169" fontId="71" fillId="43" borderId="121" applyNumberFormat="0" applyAlignment="0" applyProtection="0"/>
    <xf numFmtId="168"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8"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8"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5" fillId="70" borderId="119" applyFont="0" applyBorder="0">
      <alignment horizontal="center" wrapText="1"/>
    </xf>
    <xf numFmtId="168" fontId="57" fillId="0" borderId="116">
      <alignment horizontal="left" vertical="center"/>
    </xf>
    <xf numFmtId="0" fontId="57" fillId="0" borderId="116">
      <alignment horizontal="left" vertical="center"/>
    </xf>
    <xf numFmtId="0" fontId="57" fillId="0" borderId="116">
      <alignment horizontal="left" vertical="center"/>
    </xf>
    <xf numFmtId="0" fontId="2" fillId="69" borderId="118" applyNumberFormat="0" applyFont="0" applyBorder="0" applyProtection="0">
      <alignment horizontal="center" vertical="center"/>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41" fillId="64" borderId="121" applyNumberFormat="0" applyAlignment="0" applyProtection="0"/>
    <xf numFmtId="168" fontId="43" fillId="64" borderId="121" applyNumberFormat="0" applyAlignment="0" applyProtection="0"/>
    <xf numFmtId="169" fontId="43" fillId="64" borderId="121" applyNumberFormat="0" applyAlignment="0" applyProtection="0"/>
    <xf numFmtId="168" fontId="43" fillId="64" borderId="121" applyNumberFormat="0" applyAlignment="0" applyProtection="0"/>
    <xf numFmtId="168" fontId="43" fillId="64" borderId="121" applyNumberFormat="0" applyAlignment="0" applyProtection="0"/>
    <xf numFmtId="169" fontId="43" fillId="64" borderId="121" applyNumberFormat="0" applyAlignment="0" applyProtection="0"/>
    <xf numFmtId="168" fontId="43" fillId="64" borderId="121" applyNumberFormat="0" applyAlignment="0" applyProtection="0"/>
    <xf numFmtId="168" fontId="43" fillId="64" borderId="121" applyNumberFormat="0" applyAlignment="0" applyProtection="0"/>
    <xf numFmtId="169" fontId="43" fillId="64" borderId="121" applyNumberFormat="0" applyAlignment="0" applyProtection="0"/>
    <xf numFmtId="168" fontId="43" fillId="64" borderId="121" applyNumberFormat="0" applyAlignment="0" applyProtection="0"/>
    <xf numFmtId="168" fontId="43" fillId="64" borderId="121" applyNumberFormat="0" applyAlignment="0" applyProtection="0"/>
    <xf numFmtId="169" fontId="43" fillId="64" borderId="121" applyNumberFormat="0" applyAlignment="0" applyProtection="0"/>
    <xf numFmtId="168"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8"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8"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1" fillId="0" borderId="0"/>
    <xf numFmtId="169" fontId="29" fillId="37" borderId="0"/>
  </cellStyleXfs>
  <cellXfs count="62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9" xfId="0" applyNumberFormat="1" applyFont="1" applyBorder="1" applyAlignment="1">
      <alignment horizontal="center"/>
    </xf>
    <xf numFmtId="167" fontId="26" fillId="0" borderId="67" xfId="0" applyNumberFormat="1" applyFont="1" applyBorder="1" applyAlignment="1">
      <alignment horizontal="center"/>
    </xf>
    <xf numFmtId="167" fontId="20" fillId="0" borderId="67" xfId="0" applyNumberFormat="1" applyFont="1" applyBorder="1" applyAlignment="1">
      <alignment horizontal="center"/>
    </xf>
    <xf numFmtId="167" fontId="26" fillId="0" borderId="70" xfId="0" applyNumberFormat="1" applyFont="1" applyBorder="1" applyAlignment="1">
      <alignment horizontal="center"/>
    </xf>
    <xf numFmtId="167" fontId="25" fillId="36" borderId="62" xfId="0" applyNumberFormat="1" applyFont="1" applyFill="1" applyBorder="1" applyAlignment="1">
      <alignment horizontal="center"/>
    </xf>
    <xf numFmtId="167" fontId="26" fillId="0" borderId="66"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7"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4" xfId="0" applyNumberFormat="1" applyFont="1" applyFill="1" applyBorder="1" applyAlignment="1">
      <alignment horizontal="right" vertical="center"/>
    </xf>
    <xf numFmtId="49" fontId="109" fillId="0" borderId="87" xfId="0" applyNumberFormat="1" applyFont="1" applyFill="1" applyBorder="1" applyAlignment="1">
      <alignment horizontal="right" vertical="center"/>
    </xf>
    <xf numFmtId="49" fontId="109" fillId="0" borderId="95"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8" xfId="0" applyNumberFormat="1" applyFont="1" applyFill="1" applyBorder="1" applyAlignment="1">
      <alignment horizontal="right" vertical="center"/>
    </xf>
    <xf numFmtId="0" fontId="109" fillId="0" borderId="95" xfId="0" applyNumberFormat="1" applyFont="1" applyFill="1" applyBorder="1" applyAlignment="1">
      <alignment vertical="center" wrapText="1"/>
    </xf>
    <xf numFmtId="0" fontId="109" fillId="0" borderId="95" xfId="0" applyFont="1" applyFill="1" applyBorder="1" applyAlignment="1">
      <alignment horizontal="left" vertical="center" wrapText="1"/>
    </xf>
    <xf numFmtId="0" fontId="109" fillId="0" borderId="95" xfId="12672" applyFont="1" applyFill="1" applyBorder="1" applyAlignment="1">
      <alignment horizontal="left" vertical="center" wrapText="1"/>
    </xf>
    <xf numFmtId="0" fontId="109" fillId="0" borderId="95" xfId="0" applyNumberFormat="1" applyFont="1" applyFill="1" applyBorder="1" applyAlignment="1">
      <alignment horizontal="left" vertical="center" wrapText="1"/>
    </xf>
    <xf numFmtId="0" fontId="109" fillId="0" borderId="95" xfId="0" applyNumberFormat="1" applyFont="1" applyFill="1" applyBorder="1" applyAlignment="1">
      <alignment horizontal="right" vertical="center" wrapText="1"/>
    </xf>
    <xf numFmtId="0" fontId="109" fillId="0" borderId="95" xfId="0" applyNumberFormat="1" applyFont="1" applyFill="1" applyBorder="1" applyAlignment="1">
      <alignment horizontal="right" vertical="center"/>
    </xf>
    <xf numFmtId="0" fontId="109" fillId="0" borderId="95" xfId="0" applyFont="1" applyFill="1" applyBorder="1" applyAlignment="1">
      <alignment vertical="center" wrapText="1"/>
    </xf>
    <xf numFmtId="0" fontId="109" fillId="0" borderId="98"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4" xfId="0" applyNumberFormat="1" applyFont="1" applyFill="1" applyBorder="1" applyAlignment="1">
      <alignment horizontal="right" vertical="center"/>
    </xf>
    <xf numFmtId="0" fontId="109"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2" xfId="0" applyFont="1" applyFill="1" applyBorder="1" applyAlignment="1">
      <alignment vertical="center" wrapText="1"/>
    </xf>
    <xf numFmtId="0" fontId="109" fillId="0" borderId="102" xfId="0" applyFont="1" applyFill="1" applyBorder="1" applyAlignment="1">
      <alignment horizontal="left" vertical="center" wrapText="1"/>
    </xf>
    <xf numFmtId="167" fontId="19" fillId="77" borderId="67" xfId="0" applyNumberFormat="1" applyFont="1" applyFill="1" applyBorder="1" applyAlignment="1">
      <alignment horizontal="center"/>
    </xf>
    <xf numFmtId="0" fontId="109" fillId="0" borderId="95" xfId="0" applyNumberFormat="1" applyFont="1" applyFill="1" applyBorder="1" applyAlignment="1">
      <alignment vertical="center"/>
    </xf>
    <xf numFmtId="0" fontId="109" fillId="0" borderId="95" xfId="0" applyNumberFormat="1" applyFont="1" applyFill="1" applyBorder="1" applyAlignment="1">
      <alignment horizontal="left" vertical="center" wrapText="1"/>
    </xf>
    <xf numFmtId="0" fontId="111" fillId="0" borderId="95"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5"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35" xfId="0" applyNumberFormat="1" applyFont="1" applyBorder="1" applyAlignment="1">
      <alignment vertical="center"/>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5" fillId="36" borderId="6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1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169" fontId="29" fillId="37" borderId="34" xfId="20" applyBorder="1"/>
    <xf numFmtId="169" fontId="29" fillId="37" borderId="130" xfId="20" applyBorder="1"/>
    <xf numFmtId="169" fontId="29" fillId="37" borderId="120" xfId="20" applyBorder="1"/>
    <xf numFmtId="169" fontId="29"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1" xfId="0" applyFont="1" applyFill="1" applyBorder="1" applyAlignment="1">
      <alignment horizontal="left"/>
    </xf>
    <xf numFmtId="0" fontId="14" fillId="3" borderId="132"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9" fillId="78" borderId="102" xfId="0" applyFont="1" applyFill="1" applyBorder="1" applyAlignment="1">
      <alignment horizontal="left" vertical="center"/>
    </xf>
    <xf numFmtId="0" fontId="109" fillId="78" borderId="95" xfId="0" applyFont="1" applyFill="1" applyBorder="1" applyAlignment="1">
      <alignment vertical="center" wrapText="1"/>
    </xf>
    <xf numFmtId="0" fontId="109" fillId="78" borderId="95" xfId="0" applyFont="1" applyFill="1" applyBorder="1" applyAlignment="1">
      <alignment horizontal="left" vertical="center" wrapText="1"/>
    </xf>
    <xf numFmtId="0" fontId="109" fillId="0" borderId="102" xfId="0" applyFont="1" applyFill="1" applyBorder="1" applyAlignment="1">
      <alignment horizontal="right" vertical="center"/>
    </xf>
    <xf numFmtId="0" fontId="4" fillId="0" borderId="136" xfId="0" applyFont="1" applyFill="1" applyBorder="1" applyAlignment="1">
      <alignment horizontal="center" vertical="center" wrapText="1"/>
    </xf>
    <xf numFmtId="0" fontId="6" fillId="3" borderId="137" xfId="0" applyFont="1" applyFill="1" applyBorder="1" applyAlignment="1">
      <alignment vertical="center"/>
    </xf>
    <xf numFmtId="0" fontId="4" fillId="3" borderId="24" xfId="0" applyFont="1" applyFill="1" applyBorder="1" applyAlignment="1">
      <alignment vertical="center"/>
    </xf>
    <xf numFmtId="0" fontId="4" fillId="0" borderId="138"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8" xfId="0" applyBorder="1"/>
    <xf numFmtId="0" fontId="0" fillId="0" borderId="138"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6"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9"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8"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6" xfId="0" applyFont="1" applyFill="1" applyBorder="1" applyAlignment="1">
      <alignment horizontal="left" vertical="center" wrapText="1"/>
    </xf>
    <xf numFmtId="0" fontId="4" fillId="0" borderId="138"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3" fillId="0" borderId="138" xfId="0" applyFont="1" applyFill="1" applyBorder="1" applyAlignment="1">
      <alignment horizontal="right" vertical="center" wrapText="1"/>
    </xf>
    <xf numFmtId="0" fontId="113" fillId="0" borderId="118" xfId="0" applyFont="1" applyFill="1" applyBorder="1" applyAlignment="1">
      <alignment horizontal="left" vertical="center" wrapText="1"/>
    </xf>
    <xf numFmtId="9" fontId="6" fillId="36" borderId="118" xfId="20961" applyFont="1" applyFill="1" applyBorder="1" applyAlignment="1">
      <alignment horizontal="left" vertical="center" wrapText="1"/>
    </xf>
    <xf numFmtId="0" fontId="6" fillId="36" borderId="118"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0" borderId="138"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0" fontId="23" fillId="0" borderId="138" xfId="0" applyFont="1" applyBorder="1" applyAlignment="1">
      <alignment horizontal="center" vertical="center" wrapText="1"/>
    </xf>
    <xf numFmtId="0" fontId="23" fillId="0" borderId="118" xfId="0" applyFont="1" applyBorder="1" applyAlignment="1">
      <alignment vertical="center" wrapText="1"/>
    </xf>
    <xf numFmtId="3" fontId="24" fillId="36" borderId="118" xfId="0" applyNumberFormat="1" applyFont="1" applyFill="1" applyBorder="1" applyAlignment="1">
      <alignment vertical="center" wrapText="1"/>
    </xf>
    <xf numFmtId="3" fontId="24" fillId="36" borderId="136"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4" fillId="0" borderId="118" xfId="0" applyNumberFormat="1" applyFont="1" applyBorder="1" applyAlignment="1">
      <alignment vertical="center" wrapText="1"/>
    </xf>
    <xf numFmtId="3" fontId="24" fillId="0" borderId="136"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4" fillId="0" borderId="118" xfId="0" applyNumberFormat="1" applyFont="1" applyFill="1" applyBorder="1" applyAlignment="1">
      <alignment vertical="center" wrapText="1"/>
    </xf>
    <xf numFmtId="0" fontId="23" fillId="0" borderId="118" xfId="0" applyFont="1" applyFill="1" applyBorder="1" applyAlignment="1">
      <alignment horizontal="left" vertical="center" wrapText="1" indent="2"/>
    </xf>
    <xf numFmtId="0" fontId="11" fillId="0" borderId="118" xfId="17" applyFill="1" applyBorder="1" applyAlignment="1" applyProtection="1"/>
    <xf numFmtId="49" fontId="113" fillId="0" borderId="138" xfId="0" applyNumberFormat="1" applyFont="1" applyFill="1" applyBorder="1" applyAlignment="1">
      <alignment horizontal="right" vertical="center" wrapText="1"/>
    </xf>
    <xf numFmtId="0" fontId="7" fillId="3" borderId="118" xfId="20960" applyFont="1" applyFill="1" applyBorder="1" applyAlignment="1" applyProtection="1"/>
    <xf numFmtId="0" fontId="106"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3"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3" fillId="0" borderId="138" xfId="0" applyFont="1" applyFill="1" applyBorder="1" applyAlignment="1">
      <alignment horizontal="center" vertical="center" wrapText="1"/>
    </xf>
    <xf numFmtId="0" fontId="23" fillId="0" borderId="118" xfId="0" applyFont="1" applyFill="1" applyBorder="1" applyAlignment="1">
      <alignment vertical="center" wrapText="1"/>
    </xf>
    <xf numFmtId="3" fontId="24" fillId="0" borderId="136" xfId="0" applyNumberFormat="1" applyFont="1" applyFill="1" applyBorder="1" applyAlignment="1">
      <alignment vertical="center" wrapText="1"/>
    </xf>
    <xf numFmtId="0" fontId="105" fillId="0" borderId="118" xfId="0" applyFont="1" applyBorder="1"/>
    <xf numFmtId="14" fontId="1" fillId="0" borderId="0" xfId="0" applyNumberFormat="1" applyFont="1"/>
    <xf numFmtId="14" fontId="7" fillId="0" borderId="0" xfId="0" applyNumberFormat="1" applyFont="1" applyAlignment="1">
      <alignment horizontal="left"/>
    </xf>
    <xf numFmtId="14" fontId="26" fillId="0" borderId="0" xfId="0" applyNumberFormat="1" applyFont="1" applyAlignment="1">
      <alignment horizontal="left"/>
    </xf>
    <xf numFmtId="14" fontId="4" fillId="0" borderId="0" xfId="0" applyNumberFormat="1" applyFont="1" applyAlignment="1">
      <alignment horizontal="left"/>
    </xf>
    <xf numFmtId="14" fontId="4" fillId="0" borderId="0" xfId="0" applyNumberFormat="1" applyFont="1" applyFill="1" applyAlignment="1">
      <alignment horizontal="left"/>
    </xf>
    <xf numFmtId="14" fontId="9" fillId="0" borderId="0" xfId="0" applyNumberFormat="1" applyFont="1" applyAlignment="1">
      <alignment horizontal="left"/>
    </xf>
    <xf numFmtId="14" fontId="9" fillId="0" borderId="0" xfId="11" applyNumberFormat="1" applyFont="1" applyFill="1" applyBorder="1" applyAlignment="1" applyProtection="1">
      <alignment horizontal="left"/>
    </xf>
    <xf numFmtId="14" fontId="0" fillId="0" borderId="0" xfId="0" applyNumberFormat="1" applyAlignment="1">
      <alignment horizontal="left"/>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8" fillId="2" borderId="26" xfId="20961" applyNumberFormat="1" applyFont="1" applyFill="1" applyBorder="1" applyAlignment="1" applyProtection="1">
      <alignment vertical="center"/>
      <protection locked="0"/>
    </xf>
    <xf numFmtId="10" fontId="18" fillId="2" borderId="27" xfId="20961" applyNumberFormat="1" applyFont="1" applyFill="1" applyBorder="1" applyAlignment="1" applyProtection="1">
      <alignment vertical="center"/>
      <protection locked="0"/>
    </xf>
    <xf numFmtId="193" fontId="21" fillId="0" borderId="3" xfId="0" applyNumberFormat="1" applyFont="1" applyFill="1" applyBorder="1" applyAlignment="1" applyProtection="1">
      <alignment horizontal="right" indent="1"/>
      <protection locked="0"/>
    </xf>
    <xf numFmtId="0" fontId="9" fillId="0" borderId="138" xfId="0" applyFont="1" applyBorder="1" applyAlignment="1">
      <alignment vertical="center"/>
    </xf>
    <xf numFmtId="0" fontId="13" fillId="0" borderId="119" xfId="0" applyFont="1" applyBorder="1" applyAlignment="1">
      <alignment wrapText="1"/>
    </xf>
    <xf numFmtId="10" fontId="4" fillId="0" borderId="24" xfId="20961" applyNumberFormat="1" applyFont="1" applyBorder="1" applyAlignment="1"/>
    <xf numFmtId="164" fontId="4" fillId="0" borderId="136" xfId="7" applyNumberFormat="1" applyFont="1" applyFill="1" applyBorder="1" applyAlignment="1">
      <alignment horizontal="left" vertical="center" wrapText="1"/>
    </xf>
    <xf numFmtId="164" fontId="113" fillId="0" borderId="136" xfId="7" applyNumberFormat="1" applyFont="1" applyFill="1" applyBorder="1" applyAlignment="1">
      <alignment horizontal="left" vertical="center" wrapText="1"/>
    </xf>
    <xf numFmtId="10" fontId="113" fillId="0" borderId="118" xfId="20961" applyNumberFormat="1" applyFont="1" applyFill="1" applyBorder="1" applyAlignment="1">
      <alignment horizontal="left" vertical="center" wrapText="1"/>
    </xf>
    <xf numFmtId="10" fontId="115" fillId="0" borderId="26" xfId="20961" applyNumberFormat="1" applyFont="1" applyFill="1" applyBorder="1" applyAlignment="1" applyProtection="1">
      <alignment horizontal="left" vertical="center"/>
    </xf>
    <xf numFmtId="164" fontId="7" fillId="0" borderId="27" xfId="7" applyNumberFormat="1" applyFont="1" applyFill="1" applyBorder="1" applyAlignment="1" applyProtection="1">
      <alignment horizontal="left" vertical="center"/>
    </xf>
    <xf numFmtId="195" fontId="4" fillId="0" borderId="0" xfId="0" applyNumberFormat="1" applyFont="1" applyFill="1" applyAlignment="1">
      <alignment horizontal="left" vertical="center"/>
    </xf>
    <xf numFmtId="0" fontId="26" fillId="0" borderId="138" xfId="0" applyFont="1" applyBorder="1" applyAlignment="1">
      <alignment horizontal="center"/>
    </xf>
    <xf numFmtId="0" fontId="26" fillId="0" borderId="12" xfId="0" applyFont="1" applyBorder="1" applyAlignment="1">
      <alignment horizontal="right" wrapText="1"/>
    </xf>
    <xf numFmtId="193" fontId="26" fillId="0" borderId="141" xfId="0" applyNumberFormat="1" applyFont="1" applyBorder="1" applyAlignment="1">
      <alignment vertical="center"/>
    </xf>
    <xf numFmtId="0" fontId="20" fillId="0" borderId="12" xfId="0" applyFont="1" applyBorder="1" applyAlignment="1">
      <alignment horizontal="center" wrapText="1"/>
    </xf>
    <xf numFmtId="0" fontId="26" fillId="0" borderId="126" xfId="0" applyFont="1" applyBorder="1" applyAlignment="1">
      <alignment horizontal="center"/>
    </xf>
    <xf numFmtId="194" fontId="4" fillId="36" borderId="27" xfId="7" applyNumberFormat="1" applyFont="1" applyFill="1" applyBorder="1"/>
    <xf numFmtId="164" fontId="29" fillId="37" borderId="0" xfId="20" applyNumberFormat="1" applyBorder="1"/>
    <xf numFmtId="164" fontId="4" fillId="0" borderId="59" xfId="0" applyNumberFormat="1" applyFont="1" applyFill="1" applyBorder="1" applyAlignment="1">
      <alignment vertical="center"/>
    </xf>
    <xf numFmtId="164" fontId="4" fillId="0" borderId="72" xfId="0" applyNumberFormat="1" applyFont="1" applyFill="1" applyBorder="1" applyAlignment="1">
      <alignment vertical="center"/>
    </xf>
    <xf numFmtId="164" fontId="4" fillId="3" borderId="116" xfId="0" applyNumberFormat="1" applyFont="1" applyFill="1" applyBorder="1" applyAlignment="1">
      <alignment vertical="center"/>
    </xf>
    <xf numFmtId="164" fontId="4" fillId="0" borderId="118" xfId="0" applyNumberFormat="1" applyFont="1" applyFill="1" applyBorder="1" applyAlignment="1">
      <alignment vertical="center"/>
    </xf>
    <xf numFmtId="164" fontId="4" fillId="0" borderId="119" xfId="0" applyNumberFormat="1" applyFont="1" applyFill="1" applyBorder="1" applyAlignment="1">
      <alignment vertical="center"/>
    </xf>
    <xf numFmtId="164" fontId="4" fillId="0" borderId="136" xfId="0" applyNumberFormat="1" applyFont="1" applyFill="1" applyBorder="1" applyAlignment="1">
      <alignment vertical="center"/>
    </xf>
    <xf numFmtId="164" fontId="4" fillId="0" borderId="26" xfId="0" applyNumberFormat="1" applyFont="1" applyFill="1" applyBorder="1" applyAlignment="1">
      <alignment vertical="center"/>
    </xf>
    <xf numFmtId="164" fontId="4" fillId="0" borderId="28" xfId="0" applyNumberFormat="1" applyFont="1" applyFill="1" applyBorder="1" applyAlignment="1">
      <alignment vertical="center"/>
    </xf>
    <xf numFmtId="164" fontId="4" fillId="0" borderId="27" xfId="0"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14" xfId="0" applyNumberFormat="1" applyFont="1" applyFill="1" applyBorder="1" applyAlignment="1">
      <alignment vertical="center"/>
    </xf>
    <xf numFmtId="164" fontId="4" fillId="0" borderId="127" xfId="0" applyNumberFormat="1" applyFont="1" applyFill="1" applyBorder="1" applyAlignment="1">
      <alignment vertical="center"/>
    </xf>
    <xf numFmtId="10" fontId="4" fillId="0" borderId="112" xfId="0" applyNumberFormat="1" applyFont="1" applyFill="1" applyBorder="1" applyAlignment="1">
      <alignment vertical="center"/>
    </xf>
    <xf numFmtId="10" fontId="4" fillId="0" borderId="129" xfId="0" applyNumberFormat="1" applyFont="1" applyFill="1" applyBorder="1" applyAlignment="1">
      <alignment vertical="center"/>
    </xf>
    <xf numFmtId="0" fontId="107" fillId="0" borderId="74" xfId="0" applyFont="1" applyBorder="1" applyAlignment="1">
      <alignment horizontal="left" vertical="center" wrapText="1"/>
    </xf>
    <xf numFmtId="0" fontId="107"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40"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7"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4" fillId="3" borderId="75" xfId="13" applyFont="1" applyFill="1" applyBorder="1" applyAlignment="1" applyProtection="1">
      <alignment horizontal="center" vertical="center" wrapText="1"/>
      <protection locked="0"/>
    </xf>
    <xf numFmtId="0" fontId="104"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0" borderId="103" xfId="0" applyFont="1" applyFill="1" applyBorder="1" applyAlignment="1">
      <alignment horizontal="center" vertical="center"/>
    </xf>
    <xf numFmtId="0" fontId="109" fillId="0" borderId="96" xfId="0" applyFont="1" applyFill="1" applyBorder="1" applyAlignment="1">
      <alignment horizontal="left" vertical="center"/>
    </xf>
    <xf numFmtId="0" fontId="109" fillId="0" borderId="97" xfId="0" applyFont="1" applyFill="1" applyBorder="1" applyAlignment="1">
      <alignment horizontal="left" vertical="center"/>
    </xf>
    <xf numFmtId="0" fontId="108" fillId="76" borderId="106" xfId="0" applyFont="1" applyFill="1" applyBorder="1" applyAlignment="1">
      <alignment horizontal="center"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9" fillId="0" borderId="99" xfId="0" applyFont="1" applyFill="1" applyBorder="1" applyAlignment="1">
      <alignment horizontal="left" vertical="center" wrapText="1"/>
    </xf>
    <xf numFmtId="0" fontId="109" fillId="0" borderId="100" xfId="0" applyFont="1" applyFill="1" applyBorder="1" applyAlignment="1">
      <alignment horizontal="left" vertical="center" wrapText="1"/>
    </xf>
    <xf numFmtId="0" fontId="109" fillId="0" borderId="95" xfId="0" applyFont="1" applyFill="1" applyBorder="1" applyAlignment="1">
      <alignment horizontal="left" vertical="center" wrapText="1"/>
    </xf>
    <xf numFmtId="0" fontId="109" fillId="0" borderId="104" xfId="0" applyFont="1" applyFill="1" applyBorder="1" applyAlignment="1">
      <alignment horizontal="left" vertical="center" wrapText="1"/>
    </xf>
    <xf numFmtId="0" fontId="108" fillId="76" borderId="92" xfId="0" applyFont="1" applyFill="1" applyBorder="1" applyAlignment="1">
      <alignment horizontal="center"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8" fillId="0" borderId="101" xfId="0" applyFont="1" applyFill="1" applyBorder="1" applyAlignment="1">
      <alignment horizontal="center" vertical="center"/>
    </xf>
    <xf numFmtId="0" fontId="109" fillId="0" borderId="98"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5"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8" fillId="76" borderId="133" xfId="0" applyFont="1" applyFill="1" applyBorder="1" applyAlignment="1">
      <alignment horizontal="center" vertical="center" wrapText="1"/>
    </xf>
    <xf numFmtId="0" fontId="108" fillId="76" borderId="134" xfId="0" applyFont="1" applyFill="1" applyBorder="1" applyAlignment="1">
      <alignment horizontal="center" vertical="center" wrapText="1"/>
    </xf>
    <xf numFmtId="0" fontId="108" fillId="76" borderId="135" xfId="0" applyFont="1" applyFill="1" applyBorder="1" applyAlignment="1">
      <alignment horizontal="center" vertical="center" wrapText="1"/>
    </xf>
    <xf numFmtId="0" fontId="108" fillId="0" borderId="78" xfId="0" applyFont="1" applyFill="1" applyBorder="1" applyAlignment="1">
      <alignment horizontal="center" vertical="center"/>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49" fontId="109" fillId="0" borderId="96" xfId="0" applyNumberFormat="1" applyFont="1" applyFill="1" applyBorder="1" applyAlignment="1">
      <alignment horizontal="left" vertical="center" wrapText="1"/>
    </xf>
    <xf numFmtId="49" fontId="109" fillId="0" borderId="97" xfId="0" applyNumberFormat="1" applyFont="1" applyFill="1" applyBorder="1" applyAlignment="1">
      <alignment horizontal="left" vertical="center" wrapText="1"/>
    </xf>
    <xf numFmtId="0" fontId="108" fillId="76" borderId="81" xfId="0" applyFont="1" applyFill="1" applyBorder="1" applyAlignment="1">
      <alignment horizontal="center"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9" xfId="0" applyFont="1" applyFill="1" applyBorder="1" applyAlignment="1">
      <alignment horizontal="left" vertical="center" wrapText="1"/>
    </xf>
    <xf numFmtId="0" fontId="109" fillId="0" borderId="117"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5" xfId="0" applyFont="1" applyFill="1" applyBorder="1" applyAlignment="1">
      <alignment vertical="center" wrapText="1"/>
    </xf>
    <xf numFmtId="0" fontId="109" fillId="0" borderId="86" xfId="0" applyFont="1" applyFill="1" applyBorder="1" applyAlignment="1">
      <alignmen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3" borderId="85" xfId="0" applyFont="1" applyFill="1" applyBorder="1" applyAlignment="1">
      <alignment horizontal="left" vertical="center" wrapText="1"/>
    </xf>
    <xf numFmtId="0" fontId="109" fillId="3" borderId="86"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8" xfId="0" applyFont="1" applyFill="1" applyBorder="1" applyAlignment="1">
      <alignment horizontal="left" vertical="center" wrapText="1"/>
    </xf>
    <xf numFmtId="0" fontId="109" fillId="0" borderId="89"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pageSetUpPr fitToPage="1"/>
  </sheetPr>
  <dimension ref="A1:D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34.7109375" bestFit="1" customWidth="1"/>
    <col min="3" max="3" width="39.42578125" customWidth="1"/>
    <col min="4" max="4" width="15.85546875" customWidth="1"/>
    <col min="7" max="7" width="25" customWidth="1"/>
  </cols>
  <sheetData>
    <row r="1" spans="1:4" ht="15.75">
      <c r="A1" s="10"/>
      <c r="B1" s="197" t="s">
        <v>297</v>
      </c>
      <c r="C1" s="100"/>
    </row>
    <row r="2" spans="1:4" s="194" customFormat="1" ht="15.75">
      <c r="A2" s="265">
        <v>1</v>
      </c>
      <c r="B2" s="195" t="s">
        <v>298</v>
      </c>
      <c r="C2" s="471" t="s">
        <v>884</v>
      </c>
      <c r="D2" s="472">
        <v>43373</v>
      </c>
    </row>
    <row r="3" spans="1:4" s="194" customFormat="1" ht="15.75">
      <c r="A3" s="265">
        <v>2</v>
      </c>
      <c r="B3" s="196" t="s">
        <v>299</v>
      </c>
      <c r="C3" s="471" t="s">
        <v>885</v>
      </c>
    </row>
    <row r="4" spans="1:4" s="194" customFormat="1" ht="15.75">
      <c r="A4" s="265">
        <v>3</v>
      </c>
      <c r="B4" s="196" t="s">
        <v>300</v>
      </c>
      <c r="C4" s="471" t="s">
        <v>886</v>
      </c>
    </row>
    <row r="5" spans="1:4" s="194" customFormat="1" ht="15.75">
      <c r="A5" s="266">
        <v>4</v>
      </c>
      <c r="B5" s="199" t="s">
        <v>301</v>
      </c>
      <c r="C5" s="471" t="s">
        <v>883</v>
      </c>
    </row>
    <row r="6" spans="1:4" s="198" customFormat="1" ht="65.25" customHeight="1">
      <c r="A6" s="517" t="s">
        <v>802</v>
      </c>
      <c r="B6" s="518"/>
      <c r="C6" s="518"/>
    </row>
    <row r="7" spans="1:4">
      <c r="A7" s="460" t="s">
        <v>652</v>
      </c>
      <c r="B7" s="461" t="s">
        <v>302</v>
      </c>
    </row>
    <row r="8" spans="1:4">
      <c r="A8" s="462">
        <v>1</v>
      </c>
      <c r="B8" s="458" t="s">
        <v>266</v>
      </c>
    </row>
    <row r="9" spans="1:4">
      <c r="A9" s="462">
        <v>2</v>
      </c>
      <c r="B9" s="458" t="s">
        <v>303</v>
      </c>
    </row>
    <row r="10" spans="1:4">
      <c r="A10" s="462">
        <v>3</v>
      </c>
      <c r="B10" s="458" t="s">
        <v>304</v>
      </c>
    </row>
    <row r="11" spans="1:4">
      <c r="A11" s="462">
        <v>4</v>
      </c>
      <c r="B11" s="458" t="s">
        <v>305</v>
      </c>
      <c r="C11" s="193"/>
    </row>
    <row r="12" spans="1:4">
      <c r="A12" s="462">
        <v>5</v>
      </c>
      <c r="B12" s="458" t="s">
        <v>230</v>
      </c>
    </row>
    <row r="13" spans="1:4">
      <c r="A13" s="462">
        <v>6</v>
      </c>
      <c r="B13" s="463" t="s">
        <v>191</v>
      </c>
    </row>
    <row r="14" spans="1:4">
      <c r="A14" s="462">
        <v>7</v>
      </c>
      <c r="B14" s="458" t="s">
        <v>306</v>
      </c>
    </row>
    <row r="15" spans="1:4">
      <c r="A15" s="462">
        <v>8</v>
      </c>
      <c r="B15" s="458" t="s">
        <v>310</v>
      </c>
    </row>
    <row r="16" spans="1:4">
      <c r="A16" s="462">
        <v>9</v>
      </c>
      <c r="B16" s="458" t="s">
        <v>94</v>
      </c>
    </row>
    <row r="17" spans="1:2">
      <c r="A17" s="464" t="s">
        <v>872</v>
      </c>
      <c r="B17" s="458" t="s">
        <v>844</v>
      </c>
    </row>
    <row r="18" spans="1:2">
      <c r="A18" s="462">
        <v>10</v>
      </c>
      <c r="B18" s="458" t="s">
        <v>313</v>
      </c>
    </row>
    <row r="19" spans="1:2">
      <c r="A19" s="462">
        <v>11</v>
      </c>
      <c r="B19" s="463" t="s">
        <v>293</v>
      </c>
    </row>
    <row r="20" spans="1:2">
      <c r="A20" s="462">
        <v>12</v>
      </c>
      <c r="B20" s="463" t="s">
        <v>290</v>
      </c>
    </row>
    <row r="21" spans="1:2">
      <c r="A21" s="462">
        <v>13</v>
      </c>
      <c r="B21" s="465" t="s">
        <v>772</v>
      </c>
    </row>
    <row r="22" spans="1:2">
      <c r="A22" s="462">
        <v>14</v>
      </c>
      <c r="B22" s="466" t="s">
        <v>832</v>
      </c>
    </row>
    <row r="23" spans="1:2">
      <c r="A23" s="467">
        <v>15</v>
      </c>
      <c r="B23" s="463"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scale="4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pageSetUpPr fitToPage="1"/>
  </sheetPr>
  <dimension ref="A1:F55"/>
  <sheetViews>
    <sheetView zoomScaleNormal="100" workbookViewId="0">
      <pane xSplit="1" ySplit="5" topLeftCell="B33" activePane="bottomRight" state="frozen"/>
      <selection activeCell="B1" sqref="B1:B2"/>
      <selection pane="topRight" activeCell="B1" sqref="B1:B2"/>
      <selection pane="bottomLeft" activeCell="B1" sqref="B1:B2"/>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231</v>
      </c>
      <c r="B1" s="473" t="str">
        <f>Info!C2</f>
        <v>სს "ვითიბი ბანკი ჯორჯია"</v>
      </c>
      <c r="D1" s="2"/>
      <c r="E1" s="2"/>
      <c r="F1" s="2"/>
    </row>
    <row r="2" spans="1:6" s="22" customFormat="1" ht="15.75" customHeight="1">
      <c r="A2" s="22" t="s">
        <v>232</v>
      </c>
      <c r="B2" s="478">
        <f>Info!D2</f>
        <v>43373</v>
      </c>
    </row>
    <row r="3" spans="1:6" s="22" customFormat="1" ht="15.75" customHeight="1"/>
    <row r="4" spans="1:6" ht="15.75" thickBot="1">
      <c r="A4" s="5" t="s">
        <v>661</v>
      </c>
      <c r="B4" s="65" t="s">
        <v>94</v>
      </c>
    </row>
    <row r="5" spans="1:6">
      <c r="A5" s="146" t="s">
        <v>32</v>
      </c>
      <c r="B5" s="147"/>
      <c r="C5" s="148" t="s">
        <v>33</v>
      </c>
    </row>
    <row r="6" spans="1:6">
      <c r="A6" s="149">
        <v>1</v>
      </c>
      <c r="B6" s="89" t="s">
        <v>34</v>
      </c>
      <c r="C6" s="320">
        <f>SUM(C7:C11)</f>
        <v>196528932</v>
      </c>
    </row>
    <row r="7" spans="1:6">
      <c r="A7" s="149">
        <v>2</v>
      </c>
      <c r="B7" s="86" t="s">
        <v>35</v>
      </c>
      <c r="C7" s="321">
        <v>209008277</v>
      </c>
    </row>
    <row r="8" spans="1:6">
      <c r="A8" s="149">
        <v>3</v>
      </c>
      <c r="B8" s="80" t="s">
        <v>36</v>
      </c>
      <c r="C8" s="321"/>
    </row>
    <row r="9" spans="1:6">
      <c r="A9" s="149">
        <v>4</v>
      </c>
      <c r="B9" s="80" t="s">
        <v>37</v>
      </c>
      <c r="C9" s="321">
        <v>2284931</v>
      </c>
    </row>
    <row r="10" spans="1:6">
      <c r="A10" s="149">
        <v>5</v>
      </c>
      <c r="B10" s="80" t="s">
        <v>38</v>
      </c>
      <c r="C10" s="321"/>
    </row>
    <row r="11" spans="1:6">
      <c r="A11" s="149">
        <v>6</v>
      </c>
      <c r="B11" s="87" t="s">
        <v>39</v>
      </c>
      <c r="C11" s="321">
        <v>-14764276.000000004</v>
      </c>
    </row>
    <row r="12" spans="1:6" s="4" customFormat="1">
      <c r="A12" s="149">
        <v>7</v>
      </c>
      <c r="B12" s="89" t="s">
        <v>40</v>
      </c>
      <c r="C12" s="322">
        <f>SUM(C13:C27)</f>
        <v>9454898.1900000013</v>
      </c>
    </row>
    <row r="13" spans="1:6" s="4" customFormat="1">
      <c r="A13" s="149">
        <v>8</v>
      </c>
      <c r="B13" s="88" t="s">
        <v>41</v>
      </c>
      <c r="C13" s="323">
        <v>2284931</v>
      </c>
    </row>
    <row r="14" spans="1:6" s="4" customFormat="1" ht="25.5">
      <c r="A14" s="149">
        <v>9</v>
      </c>
      <c r="B14" s="81" t="s">
        <v>42</v>
      </c>
      <c r="C14" s="323"/>
    </row>
    <row r="15" spans="1:6" s="4" customFormat="1">
      <c r="A15" s="149">
        <v>10</v>
      </c>
      <c r="B15" s="82" t="s">
        <v>43</v>
      </c>
      <c r="C15" s="323">
        <v>7169967.1900000004</v>
      </c>
    </row>
    <row r="16" spans="1:6" s="4" customFormat="1">
      <c r="A16" s="149">
        <v>11</v>
      </c>
      <c r="B16" s="83" t="s">
        <v>44</v>
      </c>
      <c r="C16" s="323"/>
    </row>
    <row r="17" spans="1:3" s="4" customFormat="1">
      <c r="A17" s="149">
        <v>12</v>
      </c>
      <c r="B17" s="82" t="s">
        <v>45</v>
      </c>
      <c r="C17" s="323"/>
    </row>
    <row r="18" spans="1:3" s="4" customFormat="1">
      <c r="A18" s="149">
        <v>13</v>
      </c>
      <c r="B18" s="82" t="s">
        <v>46</v>
      </c>
      <c r="C18" s="323"/>
    </row>
    <row r="19" spans="1:3" s="4" customFormat="1">
      <c r="A19" s="149">
        <v>14</v>
      </c>
      <c r="B19" s="82" t="s">
        <v>47</v>
      </c>
      <c r="C19" s="323"/>
    </row>
    <row r="20" spans="1:3" s="4" customFormat="1" ht="25.5">
      <c r="A20" s="149">
        <v>15</v>
      </c>
      <c r="B20" s="82" t="s">
        <v>48</v>
      </c>
      <c r="C20" s="323"/>
    </row>
    <row r="21" spans="1:3" s="4" customFormat="1" ht="25.5">
      <c r="A21" s="149">
        <v>16</v>
      </c>
      <c r="B21" s="81" t="s">
        <v>49</v>
      </c>
      <c r="C21" s="323"/>
    </row>
    <row r="22" spans="1:3" s="4" customFormat="1">
      <c r="A22" s="149">
        <v>17</v>
      </c>
      <c r="B22" s="150" t="s">
        <v>50</v>
      </c>
      <c r="C22" s="323"/>
    </row>
    <row r="23" spans="1:3" s="4" customFormat="1" ht="25.5">
      <c r="A23" s="149">
        <v>18</v>
      </c>
      <c r="B23" s="81" t="s">
        <v>51</v>
      </c>
      <c r="C23" s="323"/>
    </row>
    <row r="24" spans="1:3" s="4" customFormat="1" ht="25.5">
      <c r="A24" s="149">
        <v>19</v>
      </c>
      <c r="B24" s="81" t="s">
        <v>52</v>
      </c>
      <c r="C24" s="323"/>
    </row>
    <row r="25" spans="1:3" s="4" customFormat="1" ht="25.5">
      <c r="A25" s="149">
        <v>20</v>
      </c>
      <c r="B25" s="84" t="s">
        <v>53</v>
      </c>
      <c r="C25" s="323"/>
    </row>
    <row r="26" spans="1:3" s="4" customFormat="1">
      <c r="A26" s="149">
        <v>21</v>
      </c>
      <c r="B26" s="84" t="s">
        <v>54</v>
      </c>
      <c r="C26" s="323"/>
    </row>
    <row r="27" spans="1:3" s="4" customFormat="1" ht="25.5">
      <c r="A27" s="149">
        <v>22</v>
      </c>
      <c r="B27" s="84" t="s">
        <v>55</v>
      </c>
      <c r="C27" s="323"/>
    </row>
    <row r="28" spans="1:3" s="4" customFormat="1">
      <c r="A28" s="149">
        <v>23</v>
      </c>
      <c r="B28" s="90" t="s">
        <v>29</v>
      </c>
      <c r="C28" s="322">
        <f>C6-C12</f>
        <v>187074033.81</v>
      </c>
    </row>
    <row r="29" spans="1:3" s="4" customFormat="1">
      <c r="A29" s="151"/>
      <c r="B29" s="85"/>
      <c r="C29" s="323"/>
    </row>
    <row r="30" spans="1:3" s="4" customFormat="1">
      <c r="A30" s="151">
        <v>24</v>
      </c>
      <c r="B30" s="90" t="s">
        <v>56</v>
      </c>
      <c r="C30" s="322">
        <f>C31+C34</f>
        <v>11922600</v>
      </c>
    </row>
    <row r="31" spans="1:3" s="4" customFormat="1">
      <c r="A31" s="151">
        <v>25</v>
      </c>
      <c r="B31" s="80" t="s">
        <v>57</v>
      </c>
      <c r="C31" s="324">
        <f>C32+C33</f>
        <v>11922600</v>
      </c>
    </row>
    <row r="32" spans="1:3" s="4" customFormat="1">
      <c r="A32" s="151">
        <v>26</v>
      </c>
      <c r="B32" s="191" t="s">
        <v>58</v>
      </c>
      <c r="C32" s="323"/>
    </row>
    <row r="33" spans="1:3" s="4" customFormat="1">
      <c r="A33" s="151">
        <v>27</v>
      </c>
      <c r="B33" s="191" t="s">
        <v>59</v>
      </c>
      <c r="C33" s="323">
        <v>11922600</v>
      </c>
    </row>
    <row r="34" spans="1:3" s="4" customFormat="1">
      <c r="A34" s="151">
        <v>28</v>
      </c>
      <c r="B34" s="80" t="s">
        <v>60</v>
      </c>
      <c r="C34" s="323"/>
    </row>
    <row r="35" spans="1:3" s="4" customFormat="1">
      <c r="A35" s="151">
        <v>29</v>
      </c>
      <c r="B35" s="90" t="s">
        <v>61</v>
      </c>
      <c r="C35" s="322">
        <f>SUM(C36:C40)</f>
        <v>0</v>
      </c>
    </row>
    <row r="36" spans="1:3" s="4" customFormat="1">
      <c r="A36" s="151">
        <v>30</v>
      </c>
      <c r="B36" s="81" t="s">
        <v>62</v>
      </c>
      <c r="C36" s="323"/>
    </row>
    <row r="37" spans="1:3" s="4" customFormat="1">
      <c r="A37" s="151">
        <v>31</v>
      </c>
      <c r="B37" s="82" t="s">
        <v>63</v>
      </c>
      <c r="C37" s="323"/>
    </row>
    <row r="38" spans="1:3" s="4" customFormat="1" ht="25.5">
      <c r="A38" s="151">
        <v>32</v>
      </c>
      <c r="B38" s="81" t="s">
        <v>64</v>
      </c>
      <c r="C38" s="323"/>
    </row>
    <row r="39" spans="1:3" s="4" customFormat="1" ht="25.5">
      <c r="A39" s="151">
        <v>33</v>
      </c>
      <c r="B39" s="81" t="s">
        <v>52</v>
      </c>
      <c r="C39" s="323"/>
    </row>
    <row r="40" spans="1:3" s="4" customFormat="1" ht="25.5">
      <c r="A40" s="151">
        <v>34</v>
      </c>
      <c r="B40" s="84" t="s">
        <v>65</v>
      </c>
      <c r="C40" s="323"/>
    </row>
    <row r="41" spans="1:3" s="4" customFormat="1">
      <c r="A41" s="151">
        <v>35</v>
      </c>
      <c r="B41" s="90" t="s">
        <v>30</v>
      </c>
      <c r="C41" s="322">
        <f>C30-C35</f>
        <v>11922600</v>
      </c>
    </row>
    <row r="42" spans="1:3" s="4" customFormat="1">
      <c r="A42" s="151"/>
      <c r="B42" s="85"/>
      <c r="C42" s="323"/>
    </row>
    <row r="43" spans="1:3" s="4" customFormat="1">
      <c r="A43" s="151">
        <v>36</v>
      </c>
      <c r="B43" s="91" t="s">
        <v>66</v>
      </c>
      <c r="C43" s="322">
        <f>SUM(C44:C46)</f>
        <v>53104083.493568882</v>
      </c>
    </row>
    <row r="44" spans="1:3" s="4" customFormat="1">
      <c r="A44" s="151">
        <v>37</v>
      </c>
      <c r="B44" s="80" t="s">
        <v>67</v>
      </c>
      <c r="C44" s="323">
        <v>37492014.620000005</v>
      </c>
    </row>
    <row r="45" spans="1:3" s="4" customFormat="1">
      <c r="A45" s="151">
        <v>38</v>
      </c>
      <c r="B45" s="80" t="s">
        <v>68</v>
      </c>
      <c r="C45" s="323"/>
    </row>
    <row r="46" spans="1:3" s="4" customFormat="1">
      <c r="A46" s="151">
        <v>39</v>
      </c>
      <c r="B46" s="80" t="s">
        <v>69</v>
      </c>
      <c r="C46" s="323">
        <v>15612068.873568878</v>
      </c>
    </row>
    <row r="47" spans="1:3" s="4" customFormat="1">
      <c r="A47" s="151">
        <v>40</v>
      </c>
      <c r="B47" s="91" t="s">
        <v>70</v>
      </c>
      <c r="C47" s="322">
        <f>SUM(C48:C51)</f>
        <v>0</v>
      </c>
    </row>
    <row r="48" spans="1:3" s="4" customFormat="1">
      <c r="A48" s="151">
        <v>41</v>
      </c>
      <c r="B48" s="81" t="s">
        <v>71</v>
      </c>
      <c r="C48" s="323"/>
    </row>
    <row r="49" spans="1:3" s="4" customFormat="1">
      <c r="A49" s="151">
        <v>42</v>
      </c>
      <c r="B49" s="82" t="s">
        <v>72</v>
      </c>
      <c r="C49" s="323"/>
    </row>
    <row r="50" spans="1:3" s="4" customFormat="1" ht="25.5">
      <c r="A50" s="151">
        <v>43</v>
      </c>
      <c r="B50" s="81" t="s">
        <v>73</v>
      </c>
      <c r="C50" s="323"/>
    </row>
    <row r="51" spans="1:3" s="4" customFormat="1" ht="25.5">
      <c r="A51" s="151">
        <v>44</v>
      </c>
      <c r="B51" s="81" t="s">
        <v>52</v>
      </c>
      <c r="C51" s="323"/>
    </row>
    <row r="52" spans="1:3" s="4" customFormat="1" ht="15.75" thickBot="1">
      <c r="A52" s="152">
        <v>45</v>
      </c>
      <c r="B52" s="153" t="s">
        <v>31</v>
      </c>
      <c r="C52" s="325">
        <f>C43-C47</f>
        <v>53104083.493568882</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F22"/>
  <sheetViews>
    <sheetView workbookViewId="0">
      <selection activeCell="C19" sqref="C19:C21"/>
    </sheetView>
  </sheetViews>
  <sheetFormatPr defaultColWidth="9.140625" defaultRowHeight="12.75"/>
  <cols>
    <col min="1" max="1" width="10.85546875" style="397" bestFit="1" customWidth="1"/>
    <col min="2" max="2" width="59" style="397" customWidth="1"/>
    <col min="3" max="3" width="16.7109375" style="397" bestFit="1" customWidth="1"/>
    <col min="4" max="4" width="14.5703125" style="397" bestFit="1" customWidth="1"/>
    <col min="5" max="5" width="9.140625" style="397"/>
    <col min="6" max="6" width="20" style="397" bestFit="1" customWidth="1"/>
    <col min="7" max="16384" width="9.140625" style="397"/>
  </cols>
  <sheetData>
    <row r="1" spans="1:4" ht="15">
      <c r="A1" s="18" t="s">
        <v>231</v>
      </c>
      <c r="B1" s="473" t="str">
        <f>Info!C2</f>
        <v>სს "ვითიბი ბანკი ჯორჯია"</v>
      </c>
    </row>
    <row r="2" spans="1:4" s="22" customFormat="1" ht="15.75" customHeight="1">
      <c r="A2" s="22" t="s">
        <v>232</v>
      </c>
      <c r="B2" s="478">
        <f>Info!D2</f>
        <v>43373</v>
      </c>
    </row>
    <row r="3" spans="1:4" s="22" customFormat="1" ht="15.75" customHeight="1"/>
    <row r="4" spans="1:4" ht="13.5" thickBot="1">
      <c r="A4" s="398" t="s">
        <v>843</v>
      </c>
      <c r="B4" s="442" t="s">
        <v>844</v>
      </c>
    </row>
    <row r="5" spans="1:4" s="443" customFormat="1">
      <c r="A5" s="540" t="s">
        <v>845</v>
      </c>
      <c r="B5" s="541"/>
      <c r="C5" s="429" t="s">
        <v>846</v>
      </c>
      <c r="D5" s="430" t="s">
        <v>847</v>
      </c>
    </row>
    <row r="6" spans="1:4" s="444" customFormat="1">
      <c r="A6" s="431">
        <v>1</v>
      </c>
      <c r="B6" s="432" t="s">
        <v>848</v>
      </c>
      <c r="C6" s="432"/>
      <c r="D6" s="433"/>
    </row>
    <row r="7" spans="1:4" s="444" customFormat="1">
      <c r="A7" s="434" t="s">
        <v>849</v>
      </c>
      <c r="B7" s="435" t="s">
        <v>850</v>
      </c>
      <c r="C7" s="435" t="s">
        <v>871</v>
      </c>
      <c r="D7" s="489">
        <v>64607825.433185451</v>
      </c>
    </row>
    <row r="8" spans="1:4" s="444" customFormat="1">
      <c r="A8" s="434" t="s">
        <v>851</v>
      </c>
      <c r="B8" s="435" t="s">
        <v>852</v>
      </c>
      <c r="C8" s="435" t="s">
        <v>853</v>
      </c>
      <c r="D8" s="489">
        <v>86143767.244247273</v>
      </c>
    </row>
    <row r="9" spans="1:4" s="444" customFormat="1">
      <c r="A9" s="434" t="s">
        <v>854</v>
      </c>
      <c r="B9" s="435" t="s">
        <v>855</v>
      </c>
      <c r="C9" s="435" t="s">
        <v>856</v>
      </c>
      <c r="D9" s="489">
        <v>114858356.32566303</v>
      </c>
    </row>
    <row r="10" spans="1:4" s="444" customFormat="1">
      <c r="A10" s="431" t="s">
        <v>857</v>
      </c>
      <c r="B10" s="432" t="s">
        <v>858</v>
      </c>
      <c r="C10" s="432"/>
      <c r="D10" s="433"/>
    </row>
    <row r="11" spans="1:4" s="445" customFormat="1">
      <c r="A11" s="436" t="s">
        <v>859</v>
      </c>
      <c r="B11" s="437" t="s">
        <v>860</v>
      </c>
      <c r="C11" s="437" t="s">
        <v>861</v>
      </c>
      <c r="D11" s="490">
        <v>35893236.351769701</v>
      </c>
    </row>
    <row r="12" spans="1:4" s="445" customFormat="1">
      <c r="A12" s="436" t="s">
        <v>862</v>
      </c>
      <c r="B12" s="437" t="s">
        <v>863</v>
      </c>
      <c r="C12" s="437" t="s">
        <v>864</v>
      </c>
      <c r="D12" s="490">
        <v>0</v>
      </c>
    </row>
    <row r="13" spans="1:4" s="445" customFormat="1">
      <c r="A13" s="436" t="s">
        <v>865</v>
      </c>
      <c r="B13" s="437" t="s">
        <v>866</v>
      </c>
      <c r="C13" s="437" t="s">
        <v>864</v>
      </c>
      <c r="D13" s="490">
        <v>0</v>
      </c>
    </row>
    <row r="14" spans="1:4" s="444" customFormat="1">
      <c r="A14" s="431" t="s">
        <v>867</v>
      </c>
      <c r="B14" s="432" t="s">
        <v>868</v>
      </c>
      <c r="C14" s="438"/>
      <c r="D14" s="433"/>
    </row>
    <row r="15" spans="1:4" s="444" customFormat="1">
      <c r="A15" s="459" t="s">
        <v>873</v>
      </c>
      <c r="B15" s="437" t="s">
        <v>876</v>
      </c>
      <c r="C15" s="491">
        <v>1.1716502689840537E-2</v>
      </c>
      <c r="D15" s="489">
        <v>16821728.010503672</v>
      </c>
    </row>
    <row r="16" spans="1:4" s="444" customFormat="1">
      <c r="A16" s="459" t="s">
        <v>874</v>
      </c>
      <c r="B16" s="437" t="s">
        <v>877</v>
      </c>
      <c r="C16" s="491">
        <v>1.5691744673893577E-2</v>
      </c>
      <c r="D16" s="489">
        <v>22529100.014067419</v>
      </c>
    </row>
    <row r="17" spans="1:6" s="444" customFormat="1">
      <c r="A17" s="459" t="s">
        <v>875</v>
      </c>
      <c r="B17" s="437" t="s">
        <v>878</v>
      </c>
      <c r="C17" s="491">
        <v>6.710936368568883E-2</v>
      </c>
      <c r="D17" s="489">
        <v>96350890.087491974</v>
      </c>
      <c r="F17" s="494"/>
    </row>
    <row r="18" spans="1:6" s="443" customFormat="1">
      <c r="A18" s="542" t="s">
        <v>869</v>
      </c>
      <c r="B18" s="543"/>
      <c r="C18" s="439" t="s">
        <v>846</v>
      </c>
      <c r="D18" s="440" t="s">
        <v>847</v>
      </c>
    </row>
    <row r="19" spans="1:6" s="444" customFormat="1">
      <c r="A19" s="441">
        <v>4</v>
      </c>
      <c r="B19" s="437" t="s">
        <v>29</v>
      </c>
      <c r="C19" s="491">
        <v>8.1716502689840542E-2</v>
      </c>
      <c r="D19" s="489">
        <v>117322789.79545884</v>
      </c>
    </row>
    <row r="20" spans="1:6" s="444" customFormat="1">
      <c r="A20" s="441">
        <v>5</v>
      </c>
      <c r="B20" s="437" t="s">
        <v>130</v>
      </c>
      <c r="C20" s="491">
        <v>0.10069174467389357</v>
      </c>
      <c r="D20" s="489">
        <v>144566103.61008438</v>
      </c>
    </row>
    <row r="21" spans="1:6" s="444" customFormat="1" ht="13.5" thickBot="1">
      <c r="A21" s="446" t="s">
        <v>870</v>
      </c>
      <c r="B21" s="447" t="s">
        <v>94</v>
      </c>
      <c r="C21" s="492">
        <v>0.17210936368568885</v>
      </c>
      <c r="D21" s="493">
        <v>247102482.76492473</v>
      </c>
    </row>
    <row r="22" spans="1:6">
      <c r="F22" s="398"/>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pageSetUpPr fitToPage="1"/>
  </sheetPr>
  <dimension ref="A1:F51"/>
  <sheetViews>
    <sheetView zoomScaleNormal="100" workbookViewId="0">
      <pane xSplit="1" ySplit="5" topLeftCell="B33" activePane="bottomRight" state="frozen"/>
      <selection activeCell="B1" sqref="B1:B2"/>
      <selection pane="topRight" activeCell="B1" sqref="B1:B2"/>
      <selection pane="bottomLeft" activeCell="B1" sqref="B1:B2"/>
      <selection pane="bottomRight" activeCell="C42" sqref="C42:C50"/>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231</v>
      </c>
      <c r="B1" s="477" t="str">
        <f>Info!C2</f>
        <v>სს "ვითიბი ბანკი ჯორჯია"</v>
      </c>
      <c r="E1" s="2"/>
      <c r="F1" s="2"/>
    </row>
    <row r="2" spans="1:6" s="22" customFormat="1" ht="15.75" customHeight="1">
      <c r="A2" s="22" t="s">
        <v>232</v>
      </c>
      <c r="B2" s="478">
        <f>Info!D2</f>
        <v>43373</v>
      </c>
    </row>
    <row r="3" spans="1:6" s="22" customFormat="1" ht="15.75" customHeight="1">
      <c r="A3" s="27"/>
    </row>
    <row r="4" spans="1:6" s="22" customFormat="1" ht="15.75" customHeight="1" thickBot="1">
      <c r="A4" s="22" t="s">
        <v>662</v>
      </c>
      <c r="B4" s="214" t="s">
        <v>313</v>
      </c>
      <c r="D4" s="216" t="s">
        <v>135</v>
      </c>
    </row>
    <row r="5" spans="1:6" ht="38.25">
      <c r="A5" s="164" t="s">
        <v>32</v>
      </c>
      <c r="B5" s="165" t="s">
        <v>274</v>
      </c>
      <c r="C5" s="166" t="s">
        <v>280</v>
      </c>
      <c r="D5" s="215" t="s">
        <v>314</v>
      </c>
    </row>
    <row r="6" spans="1:6">
      <c r="A6" s="154">
        <v>1</v>
      </c>
      <c r="B6" s="92" t="s">
        <v>196</v>
      </c>
      <c r="C6" s="326">
        <v>62858058</v>
      </c>
      <c r="D6" s="155"/>
      <c r="E6" s="8"/>
    </row>
    <row r="7" spans="1:6">
      <c r="A7" s="154">
        <v>2</v>
      </c>
      <c r="B7" s="93" t="s">
        <v>197</v>
      </c>
      <c r="C7" s="327">
        <v>174656708</v>
      </c>
      <c r="D7" s="156"/>
      <c r="E7" s="8"/>
    </row>
    <row r="8" spans="1:6">
      <c r="A8" s="154">
        <v>3</v>
      </c>
      <c r="B8" s="93" t="s">
        <v>198</v>
      </c>
      <c r="C8" s="327">
        <v>48699971</v>
      </c>
      <c r="D8" s="156"/>
      <c r="E8" s="8"/>
    </row>
    <row r="9" spans="1:6">
      <c r="A9" s="154">
        <v>4</v>
      </c>
      <c r="B9" s="93" t="s">
        <v>227</v>
      </c>
      <c r="C9" s="327"/>
      <c r="D9" s="156"/>
      <c r="E9" s="8"/>
    </row>
    <row r="10" spans="1:6">
      <c r="A10" s="495">
        <v>5.0999999999999996</v>
      </c>
      <c r="B10" s="93" t="s">
        <v>199</v>
      </c>
      <c r="C10" s="327">
        <v>112976320</v>
      </c>
      <c r="D10" s="156"/>
      <c r="E10" s="8"/>
    </row>
    <row r="11" spans="1:6">
      <c r="A11" s="495">
        <v>5.2</v>
      </c>
      <c r="B11" s="93" t="s">
        <v>902</v>
      </c>
      <c r="C11" s="327">
        <v>-25000</v>
      </c>
      <c r="D11" s="156"/>
      <c r="E11" s="8"/>
    </row>
    <row r="12" spans="1:6">
      <c r="A12" s="495" t="s">
        <v>903</v>
      </c>
      <c r="B12" s="496" t="s">
        <v>904</v>
      </c>
      <c r="C12" s="327">
        <v>25000</v>
      </c>
      <c r="D12" s="272" t="s">
        <v>905</v>
      </c>
      <c r="E12" s="8"/>
    </row>
    <row r="13" spans="1:6">
      <c r="A13" s="154">
        <v>5</v>
      </c>
      <c r="B13" s="93" t="s">
        <v>906</v>
      </c>
      <c r="C13" s="327">
        <v>112951320</v>
      </c>
      <c r="D13" s="157"/>
      <c r="E13" s="8"/>
    </row>
    <row r="14" spans="1:6">
      <c r="A14" s="154">
        <v>6.1</v>
      </c>
      <c r="B14" s="93" t="s">
        <v>200</v>
      </c>
      <c r="C14" s="328">
        <v>1081357939.3933499</v>
      </c>
      <c r="D14" s="157"/>
      <c r="E14" s="9"/>
    </row>
    <row r="15" spans="1:6">
      <c r="A15" s="154">
        <v>6.2</v>
      </c>
      <c r="B15" s="94" t="s">
        <v>201</v>
      </c>
      <c r="C15" s="328">
        <v>-61190534.773121074</v>
      </c>
      <c r="D15" s="157"/>
      <c r="E15" s="9"/>
    </row>
    <row r="16" spans="1:6">
      <c r="A16" s="154" t="s">
        <v>799</v>
      </c>
      <c r="B16" s="95" t="s">
        <v>800</v>
      </c>
      <c r="C16" s="328">
        <v>15587068.873568878</v>
      </c>
      <c r="D16" s="272" t="s">
        <v>905</v>
      </c>
      <c r="E16" s="9"/>
    </row>
    <row r="17" spans="1:5">
      <c r="A17" s="154">
        <v>6</v>
      </c>
      <c r="B17" s="93" t="s">
        <v>202</v>
      </c>
      <c r="C17" s="330">
        <f>SUM(C14:C15)</f>
        <v>1020167404.6202288</v>
      </c>
      <c r="D17" s="157"/>
      <c r="E17" s="8"/>
    </row>
    <row r="18" spans="1:5">
      <c r="A18" s="154">
        <v>7</v>
      </c>
      <c r="B18" s="93" t="s">
        <v>203</v>
      </c>
      <c r="C18" s="327">
        <v>9478376</v>
      </c>
      <c r="D18" s="156"/>
      <c r="E18" s="8"/>
    </row>
    <row r="19" spans="1:5">
      <c r="A19" s="154">
        <v>8</v>
      </c>
      <c r="B19" s="93" t="s">
        <v>204</v>
      </c>
      <c r="C19" s="327">
        <v>8960783.1300000008</v>
      </c>
      <c r="D19" s="156"/>
      <c r="E19" s="8"/>
    </row>
    <row r="20" spans="1:5">
      <c r="A20" s="154">
        <v>9</v>
      </c>
      <c r="B20" s="93" t="s">
        <v>205</v>
      </c>
      <c r="C20" s="327">
        <v>54000</v>
      </c>
      <c r="D20" s="156"/>
      <c r="E20" s="8"/>
    </row>
    <row r="21" spans="1:5">
      <c r="A21" s="154">
        <v>9.1</v>
      </c>
      <c r="B21" s="95" t="s">
        <v>289</v>
      </c>
      <c r="C21" s="328"/>
      <c r="D21" s="156"/>
      <c r="E21" s="8"/>
    </row>
    <row r="22" spans="1:5">
      <c r="A22" s="154">
        <v>9.1999999999999993</v>
      </c>
      <c r="B22" s="95" t="s">
        <v>279</v>
      </c>
      <c r="C22" s="328"/>
      <c r="D22" s="156"/>
      <c r="E22" s="8"/>
    </row>
    <row r="23" spans="1:5">
      <c r="A23" s="154">
        <v>9.3000000000000007</v>
      </c>
      <c r="B23" s="95" t="s">
        <v>278</v>
      </c>
      <c r="C23" s="328"/>
      <c r="D23" s="156"/>
      <c r="E23" s="8"/>
    </row>
    <row r="24" spans="1:5">
      <c r="A24" s="154">
        <v>10</v>
      </c>
      <c r="B24" s="93" t="s">
        <v>206</v>
      </c>
      <c r="C24" s="327">
        <v>43647825</v>
      </c>
      <c r="D24" s="156"/>
      <c r="E24" s="8"/>
    </row>
    <row r="25" spans="1:5">
      <c r="A25" s="154">
        <v>10.1</v>
      </c>
      <c r="B25" s="95" t="s">
        <v>277</v>
      </c>
      <c r="C25" s="327">
        <v>7482799</v>
      </c>
      <c r="D25" s="272" t="s">
        <v>907</v>
      </c>
      <c r="E25" s="8"/>
    </row>
    <row r="26" spans="1:5">
      <c r="A26" s="154">
        <v>11</v>
      </c>
      <c r="B26" s="96" t="s">
        <v>207</v>
      </c>
      <c r="C26" s="329">
        <v>45162275.989999995</v>
      </c>
      <c r="D26" s="158"/>
      <c r="E26" s="8"/>
    </row>
    <row r="27" spans="1:5">
      <c r="A27" s="495">
        <v>11.1</v>
      </c>
      <c r="B27" s="95" t="s">
        <v>908</v>
      </c>
      <c r="C27" s="497">
        <v>-312831.81</v>
      </c>
      <c r="D27" s="272" t="s">
        <v>907</v>
      </c>
      <c r="E27" s="8"/>
    </row>
    <row r="28" spans="1:5">
      <c r="A28" s="154">
        <v>12</v>
      </c>
      <c r="B28" s="98" t="s">
        <v>208</v>
      </c>
      <c r="C28" s="330">
        <f>SUM(C6:C11,C17:C20,C24,C26)</f>
        <v>1526636721.7402289</v>
      </c>
      <c r="D28" s="159"/>
      <c r="E28" s="7"/>
    </row>
    <row r="29" spans="1:5">
      <c r="A29" s="154">
        <v>13</v>
      </c>
      <c r="B29" s="93" t="s">
        <v>209</v>
      </c>
      <c r="C29" s="331">
        <v>9062127</v>
      </c>
      <c r="D29" s="160"/>
      <c r="E29" s="8"/>
    </row>
    <row r="30" spans="1:5">
      <c r="A30" s="154">
        <v>14</v>
      </c>
      <c r="B30" s="93" t="s">
        <v>210</v>
      </c>
      <c r="C30" s="327">
        <v>339753581</v>
      </c>
      <c r="D30" s="156"/>
      <c r="E30" s="8"/>
    </row>
    <row r="31" spans="1:5">
      <c r="A31" s="154">
        <v>15</v>
      </c>
      <c r="B31" s="93" t="s">
        <v>211</v>
      </c>
      <c r="C31" s="327">
        <v>173619093</v>
      </c>
      <c r="D31" s="156"/>
      <c r="E31" s="8"/>
    </row>
    <row r="32" spans="1:5">
      <c r="A32" s="154">
        <v>16</v>
      </c>
      <c r="B32" s="93" t="s">
        <v>212</v>
      </c>
      <c r="C32" s="327">
        <v>508169836</v>
      </c>
      <c r="D32" s="156"/>
      <c r="E32" s="8"/>
    </row>
    <row r="33" spans="1:5">
      <c r="A33" s="154">
        <v>17</v>
      </c>
      <c r="B33" s="93" t="s">
        <v>213</v>
      </c>
      <c r="C33" s="327">
        <v>0</v>
      </c>
      <c r="D33" s="156"/>
      <c r="E33" s="8"/>
    </row>
    <row r="34" spans="1:5">
      <c r="A34" s="154">
        <v>18</v>
      </c>
      <c r="B34" s="93" t="s">
        <v>214</v>
      </c>
      <c r="C34" s="327">
        <v>207372374.34</v>
      </c>
      <c r="D34" s="156"/>
      <c r="E34" s="8"/>
    </row>
    <row r="35" spans="1:5">
      <c r="A35" s="154">
        <v>19</v>
      </c>
      <c r="B35" s="93" t="s">
        <v>215</v>
      </c>
      <c r="C35" s="327">
        <v>11728468</v>
      </c>
      <c r="D35" s="156"/>
      <c r="E35" s="8"/>
    </row>
    <row r="36" spans="1:5">
      <c r="A36" s="154">
        <v>20</v>
      </c>
      <c r="B36" s="93" t="s">
        <v>137</v>
      </c>
      <c r="C36" s="327">
        <v>30987695.560000002</v>
      </c>
      <c r="D36" s="156"/>
      <c r="E36" s="8"/>
    </row>
    <row r="37" spans="1:5">
      <c r="A37" s="154">
        <v>20.100000000000001</v>
      </c>
      <c r="B37" s="97" t="s">
        <v>798</v>
      </c>
      <c r="C37" s="329">
        <v>0</v>
      </c>
      <c r="D37" s="272" t="s">
        <v>905</v>
      </c>
      <c r="E37" s="8"/>
    </row>
    <row r="38" spans="1:5">
      <c r="A38" s="154">
        <v>21</v>
      </c>
      <c r="B38" s="96" t="s">
        <v>216</v>
      </c>
      <c r="C38" s="329">
        <v>49414614.620000005</v>
      </c>
      <c r="D38" s="156"/>
      <c r="E38" s="8"/>
    </row>
    <row r="39" spans="1:5">
      <c r="A39" s="154">
        <v>21.1</v>
      </c>
      <c r="B39" s="97" t="s">
        <v>276</v>
      </c>
      <c r="C39" s="329">
        <v>37492014.620000005</v>
      </c>
      <c r="D39" s="272" t="s">
        <v>909</v>
      </c>
      <c r="E39" s="8"/>
    </row>
    <row r="40" spans="1:5" ht="30">
      <c r="A40" s="495">
        <v>21.2</v>
      </c>
      <c r="B40" s="498" t="s">
        <v>59</v>
      </c>
      <c r="C40" s="329">
        <v>11922600</v>
      </c>
      <c r="D40" s="272" t="s">
        <v>910</v>
      </c>
      <c r="E40" s="8"/>
    </row>
    <row r="41" spans="1:5">
      <c r="A41" s="154">
        <v>22</v>
      </c>
      <c r="B41" s="98" t="s">
        <v>217</v>
      </c>
      <c r="C41" s="330">
        <f>SUM(C29:C38)</f>
        <v>1330107789.52</v>
      </c>
      <c r="D41" s="159"/>
      <c r="E41" s="7"/>
    </row>
    <row r="42" spans="1:5">
      <c r="A42" s="154">
        <v>23</v>
      </c>
      <c r="B42" s="96" t="s">
        <v>218</v>
      </c>
      <c r="C42" s="327">
        <v>209008277</v>
      </c>
      <c r="D42" s="272" t="s">
        <v>914</v>
      </c>
      <c r="E42" s="8"/>
    </row>
    <row r="43" spans="1:5">
      <c r="A43" s="154">
        <v>24</v>
      </c>
      <c r="B43" s="96" t="s">
        <v>219</v>
      </c>
      <c r="C43" s="327"/>
      <c r="D43" s="156"/>
      <c r="E43" s="8"/>
    </row>
    <row r="44" spans="1:5">
      <c r="A44" s="154">
        <v>25</v>
      </c>
      <c r="B44" s="96" t="s">
        <v>275</v>
      </c>
      <c r="C44" s="327"/>
      <c r="D44" s="156"/>
      <c r="E44" s="8"/>
    </row>
    <row r="45" spans="1:5">
      <c r="A45" s="154">
        <v>26</v>
      </c>
      <c r="B45" s="96" t="s">
        <v>221</v>
      </c>
      <c r="C45" s="327"/>
      <c r="D45" s="156"/>
      <c r="E45" s="8"/>
    </row>
    <row r="46" spans="1:5">
      <c r="A46" s="154">
        <v>27</v>
      </c>
      <c r="B46" s="96" t="s">
        <v>222</v>
      </c>
      <c r="C46" s="327">
        <v>0</v>
      </c>
      <c r="D46" s="156"/>
      <c r="E46" s="8"/>
    </row>
    <row r="47" spans="1:5">
      <c r="A47" s="154">
        <v>28</v>
      </c>
      <c r="B47" s="96" t="s">
        <v>223</v>
      </c>
      <c r="C47" s="327">
        <v>-14764276</v>
      </c>
      <c r="D47" s="272" t="s">
        <v>911</v>
      </c>
      <c r="E47" s="8"/>
    </row>
    <row r="48" spans="1:5">
      <c r="A48" s="154">
        <v>29</v>
      </c>
      <c r="B48" s="96" t="s">
        <v>41</v>
      </c>
      <c r="C48" s="327">
        <v>2284931</v>
      </c>
      <c r="D48" s="156"/>
      <c r="E48" s="8"/>
    </row>
    <row r="49" spans="1:5">
      <c r="A49" s="499">
        <v>29.1</v>
      </c>
      <c r="B49" s="96" t="s">
        <v>37</v>
      </c>
      <c r="C49" s="327">
        <v>2284931</v>
      </c>
      <c r="D49" s="272" t="s">
        <v>912</v>
      </c>
      <c r="E49" s="8"/>
    </row>
    <row r="50" spans="1:5">
      <c r="A50" s="499">
        <v>29.2</v>
      </c>
      <c r="B50" s="96" t="s">
        <v>41</v>
      </c>
      <c r="C50" s="327">
        <v>-2284931</v>
      </c>
      <c r="D50" s="272" t="s">
        <v>913</v>
      </c>
      <c r="E50" s="8"/>
    </row>
    <row r="51" spans="1:5" ht="16.5" thickBot="1">
      <c r="A51" s="161">
        <v>30</v>
      </c>
      <c r="B51" s="162" t="s">
        <v>224</v>
      </c>
      <c r="C51" s="332">
        <f>SUM(C42:C50)</f>
        <v>196528932</v>
      </c>
      <c r="D51" s="163"/>
      <c r="E51" s="7"/>
    </row>
  </sheetData>
  <pageMargins left="0.7" right="0.7" top="0.75" bottom="0.75" header="0.3" footer="0.3"/>
  <pageSetup paperSize="9" scale="46"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pageSetUpPr fitToPage="1"/>
  </sheetPr>
  <dimension ref="A1:S22"/>
  <sheetViews>
    <sheetView workbookViewId="0">
      <pane xSplit="2" ySplit="7" topLeftCell="G8" activePane="bottomRight" state="frozen"/>
      <selection activeCell="B1" sqref="B1:B2"/>
      <selection pane="topRight" activeCell="B1" sqref="B1:B2"/>
      <selection pane="bottomLeft" activeCell="B1" sqref="B1:B2"/>
      <selection pane="bottomRight" activeCell="C8" sqref="C8:R21"/>
    </sheetView>
  </sheetViews>
  <sheetFormatPr defaultColWidth="9.140625" defaultRowHeight="12.75"/>
  <cols>
    <col min="1" max="1" width="10.5703125" style="2" bestFit="1" customWidth="1"/>
    <col min="2" max="2" width="61.85546875" style="2" customWidth="1"/>
    <col min="3" max="3" width="11.28515625" style="2" bestFit="1" customWidth="1"/>
    <col min="4" max="4" width="13.28515625" style="2" bestFit="1" customWidth="1"/>
    <col min="5" max="5" width="10.28515625" style="2" bestFit="1" customWidth="1"/>
    <col min="6" max="6" width="13.28515625" style="2" bestFit="1" customWidth="1"/>
    <col min="7" max="7" width="11.28515625" style="2" bestFit="1" customWidth="1"/>
    <col min="8" max="8" width="13.28515625" style="2" bestFit="1" customWidth="1"/>
    <col min="9" max="9" width="10.28515625" style="2" bestFit="1" customWidth="1"/>
    <col min="10" max="10" width="13.28515625" style="2" bestFit="1" customWidth="1"/>
    <col min="11" max="11" width="11.28515625" style="2" bestFit="1" customWidth="1"/>
    <col min="12" max="12" width="13.28515625" style="2" bestFit="1" customWidth="1"/>
    <col min="13" max="13" width="11.28515625" style="2" bestFit="1" customWidth="1"/>
    <col min="14" max="14" width="13.28515625" style="2" bestFit="1" customWidth="1"/>
    <col min="15" max="15" width="11.285156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231</v>
      </c>
      <c r="B1" s="475" t="str">
        <f>Info!C2</f>
        <v>სს "ვითიბი ბანკი ჯორჯია"</v>
      </c>
    </row>
    <row r="2" spans="1:19">
      <c r="A2" s="2" t="s">
        <v>232</v>
      </c>
      <c r="B2" s="475">
        <f>Info!D2</f>
        <v>43373</v>
      </c>
    </row>
    <row r="4" spans="1:19" ht="39" thickBot="1">
      <c r="A4" s="75" t="s">
        <v>663</v>
      </c>
      <c r="B4" s="360" t="s">
        <v>769</v>
      </c>
    </row>
    <row r="5" spans="1:19">
      <c r="A5" s="142"/>
      <c r="B5" s="145"/>
      <c r="C5" s="124" t="s">
        <v>0</v>
      </c>
      <c r="D5" s="124" t="s">
        <v>1</v>
      </c>
      <c r="E5" s="124" t="s">
        <v>2</v>
      </c>
      <c r="F5" s="124" t="s">
        <v>3</v>
      </c>
      <c r="G5" s="124" t="s">
        <v>4</v>
      </c>
      <c r="H5" s="124" t="s">
        <v>10</v>
      </c>
      <c r="I5" s="124" t="s">
        <v>281</v>
      </c>
      <c r="J5" s="124" t="s">
        <v>282</v>
      </c>
      <c r="K5" s="124" t="s">
        <v>283</v>
      </c>
      <c r="L5" s="124" t="s">
        <v>284</v>
      </c>
      <c r="M5" s="124" t="s">
        <v>285</v>
      </c>
      <c r="N5" s="124" t="s">
        <v>286</v>
      </c>
      <c r="O5" s="124" t="s">
        <v>756</v>
      </c>
      <c r="P5" s="124" t="s">
        <v>757</v>
      </c>
      <c r="Q5" s="124" t="s">
        <v>758</v>
      </c>
      <c r="R5" s="351" t="s">
        <v>759</v>
      </c>
      <c r="S5" s="125" t="s">
        <v>760</v>
      </c>
    </row>
    <row r="6" spans="1:19" ht="46.5" customHeight="1">
      <c r="A6" s="168"/>
      <c r="B6" s="548" t="s">
        <v>761</v>
      </c>
      <c r="C6" s="546">
        <v>0</v>
      </c>
      <c r="D6" s="547"/>
      <c r="E6" s="546">
        <v>0.2</v>
      </c>
      <c r="F6" s="547"/>
      <c r="G6" s="546">
        <v>0.35</v>
      </c>
      <c r="H6" s="547"/>
      <c r="I6" s="546">
        <v>0.5</v>
      </c>
      <c r="J6" s="547"/>
      <c r="K6" s="546">
        <v>0.75</v>
      </c>
      <c r="L6" s="547"/>
      <c r="M6" s="546">
        <v>1</v>
      </c>
      <c r="N6" s="547"/>
      <c r="O6" s="546">
        <v>1.5</v>
      </c>
      <c r="P6" s="547"/>
      <c r="Q6" s="546">
        <v>2.5</v>
      </c>
      <c r="R6" s="547"/>
      <c r="S6" s="544" t="s">
        <v>294</v>
      </c>
    </row>
    <row r="7" spans="1:19">
      <c r="A7" s="168"/>
      <c r="B7" s="549"/>
      <c r="C7" s="359" t="s">
        <v>754</v>
      </c>
      <c r="D7" s="359" t="s">
        <v>755</v>
      </c>
      <c r="E7" s="359" t="s">
        <v>754</v>
      </c>
      <c r="F7" s="359" t="s">
        <v>755</v>
      </c>
      <c r="G7" s="359" t="s">
        <v>754</v>
      </c>
      <c r="H7" s="359" t="s">
        <v>755</v>
      </c>
      <c r="I7" s="359" t="s">
        <v>754</v>
      </c>
      <c r="J7" s="359" t="s">
        <v>755</v>
      </c>
      <c r="K7" s="359" t="s">
        <v>754</v>
      </c>
      <c r="L7" s="359" t="s">
        <v>755</v>
      </c>
      <c r="M7" s="359" t="s">
        <v>754</v>
      </c>
      <c r="N7" s="359" t="s">
        <v>755</v>
      </c>
      <c r="O7" s="359" t="s">
        <v>754</v>
      </c>
      <c r="P7" s="359" t="s">
        <v>755</v>
      </c>
      <c r="Q7" s="359" t="s">
        <v>754</v>
      </c>
      <c r="R7" s="359" t="s">
        <v>755</v>
      </c>
      <c r="S7" s="545"/>
    </row>
    <row r="8" spans="1:19" s="172" customFormat="1">
      <c r="A8" s="128">
        <v>1</v>
      </c>
      <c r="B8" s="190" t="s">
        <v>259</v>
      </c>
      <c r="C8" s="333">
        <v>131471424.22</v>
      </c>
      <c r="D8" s="333"/>
      <c r="E8" s="333">
        <v>0</v>
      </c>
      <c r="F8" s="352"/>
      <c r="G8" s="333">
        <v>0</v>
      </c>
      <c r="H8" s="333"/>
      <c r="I8" s="333">
        <v>0</v>
      </c>
      <c r="J8" s="333"/>
      <c r="K8" s="333">
        <v>0</v>
      </c>
      <c r="L8" s="333"/>
      <c r="M8" s="333">
        <v>155301712.28799999</v>
      </c>
      <c r="N8" s="333"/>
      <c r="O8" s="333">
        <v>0</v>
      </c>
      <c r="P8" s="333"/>
      <c r="Q8" s="333">
        <v>0</v>
      </c>
      <c r="R8" s="352"/>
      <c r="S8" s="365">
        <f>$C$6*SUM(C8:D8)+$E$6*SUM(E8:F8)+$G$6*SUM(G8:H8)+$I$6*SUM(I8:J8)+$K$6*SUM(K8:L8)+$M$6*SUM(M8:N8)+$O$6*SUM(O8:P8)+$Q$6*SUM(Q8:R8)</f>
        <v>155301712.28799999</v>
      </c>
    </row>
    <row r="9" spans="1:19" s="172" customFormat="1">
      <c r="A9" s="128">
        <v>2</v>
      </c>
      <c r="B9" s="190" t="s">
        <v>260</v>
      </c>
      <c r="C9" s="333">
        <v>0</v>
      </c>
      <c r="D9" s="333"/>
      <c r="E9" s="333">
        <v>0</v>
      </c>
      <c r="F9" s="333"/>
      <c r="G9" s="333">
        <v>0</v>
      </c>
      <c r="H9" s="333"/>
      <c r="I9" s="333">
        <v>0</v>
      </c>
      <c r="J9" s="333"/>
      <c r="K9" s="333">
        <v>0</v>
      </c>
      <c r="L9" s="333"/>
      <c r="M9" s="333">
        <v>0</v>
      </c>
      <c r="N9" s="333"/>
      <c r="O9" s="333">
        <v>0</v>
      </c>
      <c r="P9" s="333"/>
      <c r="Q9" s="333">
        <v>0</v>
      </c>
      <c r="R9" s="352"/>
      <c r="S9" s="365">
        <f t="shared" ref="S9:S21" si="0">$C$6*SUM(C9:D9)+$E$6*SUM(E9:F9)+$G$6*SUM(G9:H9)+$I$6*SUM(I9:J9)+$K$6*SUM(K9:L9)+$M$6*SUM(M9:N9)+$O$6*SUM(O9:P9)+$Q$6*SUM(Q9:R9)</f>
        <v>0</v>
      </c>
    </row>
    <row r="10" spans="1:19" s="172" customFormat="1">
      <c r="A10" s="128">
        <v>3</v>
      </c>
      <c r="B10" s="190" t="s">
        <v>261</v>
      </c>
      <c r="C10" s="333">
        <v>0</v>
      </c>
      <c r="D10" s="333"/>
      <c r="E10" s="333">
        <v>0</v>
      </c>
      <c r="F10" s="333"/>
      <c r="G10" s="333">
        <v>0</v>
      </c>
      <c r="H10" s="333"/>
      <c r="I10" s="333">
        <v>0</v>
      </c>
      <c r="J10" s="333"/>
      <c r="K10" s="333">
        <v>0</v>
      </c>
      <c r="L10" s="333"/>
      <c r="M10" s="333">
        <v>0</v>
      </c>
      <c r="N10" s="333"/>
      <c r="O10" s="333">
        <v>0</v>
      </c>
      <c r="P10" s="333"/>
      <c r="Q10" s="333">
        <v>0</v>
      </c>
      <c r="R10" s="352"/>
      <c r="S10" s="365">
        <f t="shared" si="0"/>
        <v>0</v>
      </c>
    </row>
    <row r="11" spans="1:19" s="172" customFormat="1">
      <c r="A11" s="128">
        <v>4</v>
      </c>
      <c r="B11" s="190" t="s">
        <v>262</v>
      </c>
      <c r="C11" s="333">
        <v>0</v>
      </c>
      <c r="D11" s="333"/>
      <c r="E11" s="333">
        <v>0</v>
      </c>
      <c r="F11" s="333"/>
      <c r="G11" s="333">
        <v>0</v>
      </c>
      <c r="H11" s="333"/>
      <c r="I11" s="333">
        <v>0</v>
      </c>
      <c r="J11" s="333"/>
      <c r="K11" s="333">
        <v>0</v>
      </c>
      <c r="L11" s="333"/>
      <c r="M11" s="333">
        <v>0</v>
      </c>
      <c r="N11" s="333"/>
      <c r="O11" s="333">
        <v>0</v>
      </c>
      <c r="P11" s="333"/>
      <c r="Q11" s="333">
        <v>0</v>
      </c>
      <c r="R11" s="352"/>
      <c r="S11" s="365">
        <f t="shared" si="0"/>
        <v>0</v>
      </c>
    </row>
    <row r="12" spans="1:19" s="172" customFormat="1">
      <c r="A12" s="128">
        <v>5</v>
      </c>
      <c r="B12" s="190" t="s">
        <v>263</v>
      </c>
      <c r="C12" s="333">
        <v>0</v>
      </c>
      <c r="D12" s="333"/>
      <c r="E12" s="333">
        <v>0</v>
      </c>
      <c r="F12" s="333"/>
      <c r="G12" s="333">
        <v>0</v>
      </c>
      <c r="H12" s="333"/>
      <c r="I12" s="333">
        <v>0</v>
      </c>
      <c r="J12" s="333"/>
      <c r="K12" s="333">
        <v>0</v>
      </c>
      <c r="L12" s="333"/>
      <c r="M12" s="333">
        <v>0</v>
      </c>
      <c r="N12" s="333"/>
      <c r="O12" s="333">
        <v>0</v>
      </c>
      <c r="P12" s="333"/>
      <c r="Q12" s="333">
        <v>0</v>
      </c>
      <c r="R12" s="352"/>
      <c r="S12" s="365">
        <f t="shared" si="0"/>
        <v>0</v>
      </c>
    </row>
    <row r="13" spans="1:19" s="172" customFormat="1">
      <c r="A13" s="128">
        <v>6</v>
      </c>
      <c r="B13" s="190" t="s">
        <v>264</v>
      </c>
      <c r="C13" s="333">
        <v>0</v>
      </c>
      <c r="D13" s="333"/>
      <c r="E13" s="333">
        <v>19761820.229400001</v>
      </c>
      <c r="F13" s="333"/>
      <c r="G13" s="333">
        <v>0</v>
      </c>
      <c r="H13" s="333"/>
      <c r="I13" s="333">
        <v>28938074.003499996</v>
      </c>
      <c r="J13" s="333"/>
      <c r="K13" s="333">
        <v>0</v>
      </c>
      <c r="L13" s="333"/>
      <c r="M13" s="333">
        <v>2472.2591000000002</v>
      </c>
      <c r="N13" s="333">
        <v>4312186.9269000003</v>
      </c>
      <c r="O13" s="333">
        <v>0</v>
      </c>
      <c r="P13" s="333"/>
      <c r="Q13" s="333">
        <v>0</v>
      </c>
      <c r="R13" s="352"/>
      <c r="S13" s="365">
        <f t="shared" si="0"/>
        <v>22736060.233629998</v>
      </c>
    </row>
    <row r="14" spans="1:19" s="172" customFormat="1">
      <c r="A14" s="128">
        <v>7</v>
      </c>
      <c r="B14" s="190" t="s">
        <v>79</v>
      </c>
      <c r="C14" s="333">
        <v>0</v>
      </c>
      <c r="D14" s="333">
        <v>0</v>
      </c>
      <c r="E14" s="333">
        <v>0</v>
      </c>
      <c r="F14" s="333">
        <v>0</v>
      </c>
      <c r="G14" s="333">
        <v>0</v>
      </c>
      <c r="H14" s="333"/>
      <c r="I14" s="333">
        <v>0</v>
      </c>
      <c r="J14" s="333">
        <v>0</v>
      </c>
      <c r="K14" s="333">
        <v>0</v>
      </c>
      <c r="L14" s="333"/>
      <c r="M14" s="333">
        <v>460820220.32657993</v>
      </c>
      <c r="N14" s="333">
        <v>63275598.076445013</v>
      </c>
      <c r="O14" s="333">
        <v>5724641.4442499997</v>
      </c>
      <c r="P14" s="333">
        <v>170231.69811500001</v>
      </c>
      <c r="Q14" s="333">
        <v>0</v>
      </c>
      <c r="R14" s="352">
        <v>0</v>
      </c>
      <c r="S14" s="365">
        <f t="shared" si="0"/>
        <v>532938128.11657238</v>
      </c>
    </row>
    <row r="15" spans="1:19" s="172" customFormat="1">
      <c r="A15" s="128">
        <v>8</v>
      </c>
      <c r="B15" s="190" t="s">
        <v>80</v>
      </c>
      <c r="C15" s="333">
        <v>0</v>
      </c>
      <c r="D15" s="333"/>
      <c r="E15" s="333">
        <v>0</v>
      </c>
      <c r="F15" s="333"/>
      <c r="G15" s="333">
        <v>0</v>
      </c>
      <c r="H15" s="333"/>
      <c r="I15" s="333">
        <v>0</v>
      </c>
      <c r="J15" s="333"/>
      <c r="K15" s="333">
        <v>276577920.15863001</v>
      </c>
      <c r="L15" s="333">
        <v>15204511.874443002</v>
      </c>
      <c r="M15" s="333">
        <v>26832789.557429999</v>
      </c>
      <c r="N15" s="333">
        <v>384829.69831999997</v>
      </c>
      <c r="O15" s="333">
        <v>91988163.20796001</v>
      </c>
      <c r="P15" s="333">
        <v>3336911.6500000004</v>
      </c>
      <c r="Q15" s="333">
        <v>0</v>
      </c>
      <c r="R15" s="352"/>
      <c r="S15" s="365">
        <f t="shared" si="0"/>
        <v>389042055.56749481</v>
      </c>
    </row>
    <row r="16" spans="1:19" s="172" customFormat="1">
      <c r="A16" s="128">
        <v>9</v>
      </c>
      <c r="B16" s="190" t="s">
        <v>81</v>
      </c>
      <c r="C16" s="333">
        <v>0</v>
      </c>
      <c r="D16" s="333"/>
      <c r="E16" s="333">
        <v>0</v>
      </c>
      <c r="F16" s="333"/>
      <c r="G16" s="333">
        <v>158079485.28292</v>
      </c>
      <c r="H16" s="333">
        <v>573289.64338499994</v>
      </c>
      <c r="I16" s="333">
        <v>0</v>
      </c>
      <c r="J16" s="333"/>
      <c r="K16" s="333">
        <v>0</v>
      </c>
      <c r="L16" s="333"/>
      <c r="M16" s="333">
        <v>0</v>
      </c>
      <c r="N16" s="333"/>
      <c r="O16" s="333">
        <v>0</v>
      </c>
      <c r="P16" s="333"/>
      <c r="Q16" s="333">
        <v>0</v>
      </c>
      <c r="R16" s="352"/>
      <c r="S16" s="365">
        <f t="shared" si="0"/>
        <v>55528471.224206746</v>
      </c>
    </row>
    <row r="17" spans="1:19" s="172" customFormat="1">
      <c r="A17" s="128">
        <v>10</v>
      </c>
      <c r="B17" s="190" t="s">
        <v>75</v>
      </c>
      <c r="C17" s="333">
        <v>0</v>
      </c>
      <c r="D17" s="333"/>
      <c r="E17" s="333">
        <v>0</v>
      </c>
      <c r="F17" s="333"/>
      <c r="G17" s="333">
        <v>0</v>
      </c>
      <c r="H17" s="333"/>
      <c r="I17" s="333">
        <v>511590.10027</v>
      </c>
      <c r="J17" s="333"/>
      <c r="K17" s="333">
        <v>0</v>
      </c>
      <c r="L17" s="333"/>
      <c r="M17" s="333">
        <v>14138304.523629999</v>
      </c>
      <c r="N17" s="333"/>
      <c r="O17" s="333">
        <v>11945157.789799999</v>
      </c>
      <c r="P17" s="333"/>
      <c r="Q17" s="333">
        <v>0</v>
      </c>
      <c r="R17" s="352"/>
      <c r="S17" s="365">
        <f t="shared" si="0"/>
        <v>32311836.258464996</v>
      </c>
    </row>
    <row r="18" spans="1:19" s="172" customFormat="1">
      <c r="A18" s="128">
        <v>11</v>
      </c>
      <c r="B18" s="190" t="s">
        <v>76</v>
      </c>
      <c r="C18" s="333">
        <v>0</v>
      </c>
      <c r="D18" s="333"/>
      <c r="E18" s="333">
        <v>0</v>
      </c>
      <c r="F18" s="333"/>
      <c r="G18" s="333">
        <v>0</v>
      </c>
      <c r="H18" s="333"/>
      <c r="I18" s="333">
        <v>0</v>
      </c>
      <c r="J18" s="333"/>
      <c r="K18" s="333">
        <v>0</v>
      </c>
      <c r="L18" s="333"/>
      <c r="M18" s="333">
        <v>0</v>
      </c>
      <c r="N18" s="333"/>
      <c r="O18" s="333">
        <v>0</v>
      </c>
      <c r="P18" s="333"/>
      <c r="Q18" s="333">
        <v>0</v>
      </c>
      <c r="R18" s="352"/>
      <c r="S18" s="365">
        <f t="shared" si="0"/>
        <v>0</v>
      </c>
    </row>
    <row r="19" spans="1:19" s="172" customFormat="1">
      <c r="A19" s="128">
        <v>12</v>
      </c>
      <c r="B19" s="190" t="s">
        <v>77</v>
      </c>
      <c r="C19" s="333">
        <v>0</v>
      </c>
      <c r="D19" s="333"/>
      <c r="E19" s="333">
        <v>0</v>
      </c>
      <c r="F19" s="333"/>
      <c r="G19" s="333">
        <v>0</v>
      </c>
      <c r="H19" s="333"/>
      <c r="I19" s="333">
        <v>0</v>
      </c>
      <c r="J19" s="333"/>
      <c r="K19" s="333">
        <v>0</v>
      </c>
      <c r="L19" s="333"/>
      <c r="M19" s="333">
        <v>0</v>
      </c>
      <c r="N19" s="333"/>
      <c r="O19" s="333">
        <v>0</v>
      </c>
      <c r="P19" s="333"/>
      <c r="Q19" s="333">
        <v>0</v>
      </c>
      <c r="R19" s="352"/>
      <c r="S19" s="365">
        <f t="shared" si="0"/>
        <v>0</v>
      </c>
    </row>
    <row r="20" spans="1:19" s="172" customFormat="1">
      <c r="A20" s="128">
        <v>13</v>
      </c>
      <c r="B20" s="190" t="s">
        <v>78</v>
      </c>
      <c r="C20" s="333">
        <v>0</v>
      </c>
      <c r="D20" s="333"/>
      <c r="E20" s="333">
        <v>0</v>
      </c>
      <c r="F20" s="333"/>
      <c r="G20" s="333">
        <v>0</v>
      </c>
      <c r="H20" s="333"/>
      <c r="I20" s="333">
        <v>0</v>
      </c>
      <c r="J20" s="333"/>
      <c r="K20" s="333">
        <v>0</v>
      </c>
      <c r="L20" s="333"/>
      <c r="M20" s="333">
        <v>0</v>
      </c>
      <c r="N20" s="333"/>
      <c r="O20" s="333">
        <v>0</v>
      </c>
      <c r="P20" s="333"/>
      <c r="Q20" s="333">
        <v>0</v>
      </c>
      <c r="R20" s="352"/>
      <c r="S20" s="365">
        <f t="shared" si="0"/>
        <v>0</v>
      </c>
    </row>
    <row r="21" spans="1:19" s="172" customFormat="1">
      <c r="A21" s="128">
        <v>14</v>
      </c>
      <c r="B21" s="190" t="s">
        <v>292</v>
      </c>
      <c r="C21" s="333">
        <v>62858058</v>
      </c>
      <c r="D21" s="333"/>
      <c r="E21" s="333">
        <v>0</v>
      </c>
      <c r="F21" s="333"/>
      <c r="G21" s="333">
        <v>0</v>
      </c>
      <c r="H21" s="333"/>
      <c r="I21" s="333">
        <v>0</v>
      </c>
      <c r="J21" s="333"/>
      <c r="K21" s="333">
        <v>0</v>
      </c>
      <c r="L21" s="333"/>
      <c r="M21" s="333">
        <v>91369006.455000013</v>
      </c>
      <c r="N21" s="333"/>
      <c r="O21" s="333">
        <v>0</v>
      </c>
      <c r="P21" s="333"/>
      <c r="Q21" s="333">
        <v>1113680.81</v>
      </c>
      <c r="R21" s="352"/>
      <c r="S21" s="365">
        <f t="shared" si="0"/>
        <v>94153208.480000019</v>
      </c>
    </row>
    <row r="22" spans="1:19" ht="13.5" thickBot="1">
      <c r="A22" s="110"/>
      <c r="B22" s="174" t="s">
        <v>74</v>
      </c>
      <c r="C22" s="334">
        <f>SUM(C8:C21)</f>
        <v>194329482.22</v>
      </c>
      <c r="D22" s="334">
        <f t="shared" ref="D22:S22" si="1">SUM(D8:D21)</f>
        <v>0</v>
      </c>
      <c r="E22" s="334">
        <f t="shared" si="1"/>
        <v>19761820.229400001</v>
      </c>
      <c r="F22" s="334">
        <f t="shared" si="1"/>
        <v>0</v>
      </c>
      <c r="G22" s="334">
        <f t="shared" si="1"/>
        <v>158079485.28292</v>
      </c>
      <c r="H22" s="334">
        <f t="shared" si="1"/>
        <v>573289.64338499994</v>
      </c>
      <c r="I22" s="334">
        <f t="shared" si="1"/>
        <v>29449664.103769995</v>
      </c>
      <c r="J22" s="334">
        <f t="shared" si="1"/>
        <v>0</v>
      </c>
      <c r="K22" s="334">
        <f t="shared" si="1"/>
        <v>276577920.15863001</v>
      </c>
      <c r="L22" s="334">
        <f t="shared" si="1"/>
        <v>15204511.874443002</v>
      </c>
      <c r="M22" s="334">
        <f t="shared" si="1"/>
        <v>748464505.40973997</v>
      </c>
      <c r="N22" s="334">
        <f t="shared" si="1"/>
        <v>67972614.701665014</v>
      </c>
      <c r="O22" s="334">
        <f t="shared" si="1"/>
        <v>109657962.44201002</v>
      </c>
      <c r="P22" s="334">
        <f t="shared" si="1"/>
        <v>3507143.3481150004</v>
      </c>
      <c r="Q22" s="334">
        <f t="shared" si="1"/>
        <v>1113680.81</v>
      </c>
      <c r="R22" s="334">
        <f t="shared" si="1"/>
        <v>0</v>
      </c>
      <c r="S22" s="500">
        <f t="shared" si="1"/>
        <v>1282011472.1683691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pageSetUpPr fitToPage="1"/>
  </sheetPr>
  <dimension ref="A1:V28"/>
  <sheetViews>
    <sheetView workbookViewId="0">
      <pane xSplit="2" ySplit="6" topLeftCell="O7" activePane="bottomRight" state="frozen"/>
      <selection activeCell="B1" sqref="B1:B2"/>
      <selection pane="topRight" activeCell="B1" sqref="B1:B2"/>
      <selection pane="bottomLeft" activeCell="B1" sqref="B1:B2"/>
      <selection pane="bottomRight" activeCell="U20"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231</v>
      </c>
      <c r="B1" s="475" t="str">
        <f>Info!C2</f>
        <v>სს "ვითიბი ბანკი ჯორჯია"</v>
      </c>
    </row>
    <row r="2" spans="1:22">
      <c r="A2" s="2" t="s">
        <v>232</v>
      </c>
      <c r="B2" s="475">
        <f>Info!D2</f>
        <v>43373</v>
      </c>
    </row>
    <row r="4" spans="1:22" ht="27.75" thickBot="1">
      <c r="A4" s="2" t="s">
        <v>664</v>
      </c>
      <c r="B4" s="361" t="s">
        <v>770</v>
      </c>
      <c r="V4" s="216" t="s">
        <v>135</v>
      </c>
    </row>
    <row r="5" spans="1:22">
      <c r="A5" s="108"/>
      <c r="B5" s="109"/>
      <c r="C5" s="550" t="s">
        <v>241</v>
      </c>
      <c r="D5" s="551"/>
      <c r="E5" s="551"/>
      <c r="F5" s="551"/>
      <c r="G5" s="551"/>
      <c r="H5" s="551"/>
      <c r="I5" s="551"/>
      <c r="J5" s="551"/>
      <c r="K5" s="551"/>
      <c r="L5" s="552"/>
      <c r="M5" s="550" t="s">
        <v>242</v>
      </c>
      <c r="N5" s="551"/>
      <c r="O5" s="551"/>
      <c r="P5" s="551"/>
      <c r="Q5" s="551"/>
      <c r="R5" s="551"/>
      <c r="S5" s="552"/>
      <c r="T5" s="555" t="s">
        <v>768</v>
      </c>
      <c r="U5" s="555" t="s">
        <v>767</v>
      </c>
      <c r="V5" s="553" t="s">
        <v>243</v>
      </c>
    </row>
    <row r="6" spans="1:22" s="75" customFormat="1" ht="140.25">
      <c r="A6" s="126"/>
      <c r="B6" s="192"/>
      <c r="C6" s="106" t="s">
        <v>244</v>
      </c>
      <c r="D6" s="105" t="s">
        <v>245</v>
      </c>
      <c r="E6" s="102" t="s">
        <v>246</v>
      </c>
      <c r="F6" s="362" t="s">
        <v>762</v>
      </c>
      <c r="G6" s="105" t="s">
        <v>247</v>
      </c>
      <c r="H6" s="105" t="s">
        <v>248</v>
      </c>
      <c r="I6" s="105" t="s">
        <v>249</v>
      </c>
      <c r="J6" s="105" t="s">
        <v>291</v>
      </c>
      <c r="K6" s="105" t="s">
        <v>250</v>
      </c>
      <c r="L6" s="107" t="s">
        <v>251</v>
      </c>
      <c r="M6" s="106" t="s">
        <v>252</v>
      </c>
      <c r="N6" s="105" t="s">
        <v>253</v>
      </c>
      <c r="O6" s="105" t="s">
        <v>254</v>
      </c>
      <c r="P6" s="105" t="s">
        <v>255</v>
      </c>
      <c r="Q6" s="105" t="s">
        <v>256</v>
      </c>
      <c r="R6" s="105" t="s">
        <v>257</v>
      </c>
      <c r="S6" s="107" t="s">
        <v>258</v>
      </c>
      <c r="T6" s="556"/>
      <c r="U6" s="556"/>
      <c r="V6" s="554"/>
    </row>
    <row r="7" spans="1:22" s="172" customFormat="1">
      <c r="A7" s="173">
        <v>1</v>
      </c>
      <c r="B7" s="171" t="s">
        <v>259</v>
      </c>
      <c r="C7" s="335"/>
      <c r="D7" s="333">
        <v>0</v>
      </c>
      <c r="E7" s="333"/>
      <c r="F7" s="333"/>
      <c r="G7" s="333"/>
      <c r="H7" s="333"/>
      <c r="I7" s="333"/>
      <c r="J7" s="333"/>
      <c r="K7" s="333"/>
      <c r="L7" s="336"/>
      <c r="M7" s="335"/>
      <c r="N7" s="333"/>
      <c r="O7" s="333"/>
      <c r="P7" s="333"/>
      <c r="Q7" s="333"/>
      <c r="R7" s="333"/>
      <c r="S7" s="336"/>
      <c r="T7" s="356"/>
      <c r="U7" s="355"/>
      <c r="V7" s="337">
        <f>SUM(C7:S7)</f>
        <v>0</v>
      </c>
    </row>
    <row r="8" spans="1:22" s="172" customFormat="1">
      <c r="A8" s="173">
        <v>2</v>
      </c>
      <c r="B8" s="171" t="s">
        <v>260</v>
      </c>
      <c r="C8" s="335"/>
      <c r="D8" s="333">
        <v>0</v>
      </c>
      <c r="E8" s="333"/>
      <c r="F8" s="333"/>
      <c r="G8" s="333"/>
      <c r="H8" s="333"/>
      <c r="I8" s="333"/>
      <c r="J8" s="333"/>
      <c r="K8" s="333"/>
      <c r="L8" s="336"/>
      <c r="M8" s="335"/>
      <c r="N8" s="333"/>
      <c r="O8" s="333"/>
      <c r="P8" s="333"/>
      <c r="Q8" s="333"/>
      <c r="R8" s="333"/>
      <c r="S8" s="336"/>
      <c r="T8" s="355"/>
      <c r="U8" s="355"/>
      <c r="V8" s="337">
        <f t="shared" ref="V8:V20" si="0">SUM(C8:S8)</f>
        <v>0</v>
      </c>
    </row>
    <row r="9" spans="1:22" s="172" customFormat="1">
      <c r="A9" s="173">
        <v>3</v>
      </c>
      <c r="B9" s="171" t="s">
        <v>261</v>
      </c>
      <c r="C9" s="335"/>
      <c r="D9" s="333">
        <v>0</v>
      </c>
      <c r="E9" s="333"/>
      <c r="F9" s="333"/>
      <c r="G9" s="333"/>
      <c r="H9" s="333"/>
      <c r="I9" s="333"/>
      <c r="J9" s="333"/>
      <c r="K9" s="333"/>
      <c r="L9" s="336"/>
      <c r="M9" s="335"/>
      <c r="N9" s="333"/>
      <c r="O9" s="333"/>
      <c r="P9" s="333"/>
      <c r="Q9" s="333"/>
      <c r="R9" s="333"/>
      <c r="S9" s="336"/>
      <c r="T9" s="355"/>
      <c r="U9" s="355"/>
      <c r="V9" s="337">
        <f>SUM(C9:S9)</f>
        <v>0</v>
      </c>
    </row>
    <row r="10" spans="1:22" s="172" customFormat="1">
      <c r="A10" s="173">
        <v>4</v>
      </c>
      <c r="B10" s="171" t="s">
        <v>262</v>
      </c>
      <c r="C10" s="335"/>
      <c r="D10" s="333">
        <v>0</v>
      </c>
      <c r="E10" s="333"/>
      <c r="F10" s="333"/>
      <c r="G10" s="333"/>
      <c r="H10" s="333"/>
      <c r="I10" s="333"/>
      <c r="J10" s="333"/>
      <c r="K10" s="333"/>
      <c r="L10" s="336"/>
      <c r="M10" s="335"/>
      <c r="N10" s="333"/>
      <c r="O10" s="333"/>
      <c r="P10" s="333"/>
      <c r="Q10" s="333"/>
      <c r="R10" s="333"/>
      <c r="S10" s="336"/>
      <c r="T10" s="355"/>
      <c r="U10" s="355"/>
      <c r="V10" s="337">
        <f t="shared" si="0"/>
        <v>0</v>
      </c>
    </row>
    <row r="11" spans="1:22" s="172" customFormat="1">
      <c r="A11" s="173">
        <v>5</v>
      </c>
      <c r="B11" s="171" t="s">
        <v>263</v>
      </c>
      <c r="C11" s="335"/>
      <c r="D11" s="333">
        <v>0</v>
      </c>
      <c r="E11" s="333"/>
      <c r="F11" s="333"/>
      <c r="G11" s="333"/>
      <c r="H11" s="333"/>
      <c r="I11" s="333"/>
      <c r="J11" s="333"/>
      <c r="K11" s="333"/>
      <c r="L11" s="336"/>
      <c r="M11" s="335"/>
      <c r="N11" s="333"/>
      <c r="O11" s="333"/>
      <c r="P11" s="333"/>
      <c r="Q11" s="333"/>
      <c r="R11" s="333"/>
      <c r="S11" s="336"/>
      <c r="T11" s="355"/>
      <c r="U11" s="355"/>
      <c r="V11" s="337">
        <f t="shared" si="0"/>
        <v>0</v>
      </c>
    </row>
    <row r="12" spans="1:22" s="172" customFormat="1">
      <c r="A12" s="173">
        <v>6</v>
      </c>
      <c r="B12" s="171" t="s">
        <v>264</v>
      </c>
      <c r="C12" s="335"/>
      <c r="D12" s="333">
        <v>0</v>
      </c>
      <c r="E12" s="333"/>
      <c r="F12" s="333"/>
      <c r="G12" s="333"/>
      <c r="H12" s="333"/>
      <c r="I12" s="333"/>
      <c r="J12" s="333"/>
      <c r="K12" s="333"/>
      <c r="L12" s="336"/>
      <c r="M12" s="335"/>
      <c r="N12" s="333"/>
      <c r="O12" s="333"/>
      <c r="P12" s="333"/>
      <c r="Q12" s="333"/>
      <c r="R12" s="333"/>
      <c r="S12" s="336"/>
      <c r="T12" s="355"/>
      <c r="U12" s="355"/>
      <c r="V12" s="337">
        <f t="shared" si="0"/>
        <v>0</v>
      </c>
    </row>
    <row r="13" spans="1:22" s="172" customFormat="1">
      <c r="A13" s="173">
        <v>7</v>
      </c>
      <c r="B13" s="171" t="s">
        <v>79</v>
      </c>
      <c r="C13" s="335"/>
      <c r="D13" s="333">
        <v>27148173.555476494</v>
      </c>
      <c r="E13" s="333"/>
      <c r="F13" s="333"/>
      <c r="G13" s="333"/>
      <c r="H13" s="333"/>
      <c r="I13" s="333"/>
      <c r="J13" s="333"/>
      <c r="K13" s="333"/>
      <c r="L13" s="336"/>
      <c r="M13" s="335"/>
      <c r="N13" s="333"/>
      <c r="O13" s="333"/>
      <c r="P13" s="333"/>
      <c r="Q13" s="333"/>
      <c r="R13" s="333"/>
      <c r="S13" s="336"/>
      <c r="T13" s="355">
        <v>20358801.855523996</v>
      </c>
      <c r="U13" s="355">
        <v>6789371.6999524999</v>
      </c>
      <c r="V13" s="337">
        <f t="shared" si="0"/>
        <v>27148173.555476494</v>
      </c>
    </row>
    <row r="14" spans="1:22" s="172" customFormat="1">
      <c r="A14" s="173">
        <v>8</v>
      </c>
      <c r="B14" s="171" t="s">
        <v>80</v>
      </c>
      <c r="C14" s="335"/>
      <c r="D14" s="333">
        <v>13284226.111632751</v>
      </c>
      <c r="E14" s="333"/>
      <c r="F14" s="333"/>
      <c r="G14" s="333"/>
      <c r="H14" s="333"/>
      <c r="I14" s="333"/>
      <c r="J14" s="333"/>
      <c r="K14" s="333"/>
      <c r="L14" s="336"/>
      <c r="M14" s="335"/>
      <c r="N14" s="333"/>
      <c r="O14" s="333"/>
      <c r="P14" s="333"/>
      <c r="Q14" s="333"/>
      <c r="R14" s="333"/>
      <c r="S14" s="336"/>
      <c r="T14" s="355">
        <v>11909842.262879001</v>
      </c>
      <c r="U14" s="355">
        <v>1374383.8487537501</v>
      </c>
      <c r="V14" s="337">
        <f t="shared" si="0"/>
        <v>13284226.111632751</v>
      </c>
    </row>
    <row r="15" spans="1:22" s="172" customFormat="1">
      <c r="A15" s="173">
        <v>9</v>
      </c>
      <c r="B15" s="171" t="s">
        <v>81</v>
      </c>
      <c r="C15" s="335"/>
      <c r="D15" s="333">
        <v>0</v>
      </c>
      <c r="E15" s="333"/>
      <c r="F15" s="333"/>
      <c r="G15" s="333"/>
      <c r="H15" s="333"/>
      <c r="I15" s="333"/>
      <c r="J15" s="333"/>
      <c r="K15" s="333"/>
      <c r="L15" s="336"/>
      <c r="M15" s="335"/>
      <c r="N15" s="333"/>
      <c r="O15" s="333"/>
      <c r="P15" s="333"/>
      <c r="Q15" s="333"/>
      <c r="R15" s="333"/>
      <c r="S15" s="336"/>
      <c r="T15" s="355"/>
      <c r="U15" s="355"/>
      <c r="V15" s="337">
        <f t="shared" si="0"/>
        <v>0</v>
      </c>
    </row>
    <row r="16" spans="1:22" s="172" customFormat="1">
      <c r="A16" s="173">
        <v>10</v>
      </c>
      <c r="B16" s="171" t="s">
        <v>75</v>
      </c>
      <c r="C16" s="335"/>
      <c r="D16" s="333">
        <v>0</v>
      </c>
      <c r="E16" s="333"/>
      <c r="F16" s="333"/>
      <c r="G16" s="333"/>
      <c r="H16" s="333"/>
      <c r="I16" s="333"/>
      <c r="J16" s="333"/>
      <c r="K16" s="333"/>
      <c r="L16" s="336"/>
      <c r="M16" s="335"/>
      <c r="N16" s="333"/>
      <c r="O16" s="333"/>
      <c r="P16" s="333"/>
      <c r="Q16" s="333"/>
      <c r="R16" s="333"/>
      <c r="S16" s="336"/>
      <c r="T16" s="355"/>
      <c r="U16" s="355"/>
      <c r="V16" s="337">
        <f t="shared" si="0"/>
        <v>0</v>
      </c>
    </row>
    <row r="17" spans="1:22" s="172" customFormat="1">
      <c r="A17" s="173">
        <v>11</v>
      </c>
      <c r="B17" s="171" t="s">
        <v>76</v>
      </c>
      <c r="C17" s="335"/>
      <c r="D17" s="333">
        <v>0</v>
      </c>
      <c r="E17" s="333"/>
      <c r="F17" s="333"/>
      <c r="G17" s="333"/>
      <c r="H17" s="333"/>
      <c r="I17" s="333"/>
      <c r="J17" s="333"/>
      <c r="K17" s="333"/>
      <c r="L17" s="336"/>
      <c r="M17" s="335"/>
      <c r="N17" s="333"/>
      <c r="O17" s="333"/>
      <c r="P17" s="333"/>
      <c r="Q17" s="333"/>
      <c r="R17" s="333"/>
      <c r="S17" s="336"/>
      <c r="T17" s="355"/>
      <c r="U17" s="355"/>
      <c r="V17" s="337">
        <f t="shared" si="0"/>
        <v>0</v>
      </c>
    </row>
    <row r="18" spans="1:22" s="172" customFormat="1">
      <c r="A18" s="173">
        <v>12</v>
      </c>
      <c r="B18" s="171" t="s">
        <v>77</v>
      </c>
      <c r="C18" s="335"/>
      <c r="D18" s="333">
        <v>0</v>
      </c>
      <c r="E18" s="333"/>
      <c r="F18" s="333"/>
      <c r="G18" s="333"/>
      <c r="H18" s="333"/>
      <c r="I18" s="333"/>
      <c r="J18" s="333"/>
      <c r="K18" s="333"/>
      <c r="L18" s="336"/>
      <c r="M18" s="335"/>
      <c r="N18" s="333"/>
      <c r="O18" s="333"/>
      <c r="P18" s="333"/>
      <c r="Q18" s="333"/>
      <c r="R18" s="333"/>
      <c r="S18" s="336"/>
      <c r="T18" s="355"/>
      <c r="U18" s="355"/>
      <c r="V18" s="337">
        <f t="shared" si="0"/>
        <v>0</v>
      </c>
    </row>
    <row r="19" spans="1:22" s="172" customFormat="1">
      <c r="A19" s="173">
        <v>13</v>
      </c>
      <c r="B19" s="171" t="s">
        <v>78</v>
      </c>
      <c r="C19" s="335"/>
      <c r="D19" s="333">
        <v>0</v>
      </c>
      <c r="E19" s="333"/>
      <c r="F19" s="333"/>
      <c r="G19" s="333"/>
      <c r="H19" s="333"/>
      <c r="I19" s="333"/>
      <c r="J19" s="333"/>
      <c r="K19" s="333"/>
      <c r="L19" s="336"/>
      <c r="M19" s="335"/>
      <c r="N19" s="333"/>
      <c r="O19" s="333"/>
      <c r="P19" s="333"/>
      <c r="Q19" s="333"/>
      <c r="R19" s="333"/>
      <c r="S19" s="336"/>
      <c r="T19" s="355"/>
      <c r="U19" s="355"/>
      <c r="V19" s="337">
        <f t="shared" si="0"/>
        <v>0</v>
      </c>
    </row>
    <row r="20" spans="1:22" s="172" customFormat="1">
      <c r="A20" s="173">
        <v>14</v>
      </c>
      <c r="B20" s="171" t="s">
        <v>292</v>
      </c>
      <c r="C20" s="335"/>
      <c r="D20" s="333">
        <v>0</v>
      </c>
      <c r="E20" s="333"/>
      <c r="F20" s="333"/>
      <c r="G20" s="333"/>
      <c r="H20" s="333"/>
      <c r="I20" s="333"/>
      <c r="J20" s="333"/>
      <c r="K20" s="333"/>
      <c r="L20" s="336"/>
      <c r="M20" s="335"/>
      <c r="N20" s="333"/>
      <c r="O20" s="333"/>
      <c r="P20" s="333"/>
      <c r="Q20" s="333"/>
      <c r="R20" s="333"/>
      <c r="S20" s="336"/>
      <c r="T20" s="355"/>
      <c r="U20" s="355"/>
      <c r="V20" s="337">
        <f t="shared" si="0"/>
        <v>0</v>
      </c>
    </row>
    <row r="21" spans="1:22" ht="13.5" thickBot="1">
      <c r="A21" s="110"/>
      <c r="B21" s="111" t="s">
        <v>74</v>
      </c>
      <c r="C21" s="338">
        <f>SUM(C7:C20)</f>
        <v>0</v>
      </c>
      <c r="D21" s="334">
        <f t="shared" ref="D21:V21" si="1">SUM(D7:D20)</f>
        <v>40432399.667109244</v>
      </c>
      <c r="E21" s="334">
        <f t="shared" si="1"/>
        <v>0</v>
      </c>
      <c r="F21" s="334">
        <f t="shared" si="1"/>
        <v>0</v>
      </c>
      <c r="G21" s="334">
        <f t="shared" si="1"/>
        <v>0</v>
      </c>
      <c r="H21" s="334">
        <f t="shared" si="1"/>
        <v>0</v>
      </c>
      <c r="I21" s="334">
        <f t="shared" si="1"/>
        <v>0</v>
      </c>
      <c r="J21" s="334">
        <f t="shared" si="1"/>
        <v>0</v>
      </c>
      <c r="K21" s="334">
        <f t="shared" si="1"/>
        <v>0</v>
      </c>
      <c r="L21" s="339">
        <f t="shared" si="1"/>
        <v>0</v>
      </c>
      <c r="M21" s="338">
        <f t="shared" si="1"/>
        <v>0</v>
      </c>
      <c r="N21" s="334">
        <f t="shared" si="1"/>
        <v>0</v>
      </c>
      <c r="O21" s="334">
        <f t="shared" si="1"/>
        <v>0</v>
      </c>
      <c r="P21" s="334">
        <f t="shared" si="1"/>
        <v>0</v>
      </c>
      <c r="Q21" s="334">
        <f t="shared" si="1"/>
        <v>0</v>
      </c>
      <c r="R21" s="334">
        <f t="shared" si="1"/>
        <v>0</v>
      </c>
      <c r="S21" s="339">
        <f t="shared" si="1"/>
        <v>0</v>
      </c>
      <c r="T21" s="339">
        <f>SUM(T7:T20)</f>
        <v>32268644.118402995</v>
      </c>
      <c r="U21" s="339">
        <f t="shared" si="1"/>
        <v>8163755.5487062503</v>
      </c>
      <c r="V21" s="340">
        <f t="shared" si="1"/>
        <v>40432399.667109244</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pageSetUpPr fitToPage="1"/>
  </sheetPr>
  <dimension ref="A1:I28"/>
  <sheetViews>
    <sheetView zoomScaleNormal="100" workbookViewId="0">
      <pane xSplit="1" ySplit="7" topLeftCell="B8" activePane="bottomRight" state="frozen"/>
      <selection activeCell="B1" sqref="B1:B2"/>
      <selection pane="topRight" activeCell="B1" sqref="B1:B2"/>
      <selection pane="bottomLeft" activeCell="B1" sqref="B1:B2"/>
      <selection pane="bottomRight" activeCell="H23" sqref="H2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21.7109375" style="2" customWidth="1"/>
    <col min="8" max="8" width="15.28515625" style="2" customWidth="1"/>
    <col min="9" max="16384" width="9.140625" style="13"/>
  </cols>
  <sheetData>
    <row r="1" spans="1:9">
      <c r="A1" s="2" t="s">
        <v>231</v>
      </c>
      <c r="B1" s="475" t="str">
        <f>Info!C2</f>
        <v>სს "ვითიბი ბანკი ჯორჯია"</v>
      </c>
    </row>
    <row r="2" spans="1:9">
      <c r="A2" s="2" t="s">
        <v>232</v>
      </c>
      <c r="B2" s="475">
        <f>Info!D2</f>
        <v>43373</v>
      </c>
    </row>
    <row r="4" spans="1:9" ht="13.5" thickBot="1">
      <c r="A4" s="2" t="s">
        <v>665</v>
      </c>
      <c r="B4" s="358" t="s">
        <v>771</v>
      </c>
    </row>
    <row r="5" spans="1:9">
      <c r="A5" s="108"/>
      <c r="B5" s="169"/>
      <c r="C5" s="175" t="s">
        <v>0</v>
      </c>
      <c r="D5" s="175" t="s">
        <v>1</v>
      </c>
      <c r="E5" s="175" t="s">
        <v>2</v>
      </c>
      <c r="F5" s="175" t="s">
        <v>3</v>
      </c>
      <c r="G5" s="353" t="s">
        <v>4</v>
      </c>
      <c r="H5" s="176" t="s">
        <v>10</v>
      </c>
      <c r="I5" s="25"/>
    </row>
    <row r="6" spans="1:9" ht="15" customHeight="1">
      <c r="A6" s="168"/>
      <c r="B6" s="23"/>
      <c r="C6" s="557" t="s">
        <v>763</v>
      </c>
      <c r="D6" s="561" t="s">
        <v>784</v>
      </c>
      <c r="E6" s="562"/>
      <c r="F6" s="557" t="s">
        <v>790</v>
      </c>
      <c r="G6" s="557" t="s">
        <v>791</v>
      </c>
      <c r="H6" s="559" t="s">
        <v>765</v>
      </c>
      <c r="I6" s="25"/>
    </row>
    <row r="7" spans="1:9" ht="76.5">
      <c r="A7" s="168"/>
      <c r="B7" s="23"/>
      <c r="C7" s="558"/>
      <c r="D7" s="357" t="s">
        <v>766</v>
      </c>
      <c r="E7" s="357" t="s">
        <v>764</v>
      </c>
      <c r="F7" s="558"/>
      <c r="G7" s="558"/>
      <c r="H7" s="560"/>
      <c r="I7" s="25"/>
    </row>
    <row r="8" spans="1:9">
      <c r="A8" s="99">
        <v>1</v>
      </c>
      <c r="B8" s="81" t="s">
        <v>259</v>
      </c>
      <c r="C8" s="341">
        <v>286773136.50800002</v>
      </c>
      <c r="D8" s="342">
        <v>0</v>
      </c>
      <c r="E8" s="341">
        <v>0</v>
      </c>
      <c r="F8" s="341">
        <v>155301712.28799999</v>
      </c>
      <c r="G8" s="354">
        <v>155301712.28799999</v>
      </c>
      <c r="H8" s="363">
        <f>IFERROR(G8/(C8+E8),0)</f>
        <v>0.54154902435803143</v>
      </c>
    </row>
    <row r="9" spans="1:9" ht="15" customHeight="1">
      <c r="A9" s="99">
        <v>2</v>
      </c>
      <c r="B9" s="81" t="s">
        <v>260</v>
      </c>
      <c r="C9" s="341">
        <v>0</v>
      </c>
      <c r="D9" s="342">
        <v>0</v>
      </c>
      <c r="E9" s="341">
        <v>0</v>
      </c>
      <c r="F9" s="341">
        <v>0</v>
      </c>
      <c r="G9" s="354">
        <v>0</v>
      </c>
      <c r="H9" s="363">
        <f t="shared" ref="H9:H20" si="0">IFERROR(G9/(C9+E9),0)</f>
        <v>0</v>
      </c>
    </row>
    <row r="10" spans="1:9">
      <c r="A10" s="99">
        <v>3</v>
      </c>
      <c r="B10" s="81" t="s">
        <v>261</v>
      </c>
      <c r="C10" s="341">
        <v>0</v>
      </c>
      <c r="D10" s="342">
        <v>0</v>
      </c>
      <c r="E10" s="341">
        <v>0</v>
      </c>
      <c r="F10" s="341">
        <v>0</v>
      </c>
      <c r="G10" s="354">
        <v>0</v>
      </c>
      <c r="H10" s="363">
        <f t="shared" si="0"/>
        <v>0</v>
      </c>
    </row>
    <row r="11" spans="1:9">
      <c r="A11" s="99">
        <v>4</v>
      </c>
      <c r="B11" s="81" t="s">
        <v>262</v>
      </c>
      <c r="C11" s="341">
        <v>0</v>
      </c>
      <c r="D11" s="342">
        <v>0</v>
      </c>
      <c r="E11" s="341">
        <v>0</v>
      </c>
      <c r="F11" s="341">
        <v>0</v>
      </c>
      <c r="G11" s="354">
        <v>0</v>
      </c>
      <c r="H11" s="363">
        <f t="shared" si="0"/>
        <v>0</v>
      </c>
    </row>
    <row r="12" spans="1:9">
      <c r="A12" s="99">
        <v>5</v>
      </c>
      <c r="B12" s="81" t="s">
        <v>263</v>
      </c>
      <c r="C12" s="341">
        <v>0</v>
      </c>
      <c r="D12" s="342">
        <v>0</v>
      </c>
      <c r="E12" s="341">
        <v>0</v>
      </c>
      <c r="F12" s="341">
        <v>0</v>
      </c>
      <c r="G12" s="354">
        <v>0</v>
      </c>
      <c r="H12" s="363">
        <f t="shared" si="0"/>
        <v>0</v>
      </c>
    </row>
    <row r="13" spans="1:9">
      <c r="A13" s="99">
        <v>6</v>
      </c>
      <c r="B13" s="81" t="s">
        <v>264</v>
      </c>
      <c r="C13" s="341">
        <v>48702366.491999991</v>
      </c>
      <c r="D13" s="342">
        <v>8624373.8538000006</v>
      </c>
      <c r="E13" s="341">
        <v>4312186.9269000003</v>
      </c>
      <c r="F13" s="341">
        <v>22736060.233629998</v>
      </c>
      <c r="G13" s="354">
        <v>22736060.233629998</v>
      </c>
      <c r="H13" s="363">
        <f t="shared" si="0"/>
        <v>0.42886450544963872</v>
      </c>
    </row>
    <row r="14" spans="1:9">
      <c r="A14" s="99">
        <v>7</v>
      </c>
      <c r="B14" s="81" t="s">
        <v>79</v>
      </c>
      <c r="C14" s="341">
        <v>466544861.77082992</v>
      </c>
      <c r="D14" s="342">
        <v>109652736.87290001</v>
      </c>
      <c r="E14" s="341">
        <v>63445829.774560019</v>
      </c>
      <c r="F14" s="342">
        <v>532938128.11657238</v>
      </c>
      <c r="G14" s="413">
        <v>505789954.56109589</v>
      </c>
      <c r="H14" s="363">
        <f t="shared" si="0"/>
        <v>0.95433743012782435</v>
      </c>
    </row>
    <row r="15" spans="1:9">
      <c r="A15" s="99">
        <v>8</v>
      </c>
      <c r="B15" s="81" t="s">
        <v>80</v>
      </c>
      <c r="C15" s="341">
        <v>395398872.92402005</v>
      </c>
      <c r="D15" s="342">
        <v>32380659.275350004</v>
      </c>
      <c r="E15" s="341">
        <v>18926253.162763003</v>
      </c>
      <c r="F15" s="342">
        <v>389042055.52249479</v>
      </c>
      <c r="G15" s="413">
        <v>375757829.41086203</v>
      </c>
      <c r="H15" s="363">
        <f t="shared" si="0"/>
        <v>0.90691538058485288</v>
      </c>
    </row>
    <row r="16" spans="1:9">
      <c r="A16" s="99">
        <v>9</v>
      </c>
      <c r="B16" s="81" t="s">
        <v>81</v>
      </c>
      <c r="C16" s="341">
        <v>158079485.28292</v>
      </c>
      <c r="D16" s="342">
        <v>1007579.2867699999</v>
      </c>
      <c r="E16" s="341">
        <v>573289.64338499994</v>
      </c>
      <c r="F16" s="342">
        <v>55528471.224206753</v>
      </c>
      <c r="G16" s="413">
        <v>55528471.224206753</v>
      </c>
      <c r="H16" s="363">
        <f t="shared" si="0"/>
        <v>0.35000000000000003</v>
      </c>
    </row>
    <row r="17" spans="1:8">
      <c r="A17" s="99">
        <v>10</v>
      </c>
      <c r="B17" s="81" t="s">
        <v>75</v>
      </c>
      <c r="C17" s="341">
        <v>26595052.413699999</v>
      </c>
      <c r="D17" s="342">
        <v>0</v>
      </c>
      <c r="E17" s="341">
        <v>0</v>
      </c>
      <c r="F17" s="342">
        <v>32311836.258464996</v>
      </c>
      <c r="G17" s="413">
        <v>32311836.258464996</v>
      </c>
      <c r="H17" s="363">
        <f t="shared" si="0"/>
        <v>1.2149566677229067</v>
      </c>
    </row>
    <row r="18" spans="1:8">
      <c r="A18" s="99">
        <v>11</v>
      </c>
      <c r="B18" s="81" t="s">
        <v>76</v>
      </c>
      <c r="C18" s="341">
        <v>0</v>
      </c>
      <c r="D18" s="342">
        <v>0</v>
      </c>
      <c r="E18" s="341">
        <v>0</v>
      </c>
      <c r="F18" s="342">
        <v>0</v>
      </c>
      <c r="G18" s="413">
        <v>0</v>
      </c>
      <c r="H18" s="363">
        <f t="shared" si="0"/>
        <v>0</v>
      </c>
    </row>
    <row r="19" spans="1:8">
      <c r="A19" s="99">
        <v>12</v>
      </c>
      <c r="B19" s="81" t="s">
        <v>77</v>
      </c>
      <c r="C19" s="341">
        <v>0</v>
      </c>
      <c r="D19" s="342">
        <v>0</v>
      </c>
      <c r="E19" s="341">
        <v>0</v>
      </c>
      <c r="F19" s="342">
        <v>0</v>
      </c>
      <c r="G19" s="413">
        <v>0</v>
      </c>
      <c r="H19" s="363">
        <f t="shared" si="0"/>
        <v>0</v>
      </c>
    </row>
    <row r="20" spans="1:8">
      <c r="A20" s="99">
        <v>13</v>
      </c>
      <c r="B20" s="81" t="s">
        <v>78</v>
      </c>
      <c r="C20" s="341">
        <v>0</v>
      </c>
      <c r="D20" s="342">
        <v>0</v>
      </c>
      <c r="E20" s="341">
        <v>0</v>
      </c>
      <c r="F20" s="342">
        <v>0</v>
      </c>
      <c r="G20" s="413">
        <v>0</v>
      </c>
      <c r="H20" s="363">
        <f t="shared" si="0"/>
        <v>0</v>
      </c>
    </row>
    <row r="21" spans="1:8">
      <c r="A21" s="99">
        <v>14</v>
      </c>
      <c r="B21" s="81" t="s">
        <v>292</v>
      </c>
      <c r="C21" s="341">
        <v>155340745.26500002</v>
      </c>
      <c r="D21" s="342">
        <v>0</v>
      </c>
      <c r="E21" s="341">
        <v>0</v>
      </c>
      <c r="F21" s="342">
        <v>94153208.480000004</v>
      </c>
      <c r="G21" s="413">
        <v>94153208.480000004</v>
      </c>
      <c r="H21" s="363">
        <f>IFERROR(G21/(C21+E21),0)</f>
        <v>0.60610761406726532</v>
      </c>
    </row>
    <row r="22" spans="1:8" ht="13.5" thickBot="1">
      <c r="A22" s="170"/>
      <c r="B22" s="177" t="s">
        <v>74</v>
      </c>
      <c r="C22" s="334">
        <f>SUM(C8:C21)</f>
        <v>1537434520.6564701</v>
      </c>
      <c r="D22" s="334">
        <f>SUM(D8:D21)</f>
        <v>151665349.28882</v>
      </c>
      <c r="E22" s="334">
        <f>SUM(E8:E21)</f>
        <v>87257559.507608011</v>
      </c>
      <c r="F22" s="334">
        <f>SUM(F8:F21)</f>
        <v>1282011472.123369</v>
      </c>
      <c r="G22" s="334">
        <f>SUM(G8:G21)</f>
        <v>1241579072.4562597</v>
      </c>
      <c r="H22" s="364">
        <f>G22/(C22+E22)</f>
        <v>0.76419346632801488</v>
      </c>
    </row>
    <row r="28" spans="1:8" ht="10.5" customHeight="1"/>
  </sheetData>
  <mergeCells count="5">
    <mergeCell ref="C6:C7"/>
    <mergeCell ref="F6:F7"/>
    <mergeCell ref="G6:G7"/>
    <mergeCell ref="H6:H7"/>
    <mergeCell ref="D6:E6"/>
  </mergeCells>
  <pageMargins left="0.7" right="0.7" top="0.75" bottom="0.75" header="0.3" footer="0.3"/>
  <pageSetup scale="42"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pageSetUpPr fitToPage="1"/>
  </sheetPr>
  <dimension ref="A1:K28"/>
  <sheetViews>
    <sheetView zoomScale="90" zoomScaleNormal="90" workbookViewId="0">
      <pane xSplit="2" ySplit="6" topLeftCell="C7" activePane="bottomRight" state="frozen"/>
      <selection activeCell="B1" sqref="B1:B2"/>
      <selection pane="topRight" activeCell="B1" sqref="B1:B2"/>
      <selection pane="bottomLeft" activeCell="B1" sqref="B1:B2"/>
      <selection pane="bottomRight" activeCell="B1" sqref="B1"/>
    </sheetView>
  </sheetViews>
  <sheetFormatPr defaultColWidth="9.140625" defaultRowHeight="12.75"/>
  <cols>
    <col min="1" max="1" width="10.5703125" style="397" bestFit="1" customWidth="1"/>
    <col min="2" max="2" width="104.140625" style="397" customWidth="1"/>
    <col min="3" max="4" width="12.7109375" style="397" customWidth="1"/>
    <col min="5" max="5" width="16.85546875" style="397" customWidth="1"/>
    <col min="6" max="11" width="12.7109375" style="397" customWidth="1"/>
    <col min="12" max="16384" width="9.140625" style="397"/>
  </cols>
  <sheetData>
    <row r="1" spans="1:11">
      <c r="A1" s="397" t="s">
        <v>231</v>
      </c>
      <c r="B1" s="475" t="str">
        <f>Info!C2</f>
        <v>სს "ვითიბი ბანკი ჯორჯია"</v>
      </c>
    </row>
    <row r="2" spans="1:11">
      <c r="A2" s="397" t="s">
        <v>232</v>
      </c>
      <c r="B2" s="476">
        <f>Info!D2</f>
        <v>43373</v>
      </c>
      <c r="C2" s="398"/>
      <c r="D2" s="398"/>
    </row>
    <row r="3" spans="1:11">
      <c r="B3" s="398"/>
      <c r="C3" s="398"/>
      <c r="D3" s="398"/>
    </row>
    <row r="4" spans="1:11" ht="13.5" thickBot="1">
      <c r="A4" s="397" t="s">
        <v>833</v>
      </c>
      <c r="B4" s="358" t="s">
        <v>832</v>
      </c>
      <c r="C4" s="398"/>
      <c r="D4" s="398"/>
    </row>
    <row r="5" spans="1:11" ht="30" customHeight="1">
      <c r="A5" s="566"/>
      <c r="B5" s="567"/>
      <c r="C5" s="564" t="s">
        <v>880</v>
      </c>
      <c r="D5" s="564"/>
      <c r="E5" s="564"/>
      <c r="F5" s="564" t="s">
        <v>881</v>
      </c>
      <c r="G5" s="564"/>
      <c r="H5" s="564"/>
      <c r="I5" s="564" t="s">
        <v>882</v>
      </c>
      <c r="J5" s="564"/>
      <c r="K5" s="565"/>
    </row>
    <row r="6" spans="1:11">
      <c r="A6" s="395"/>
      <c r="B6" s="396"/>
      <c r="C6" s="399" t="s">
        <v>33</v>
      </c>
      <c r="D6" s="399" t="s">
        <v>138</v>
      </c>
      <c r="E6" s="399" t="s">
        <v>74</v>
      </c>
      <c r="F6" s="399" t="s">
        <v>33</v>
      </c>
      <c r="G6" s="399" t="s">
        <v>138</v>
      </c>
      <c r="H6" s="399" t="s">
        <v>74</v>
      </c>
      <c r="I6" s="399" t="s">
        <v>33</v>
      </c>
      <c r="J6" s="399" t="s">
        <v>138</v>
      </c>
      <c r="K6" s="404" t="s">
        <v>74</v>
      </c>
    </row>
    <row r="7" spans="1:11">
      <c r="A7" s="405" t="s">
        <v>803</v>
      </c>
      <c r="B7" s="394"/>
      <c r="C7" s="394"/>
      <c r="D7" s="394"/>
      <c r="E7" s="394"/>
      <c r="F7" s="394"/>
      <c r="G7" s="394"/>
      <c r="H7" s="394"/>
      <c r="I7" s="394"/>
      <c r="J7" s="394"/>
      <c r="K7" s="406"/>
    </row>
    <row r="8" spans="1:11">
      <c r="A8" s="393">
        <v>1</v>
      </c>
      <c r="B8" s="378" t="s">
        <v>803</v>
      </c>
      <c r="C8" s="501"/>
      <c r="D8" s="501"/>
      <c r="E8" s="501"/>
      <c r="F8" s="502">
        <v>128114762.75656526</v>
      </c>
      <c r="G8" s="502">
        <v>207026726.58653596</v>
      </c>
      <c r="H8" s="502">
        <v>335141489.34310102</v>
      </c>
      <c r="I8" s="502">
        <v>126036681.95797823</v>
      </c>
      <c r="J8" s="502">
        <v>174598631.39255643</v>
      </c>
      <c r="K8" s="503">
        <v>300635313.35053468</v>
      </c>
    </row>
    <row r="9" spans="1:11">
      <c r="A9" s="405" t="s">
        <v>804</v>
      </c>
      <c r="B9" s="394"/>
      <c r="C9" s="504"/>
      <c r="D9" s="504"/>
      <c r="E9" s="504"/>
      <c r="F9" s="504"/>
      <c r="G9" s="504"/>
      <c r="H9" s="504"/>
      <c r="I9" s="504"/>
      <c r="J9" s="504"/>
      <c r="K9" s="406"/>
    </row>
    <row r="10" spans="1:11">
      <c r="A10" s="407">
        <v>2</v>
      </c>
      <c r="B10" s="379" t="s">
        <v>805</v>
      </c>
      <c r="C10" s="505">
        <v>97324821.615565255</v>
      </c>
      <c r="D10" s="506">
        <v>297671145.64655328</v>
      </c>
      <c r="E10" s="506">
        <v>394995967.26211828</v>
      </c>
      <c r="F10" s="506">
        <v>10563666.906250546</v>
      </c>
      <c r="G10" s="506">
        <v>35669850.763607763</v>
      </c>
      <c r="H10" s="506">
        <v>46233517.669858314</v>
      </c>
      <c r="I10" s="506">
        <v>2683586.1461923909</v>
      </c>
      <c r="J10" s="506">
        <v>9164695.6773512475</v>
      </c>
      <c r="K10" s="507">
        <v>11848281.823543642</v>
      </c>
    </row>
    <row r="11" spans="1:11">
      <c r="A11" s="407">
        <v>3</v>
      </c>
      <c r="B11" s="379" t="s">
        <v>806</v>
      </c>
      <c r="C11" s="505">
        <v>345948584.76397824</v>
      </c>
      <c r="D11" s="506">
        <v>471344605.06446397</v>
      </c>
      <c r="E11" s="506">
        <v>817293189.8284421</v>
      </c>
      <c r="F11" s="506">
        <v>133475380.16128774</v>
      </c>
      <c r="G11" s="506">
        <v>99174085.671199679</v>
      </c>
      <c r="H11" s="506">
        <v>232649465.83248729</v>
      </c>
      <c r="I11" s="506">
        <v>107356172.84422325</v>
      </c>
      <c r="J11" s="506">
        <v>75410569.756202966</v>
      </c>
      <c r="K11" s="507">
        <v>182766742.60042617</v>
      </c>
    </row>
    <row r="12" spans="1:11">
      <c r="A12" s="407">
        <v>4</v>
      </c>
      <c r="B12" s="379" t="s">
        <v>807</v>
      </c>
      <c r="C12" s="505">
        <v>57897576.086956523</v>
      </c>
      <c r="D12" s="506">
        <v>0</v>
      </c>
      <c r="E12" s="506">
        <v>57897576.086956523</v>
      </c>
      <c r="F12" s="506">
        <v>0</v>
      </c>
      <c r="G12" s="506">
        <v>0</v>
      </c>
      <c r="H12" s="506">
        <v>0</v>
      </c>
      <c r="I12" s="506">
        <v>0</v>
      </c>
      <c r="J12" s="506">
        <v>0</v>
      </c>
      <c r="K12" s="507">
        <v>0</v>
      </c>
    </row>
    <row r="13" spans="1:11">
      <c r="A13" s="407">
        <v>5</v>
      </c>
      <c r="B13" s="379" t="s">
        <v>808</v>
      </c>
      <c r="C13" s="505">
        <v>74109889.841956511</v>
      </c>
      <c r="D13" s="506">
        <v>74036571.787065223</v>
      </c>
      <c r="E13" s="506">
        <v>148146461.62902173</v>
      </c>
      <c r="F13" s="506">
        <v>20088573.767169565</v>
      </c>
      <c r="G13" s="506">
        <v>13797716.866013588</v>
      </c>
      <c r="H13" s="506">
        <v>33886290.633183166</v>
      </c>
      <c r="I13" s="506">
        <v>5780042.6457173927</v>
      </c>
      <c r="J13" s="506">
        <v>4941665.6127228262</v>
      </c>
      <c r="K13" s="507">
        <v>10721708.258440221</v>
      </c>
    </row>
    <row r="14" spans="1:11">
      <c r="A14" s="407">
        <v>6</v>
      </c>
      <c r="B14" s="379" t="s">
        <v>823</v>
      </c>
      <c r="C14" s="505">
        <v>0</v>
      </c>
      <c r="D14" s="506">
        <v>0</v>
      </c>
      <c r="E14" s="506">
        <v>0</v>
      </c>
      <c r="F14" s="506">
        <v>0</v>
      </c>
      <c r="G14" s="506">
        <v>0</v>
      </c>
      <c r="H14" s="506">
        <v>0</v>
      </c>
      <c r="I14" s="506">
        <v>0</v>
      </c>
      <c r="J14" s="506">
        <v>0</v>
      </c>
      <c r="K14" s="507">
        <v>0</v>
      </c>
    </row>
    <row r="15" spans="1:11">
      <c r="A15" s="407">
        <v>7</v>
      </c>
      <c r="B15" s="379" t="s">
        <v>810</v>
      </c>
      <c r="C15" s="505">
        <v>18193055.268586956</v>
      </c>
      <c r="D15" s="506">
        <v>9478097.9502554331</v>
      </c>
      <c r="E15" s="506">
        <v>27671153.218842391</v>
      </c>
      <c r="F15" s="506">
        <v>3306280.8391304347</v>
      </c>
      <c r="G15" s="506">
        <v>3670487.1092684795</v>
      </c>
      <c r="H15" s="506">
        <v>6976767.9483989142</v>
      </c>
      <c r="I15" s="506">
        <v>3306280.8391304347</v>
      </c>
      <c r="J15" s="506">
        <v>3670487.1092684795</v>
      </c>
      <c r="K15" s="507">
        <v>6976767.9483989142</v>
      </c>
    </row>
    <row r="16" spans="1:11">
      <c r="A16" s="407">
        <v>8</v>
      </c>
      <c r="B16" s="380" t="s">
        <v>811</v>
      </c>
      <c r="C16" s="505">
        <v>593473927.57704389</v>
      </c>
      <c r="D16" s="506">
        <v>852530420.44833803</v>
      </c>
      <c r="E16" s="506">
        <v>1446004348.0253813</v>
      </c>
      <c r="F16" s="506">
        <v>167433901.67383829</v>
      </c>
      <c r="G16" s="506">
        <v>152312140.41008952</v>
      </c>
      <c r="H16" s="506">
        <v>319746042.08392763</v>
      </c>
      <c r="I16" s="506">
        <v>119126082.47526345</v>
      </c>
      <c r="J16" s="506">
        <v>93187418.155545488</v>
      </c>
      <c r="K16" s="507">
        <v>212313500.63080913</v>
      </c>
    </row>
    <row r="17" spans="1:11">
      <c r="A17" s="405" t="s">
        <v>812</v>
      </c>
      <c r="B17" s="394"/>
      <c r="C17" s="504"/>
      <c r="D17" s="504"/>
      <c r="E17" s="504"/>
      <c r="F17" s="394"/>
      <c r="G17" s="394"/>
      <c r="H17" s="394"/>
      <c r="I17" s="394"/>
      <c r="J17" s="394"/>
      <c r="K17" s="406"/>
    </row>
    <row r="18" spans="1:11">
      <c r="A18" s="407">
        <v>9</v>
      </c>
      <c r="B18" s="379" t="s">
        <v>813</v>
      </c>
      <c r="C18" s="505">
        <v>0</v>
      </c>
      <c r="D18" s="506">
        <v>0</v>
      </c>
      <c r="E18" s="506">
        <v>0</v>
      </c>
      <c r="F18" s="506">
        <v>0</v>
      </c>
      <c r="G18" s="506">
        <v>0</v>
      </c>
      <c r="H18" s="506">
        <v>0</v>
      </c>
      <c r="I18" s="506">
        <v>0</v>
      </c>
      <c r="J18" s="506">
        <v>0</v>
      </c>
      <c r="K18" s="507">
        <v>0</v>
      </c>
    </row>
    <row r="19" spans="1:11">
      <c r="A19" s="407">
        <v>10</v>
      </c>
      <c r="B19" s="379" t="s">
        <v>814</v>
      </c>
      <c r="C19" s="505">
        <v>540121856.30206525</v>
      </c>
      <c r="D19" s="506">
        <v>589807099.44578707</v>
      </c>
      <c r="E19" s="506">
        <v>1129928955.7478521</v>
      </c>
      <c r="F19" s="506">
        <v>13148406.731413042</v>
      </c>
      <c r="G19" s="506">
        <v>9250940.0021739118</v>
      </c>
      <c r="H19" s="506">
        <v>22399346.733586952</v>
      </c>
      <c r="I19" s="506">
        <v>15226487.529999996</v>
      </c>
      <c r="J19" s="506">
        <v>80375216.741656467</v>
      </c>
      <c r="K19" s="507">
        <v>95601704.271656528</v>
      </c>
    </row>
    <row r="20" spans="1:11">
      <c r="A20" s="407">
        <v>11</v>
      </c>
      <c r="B20" s="379" t="s">
        <v>815</v>
      </c>
      <c r="C20" s="505">
        <v>25504905.052391313</v>
      </c>
      <c r="D20" s="506">
        <v>145588887.44139671</v>
      </c>
      <c r="E20" s="506">
        <v>171093792.49378806</v>
      </c>
      <c r="F20" s="506">
        <v>801837.8474999998</v>
      </c>
      <c r="G20" s="506">
        <v>0</v>
      </c>
      <c r="H20" s="506">
        <v>801837.8474999998</v>
      </c>
      <c r="I20" s="506">
        <v>801837.8474999998</v>
      </c>
      <c r="J20" s="506">
        <v>0</v>
      </c>
      <c r="K20" s="507">
        <v>801837.8474999998</v>
      </c>
    </row>
    <row r="21" spans="1:11" ht="13.5" thickBot="1">
      <c r="A21" s="237">
        <v>12</v>
      </c>
      <c r="B21" s="408" t="s">
        <v>816</v>
      </c>
      <c r="C21" s="508">
        <v>565626761.35445642</v>
      </c>
      <c r="D21" s="509">
        <v>735395986.88718367</v>
      </c>
      <c r="E21" s="508">
        <v>1301022748.2416403</v>
      </c>
      <c r="F21" s="509">
        <v>13950244.578913044</v>
      </c>
      <c r="G21" s="509">
        <v>9250940.0021739118</v>
      </c>
      <c r="H21" s="509">
        <v>23201184.58108696</v>
      </c>
      <c r="I21" s="509">
        <v>16028325.377499998</v>
      </c>
      <c r="J21" s="509">
        <v>80375216.741656467</v>
      </c>
      <c r="K21" s="510">
        <v>96403542.119156525</v>
      </c>
    </row>
    <row r="22" spans="1:11" ht="38.25" customHeight="1" thickBot="1">
      <c r="A22" s="391"/>
      <c r="B22" s="392"/>
      <c r="C22" s="392"/>
      <c r="D22" s="392"/>
      <c r="E22" s="392"/>
      <c r="F22" s="563" t="s">
        <v>817</v>
      </c>
      <c r="G22" s="564"/>
      <c r="H22" s="564"/>
      <c r="I22" s="563" t="s">
        <v>818</v>
      </c>
      <c r="J22" s="564"/>
      <c r="K22" s="565"/>
    </row>
    <row r="23" spans="1:11">
      <c r="A23" s="384">
        <v>13</v>
      </c>
      <c r="B23" s="381" t="s">
        <v>803</v>
      </c>
      <c r="C23" s="390"/>
      <c r="D23" s="390"/>
      <c r="E23" s="390"/>
      <c r="F23" s="511">
        <v>128114762.75656526</v>
      </c>
      <c r="G23" s="511">
        <v>207026726.58653596</v>
      </c>
      <c r="H23" s="511">
        <v>335141489.34310102</v>
      </c>
      <c r="I23" s="511">
        <v>126036681.95797823</v>
      </c>
      <c r="J23" s="511">
        <v>174598631.39255643</v>
      </c>
      <c r="K23" s="512">
        <v>300635313.35053468</v>
      </c>
    </row>
    <row r="24" spans="1:11" ht="13.5" thickBot="1">
      <c r="A24" s="385">
        <v>14</v>
      </c>
      <c r="B24" s="382" t="s">
        <v>819</v>
      </c>
      <c r="C24" s="409"/>
      <c r="D24" s="388"/>
      <c r="E24" s="389"/>
      <c r="F24" s="513">
        <v>153483657.09492525</v>
      </c>
      <c r="G24" s="513">
        <v>143061200.40791562</v>
      </c>
      <c r="H24" s="513">
        <v>296544857.5028407</v>
      </c>
      <c r="I24" s="513">
        <v>103097757.09776345</v>
      </c>
      <c r="J24" s="513">
        <v>23296854.538886372</v>
      </c>
      <c r="K24" s="514">
        <v>115909958.5116526</v>
      </c>
    </row>
    <row r="25" spans="1:11" ht="13.5" thickBot="1">
      <c r="A25" s="386">
        <v>15</v>
      </c>
      <c r="B25" s="383" t="s">
        <v>820</v>
      </c>
      <c r="C25" s="387"/>
      <c r="D25" s="387"/>
      <c r="E25" s="387"/>
      <c r="F25" s="515">
        <v>0.83471273216620023</v>
      </c>
      <c r="G25" s="515">
        <v>1.4471200157431441</v>
      </c>
      <c r="H25" s="515">
        <v>1.1301544466671138</v>
      </c>
      <c r="I25" s="515">
        <v>1.2224968370404288</v>
      </c>
      <c r="J25" s="515">
        <v>7.4945152402922854</v>
      </c>
      <c r="K25" s="516">
        <v>2.5936970145693854</v>
      </c>
    </row>
    <row r="28" spans="1:11" ht="38.25">
      <c r="B28" s="24" t="s">
        <v>879</v>
      </c>
    </row>
  </sheetData>
  <mergeCells count="6">
    <mergeCell ref="F22:H22"/>
    <mergeCell ref="I22:K22"/>
    <mergeCell ref="A5:B5"/>
    <mergeCell ref="C5:E5"/>
    <mergeCell ref="F5:H5"/>
    <mergeCell ref="I5:K5"/>
  </mergeCells>
  <pageMargins left="0.7" right="0.7" top="0.75" bottom="0.75" header="0.3" footer="0.3"/>
  <pageSetup paperSize="9" scale="3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9.9978637043366805E-2"/>
    <pageSetUpPr fitToPage="1"/>
  </sheetPr>
  <dimension ref="A1:N22"/>
  <sheetViews>
    <sheetView workbookViewId="0">
      <pane xSplit="1" ySplit="5" topLeftCell="B6" activePane="bottomRight" state="frozen"/>
      <selection activeCell="B1" sqref="B1:B2"/>
      <selection pane="topRight" activeCell="B1" sqref="B1:B2"/>
      <selection pane="bottomLeft" activeCell="B1" sqref="B1:B2"/>
      <selection pane="bottomRight" activeCell="N6" sqref="N6"/>
    </sheetView>
  </sheetViews>
  <sheetFormatPr defaultColWidth="9.140625" defaultRowHeight="15"/>
  <cols>
    <col min="1" max="1" width="10.5703125" style="76" bestFit="1" customWidth="1"/>
    <col min="2" max="2" width="95" style="76" customWidth="1"/>
    <col min="3" max="3" width="15" style="76" customWidth="1"/>
    <col min="4" max="4" width="10" style="76" bestFit="1" customWidth="1"/>
    <col min="5" max="5" width="18.28515625" style="76" bestFit="1" customWidth="1"/>
    <col min="6" max="6" width="3.5703125" style="76" bestFit="1" customWidth="1"/>
    <col min="7" max="10" width="4.5703125" style="76" bestFit="1" customWidth="1"/>
    <col min="11" max="11" width="9.28515625" style="76" bestFit="1" customWidth="1"/>
    <col min="12" max="13" width="5.5703125" style="76" bestFit="1" customWidth="1"/>
    <col min="14" max="14" width="23" style="76" customWidth="1"/>
    <col min="15" max="16384" width="9.140625" style="13"/>
  </cols>
  <sheetData>
    <row r="1" spans="1:14">
      <c r="A1" s="5" t="s">
        <v>231</v>
      </c>
      <c r="B1" s="474" t="str">
        <f>Info!C2</f>
        <v>სს "ვითიბი ბანკი ჯორჯია"</v>
      </c>
    </row>
    <row r="2" spans="1:14" ht="14.25" customHeight="1">
      <c r="A2" s="76" t="s">
        <v>232</v>
      </c>
      <c r="B2" s="474">
        <f>Info!D2</f>
        <v>43373</v>
      </c>
    </row>
    <row r="3" spans="1:14" ht="14.25" customHeight="1"/>
    <row r="4" spans="1:14" ht="15.75" thickBot="1">
      <c r="A4" s="2" t="s">
        <v>666</v>
      </c>
      <c r="B4" s="101" t="s">
        <v>83</v>
      </c>
    </row>
    <row r="5" spans="1:14" s="26" customFormat="1" ht="12.75">
      <c r="A5" s="186"/>
      <c r="B5" s="187"/>
      <c r="C5" s="188" t="s">
        <v>0</v>
      </c>
      <c r="D5" s="188" t="s">
        <v>1</v>
      </c>
      <c r="E5" s="188" t="s">
        <v>2</v>
      </c>
      <c r="F5" s="188" t="s">
        <v>3</v>
      </c>
      <c r="G5" s="188" t="s">
        <v>4</v>
      </c>
      <c r="H5" s="188" t="s">
        <v>10</v>
      </c>
      <c r="I5" s="188" t="s">
        <v>281</v>
      </c>
      <c r="J5" s="188" t="s">
        <v>282</v>
      </c>
      <c r="K5" s="188" t="s">
        <v>283</v>
      </c>
      <c r="L5" s="188" t="s">
        <v>284</v>
      </c>
      <c r="M5" s="188" t="s">
        <v>285</v>
      </c>
      <c r="N5" s="189" t="s">
        <v>286</v>
      </c>
    </row>
    <row r="6" spans="1:14" ht="75">
      <c r="A6" s="178"/>
      <c r="B6" s="113"/>
      <c r="C6" s="114" t="s">
        <v>93</v>
      </c>
      <c r="D6" s="115" t="s">
        <v>82</v>
      </c>
      <c r="E6" s="116" t="s">
        <v>92</v>
      </c>
      <c r="F6" s="117">
        <v>0</v>
      </c>
      <c r="G6" s="117">
        <v>0.2</v>
      </c>
      <c r="H6" s="117">
        <v>0.35</v>
      </c>
      <c r="I6" s="117">
        <v>0.5</v>
      </c>
      <c r="J6" s="117">
        <v>0.75</v>
      </c>
      <c r="K6" s="117">
        <v>1</v>
      </c>
      <c r="L6" s="117">
        <v>1.5</v>
      </c>
      <c r="M6" s="117">
        <v>2.5</v>
      </c>
      <c r="N6" s="179" t="s">
        <v>83</v>
      </c>
    </row>
    <row r="7" spans="1:14">
      <c r="A7" s="180">
        <v>1</v>
      </c>
      <c r="B7" s="118" t="s">
        <v>84</v>
      </c>
      <c r="C7" s="343">
        <f>SUM(C8:C13)</f>
        <v>103223276.4428</v>
      </c>
      <c r="D7" s="113"/>
      <c r="E7" s="346">
        <f t="shared" ref="E7:M7" si="0">SUM(E8:E13)</f>
        <v>7386352.5154240001</v>
      </c>
      <c r="F7" s="343">
        <f>SUM(F8:F13)</f>
        <v>0</v>
      </c>
      <c r="G7" s="343">
        <f t="shared" si="0"/>
        <v>0</v>
      </c>
      <c r="H7" s="343">
        <f t="shared" si="0"/>
        <v>0</v>
      </c>
      <c r="I7" s="343">
        <f t="shared" si="0"/>
        <v>0</v>
      </c>
      <c r="J7" s="343">
        <f t="shared" si="0"/>
        <v>0</v>
      </c>
      <c r="K7" s="343">
        <f t="shared" si="0"/>
        <v>7386352.5154240001</v>
      </c>
      <c r="L7" s="343">
        <f t="shared" si="0"/>
        <v>0</v>
      </c>
      <c r="M7" s="343">
        <f t="shared" si="0"/>
        <v>0</v>
      </c>
      <c r="N7" s="181">
        <f>SUM(N8:N13)</f>
        <v>7386352.5154240001</v>
      </c>
    </row>
    <row r="8" spans="1:14">
      <c r="A8" s="180">
        <v>1.1000000000000001</v>
      </c>
      <c r="B8" s="119" t="s">
        <v>85</v>
      </c>
      <c r="C8" s="344">
        <v>14525160</v>
      </c>
      <c r="D8" s="120">
        <v>0.02</v>
      </c>
      <c r="E8" s="346">
        <f>C8*D8</f>
        <v>290503.2</v>
      </c>
      <c r="F8" s="344"/>
      <c r="G8" s="344"/>
      <c r="H8" s="344"/>
      <c r="I8" s="344"/>
      <c r="J8" s="344"/>
      <c r="K8" s="344">
        <v>290503.2</v>
      </c>
      <c r="L8" s="344"/>
      <c r="M8" s="344"/>
      <c r="N8" s="181">
        <f>SUMPRODUCT($F$6:$M$6,F8:M8)</f>
        <v>290503.2</v>
      </c>
    </row>
    <row r="9" spans="1:14">
      <c r="A9" s="180">
        <v>1.2</v>
      </c>
      <c r="B9" s="119" t="s">
        <v>86</v>
      </c>
      <c r="C9" s="344">
        <v>0</v>
      </c>
      <c r="D9" s="120">
        <v>0.05</v>
      </c>
      <c r="E9" s="346">
        <f>C9*D9</f>
        <v>0</v>
      </c>
      <c r="F9" s="344"/>
      <c r="G9" s="344"/>
      <c r="H9" s="344"/>
      <c r="I9" s="344"/>
      <c r="J9" s="344"/>
      <c r="K9" s="344">
        <v>0</v>
      </c>
      <c r="L9" s="344"/>
      <c r="M9" s="344"/>
      <c r="N9" s="181">
        <f t="shared" ref="N9:N12" si="1">SUMPRODUCT($F$6:$M$6,F9:M9)</f>
        <v>0</v>
      </c>
    </row>
    <row r="10" spans="1:14">
      <c r="A10" s="180">
        <v>1.3</v>
      </c>
      <c r="B10" s="119" t="s">
        <v>87</v>
      </c>
      <c r="C10" s="344">
        <v>88698116.4428</v>
      </c>
      <c r="D10" s="120">
        <v>0.08</v>
      </c>
      <c r="E10" s="346">
        <f>C10*D10</f>
        <v>7095849.3154239999</v>
      </c>
      <c r="F10" s="344"/>
      <c r="G10" s="344"/>
      <c r="H10" s="344"/>
      <c r="I10" s="344"/>
      <c r="J10" s="344"/>
      <c r="K10" s="344">
        <v>7095849.3154239999</v>
      </c>
      <c r="L10" s="344"/>
      <c r="M10" s="344"/>
      <c r="N10" s="181">
        <f>SUMPRODUCT($F$6:$M$6,F10:M10)</f>
        <v>7095849.3154239999</v>
      </c>
    </row>
    <row r="11" spans="1:14">
      <c r="A11" s="180">
        <v>1.4</v>
      </c>
      <c r="B11" s="119" t="s">
        <v>88</v>
      </c>
      <c r="C11" s="344">
        <v>0</v>
      </c>
      <c r="D11" s="120">
        <v>0.11</v>
      </c>
      <c r="E11" s="346">
        <f>C11*D11</f>
        <v>0</v>
      </c>
      <c r="F11" s="344"/>
      <c r="G11" s="344"/>
      <c r="H11" s="344"/>
      <c r="I11" s="344"/>
      <c r="J11" s="344"/>
      <c r="K11" s="344">
        <v>0</v>
      </c>
      <c r="L11" s="344"/>
      <c r="M11" s="344"/>
      <c r="N11" s="181">
        <f t="shared" si="1"/>
        <v>0</v>
      </c>
    </row>
    <row r="12" spans="1:14">
      <c r="A12" s="180">
        <v>1.5</v>
      </c>
      <c r="B12" s="119" t="s">
        <v>89</v>
      </c>
      <c r="C12" s="344">
        <v>0</v>
      </c>
      <c r="D12" s="120">
        <v>0.14000000000000001</v>
      </c>
      <c r="E12" s="346">
        <f>C12*D12</f>
        <v>0</v>
      </c>
      <c r="F12" s="344"/>
      <c r="G12" s="344"/>
      <c r="H12" s="344"/>
      <c r="I12" s="344"/>
      <c r="J12" s="344"/>
      <c r="K12" s="344"/>
      <c r="L12" s="344"/>
      <c r="M12" s="344"/>
      <c r="N12" s="181">
        <f t="shared" si="1"/>
        <v>0</v>
      </c>
    </row>
    <row r="13" spans="1:14">
      <c r="A13" s="180">
        <v>1.6</v>
      </c>
      <c r="B13" s="121" t="s">
        <v>90</v>
      </c>
      <c r="C13" s="344">
        <v>0</v>
      </c>
      <c r="D13" s="122"/>
      <c r="E13" s="344"/>
      <c r="F13" s="344"/>
      <c r="G13" s="344"/>
      <c r="H13" s="344"/>
      <c r="I13" s="344"/>
      <c r="J13" s="344"/>
      <c r="K13" s="344"/>
      <c r="L13" s="344"/>
      <c r="M13" s="344"/>
      <c r="N13" s="181">
        <f>SUMPRODUCT($F$6:$M$6,F13:M13)</f>
        <v>0</v>
      </c>
    </row>
    <row r="14" spans="1:14">
      <c r="A14" s="180">
        <v>2</v>
      </c>
      <c r="B14" s="123" t="s">
        <v>91</v>
      </c>
      <c r="C14" s="343">
        <f>SUM(C15:C20)</f>
        <v>0</v>
      </c>
      <c r="D14" s="113"/>
      <c r="E14" s="346">
        <f t="shared" ref="E14:M14" si="2">SUM(E15:E20)</f>
        <v>0</v>
      </c>
      <c r="F14" s="344">
        <f>SUM(F15:F20)</f>
        <v>0</v>
      </c>
      <c r="G14" s="344">
        <f t="shared" si="2"/>
        <v>0</v>
      </c>
      <c r="H14" s="344">
        <f t="shared" si="2"/>
        <v>0</v>
      </c>
      <c r="I14" s="344">
        <f t="shared" si="2"/>
        <v>0</v>
      </c>
      <c r="J14" s="344">
        <f t="shared" si="2"/>
        <v>0</v>
      </c>
      <c r="K14" s="344">
        <f t="shared" si="2"/>
        <v>0</v>
      </c>
      <c r="L14" s="344">
        <f t="shared" si="2"/>
        <v>0</v>
      </c>
      <c r="M14" s="344">
        <f t="shared" si="2"/>
        <v>0</v>
      </c>
      <c r="N14" s="181">
        <f>SUM(N15:N20)</f>
        <v>0</v>
      </c>
    </row>
    <row r="15" spans="1:14">
      <c r="A15" s="180">
        <v>2.1</v>
      </c>
      <c r="B15" s="121" t="s">
        <v>85</v>
      </c>
      <c r="C15" s="344"/>
      <c r="D15" s="120">
        <v>5.0000000000000001E-3</v>
      </c>
      <c r="E15" s="346">
        <f>C15*D15</f>
        <v>0</v>
      </c>
      <c r="F15" s="344"/>
      <c r="G15" s="344"/>
      <c r="H15" s="344"/>
      <c r="I15" s="344"/>
      <c r="J15" s="344"/>
      <c r="K15" s="344"/>
      <c r="L15" s="344"/>
      <c r="M15" s="344"/>
      <c r="N15" s="181">
        <f>SUMPRODUCT($F$6:$M$6,F15:M15)</f>
        <v>0</v>
      </c>
    </row>
    <row r="16" spans="1:14">
      <c r="A16" s="180">
        <v>2.2000000000000002</v>
      </c>
      <c r="B16" s="121" t="s">
        <v>86</v>
      </c>
      <c r="C16" s="344"/>
      <c r="D16" s="120">
        <v>0.01</v>
      </c>
      <c r="E16" s="346">
        <f>C16*D16</f>
        <v>0</v>
      </c>
      <c r="F16" s="344"/>
      <c r="G16" s="344"/>
      <c r="H16" s="344"/>
      <c r="I16" s="344"/>
      <c r="J16" s="344"/>
      <c r="K16" s="344"/>
      <c r="L16" s="344"/>
      <c r="M16" s="344"/>
      <c r="N16" s="181">
        <f t="shared" ref="N16:N20" si="3">SUMPRODUCT($F$6:$M$6,F16:M16)</f>
        <v>0</v>
      </c>
    </row>
    <row r="17" spans="1:14">
      <c r="A17" s="180">
        <v>2.2999999999999998</v>
      </c>
      <c r="B17" s="121" t="s">
        <v>87</v>
      </c>
      <c r="C17" s="344"/>
      <c r="D17" s="120">
        <v>0.02</v>
      </c>
      <c r="E17" s="346">
        <f>C17*D17</f>
        <v>0</v>
      </c>
      <c r="F17" s="344"/>
      <c r="G17" s="344"/>
      <c r="H17" s="344"/>
      <c r="I17" s="344"/>
      <c r="J17" s="344"/>
      <c r="K17" s="344"/>
      <c r="L17" s="344"/>
      <c r="M17" s="344"/>
      <c r="N17" s="181">
        <f t="shared" si="3"/>
        <v>0</v>
      </c>
    </row>
    <row r="18" spans="1:14">
      <c r="A18" s="180">
        <v>2.4</v>
      </c>
      <c r="B18" s="121" t="s">
        <v>88</v>
      </c>
      <c r="C18" s="344"/>
      <c r="D18" s="120">
        <v>0.03</v>
      </c>
      <c r="E18" s="346">
        <f>C18*D18</f>
        <v>0</v>
      </c>
      <c r="F18" s="344"/>
      <c r="G18" s="344"/>
      <c r="H18" s="344"/>
      <c r="I18" s="344"/>
      <c r="J18" s="344"/>
      <c r="K18" s="344"/>
      <c r="L18" s="344"/>
      <c r="M18" s="344"/>
      <c r="N18" s="181">
        <f t="shared" si="3"/>
        <v>0</v>
      </c>
    </row>
    <row r="19" spans="1:14">
      <c r="A19" s="180">
        <v>2.5</v>
      </c>
      <c r="B19" s="121" t="s">
        <v>89</v>
      </c>
      <c r="C19" s="344"/>
      <c r="D19" s="120">
        <v>0.04</v>
      </c>
      <c r="E19" s="346">
        <f>C19*D19</f>
        <v>0</v>
      </c>
      <c r="F19" s="344"/>
      <c r="G19" s="344"/>
      <c r="H19" s="344"/>
      <c r="I19" s="344"/>
      <c r="J19" s="344"/>
      <c r="K19" s="344"/>
      <c r="L19" s="344"/>
      <c r="M19" s="344"/>
      <c r="N19" s="181">
        <f t="shared" si="3"/>
        <v>0</v>
      </c>
    </row>
    <row r="20" spans="1:14">
      <c r="A20" s="180">
        <v>2.6</v>
      </c>
      <c r="B20" s="121" t="s">
        <v>90</v>
      </c>
      <c r="C20" s="344"/>
      <c r="D20" s="122"/>
      <c r="E20" s="347"/>
      <c r="F20" s="344"/>
      <c r="G20" s="344"/>
      <c r="H20" s="344"/>
      <c r="I20" s="344"/>
      <c r="J20" s="344"/>
      <c r="K20" s="344"/>
      <c r="L20" s="344"/>
      <c r="M20" s="344"/>
      <c r="N20" s="181">
        <f t="shared" si="3"/>
        <v>0</v>
      </c>
    </row>
    <row r="21" spans="1:14" ht="15.75" thickBot="1">
      <c r="A21" s="182">
        <v>3</v>
      </c>
      <c r="B21" s="183" t="s">
        <v>74</v>
      </c>
      <c r="C21" s="345">
        <f>C14+C7</f>
        <v>103223276.4428</v>
      </c>
      <c r="D21" s="184"/>
      <c r="E21" s="348">
        <f>E14+E7</f>
        <v>7386352.5154240001</v>
      </c>
      <c r="F21" s="349">
        <f>F7+F14</f>
        <v>0</v>
      </c>
      <c r="G21" s="349">
        <f t="shared" ref="G21:L21" si="4">G7+G14</f>
        <v>0</v>
      </c>
      <c r="H21" s="349">
        <f t="shared" si="4"/>
        <v>0</v>
      </c>
      <c r="I21" s="349">
        <f t="shared" si="4"/>
        <v>0</v>
      </c>
      <c r="J21" s="349">
        <f t="shared" si="4"/>
        <v>0</v>
      </c>
      <c r="K21" s="349">
        <f t="shared" si="4"/>
        <v>7386352.5154240001</v>
      </c>
      <c r="L21" s="349">
        <f t="shared" si="4"/>
        <v>0</v>
      </c>
      <c r="M21" s="349">
        <f>M7+M14</f>
        <v>0</v>
      </c>
      <c r="N21" s="185">
        <f>N14+N7</f>
        <v>7386352.5154240001</v>
      </c>
    </row>
    <row r="22" spans="1:14">
      <c r="E22" s="350"/>
      <c r="F22" s="350"/>
      <c r="G22" s="350"/>
      <c r="H22" s="350"/>
      <c r="I22" s="350"/>
      <c r="J22" s="350"/>
      <c r="K22" s="350"/>
      <c r="L22" s="350"/>
      <c r="M22" s="35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42"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C266"/>
  <sheetViews>
    <sheetView showGridLines="0" tabSelected="1" zoomScale="85" zoomScaleNormal="85" workbookViewId="0">
      <selection activeCell="C101" sqref="C101"/>
    </sheetView>
  </sheetViews>
  <sheetFormatPr defaultColWidth="43.5703125" defaultRowHeight="11.25"/>
  <cols>
    <col min="1" max="1" width="5.28515625" style="255" customWidth="1"/>
    <col min="2" max="2" width="66.140625" style="256" customWidth="1"/>
    <col min="3" max="3" width="131.42578125" style="257" customWidth="1"/>
    <col min="4" max="5" width="10.28515625" style="239" customWidth="1"/>
    <col min="6" max="16384" width="43.5703125" style="239"/>
  </cols>
  <sheetData>
    <row r="1" spans="1:3" ht="12.75" thickTop="1" thickBot="1">
      <c r="A1" s="603" t="s">
        <v>370</v>
      </c>
      <c r="B1" s="604"/>
      <c r="C1" s="605"/>
    </row>
    <row r="2" spans="1:3" ht="26.25" customHeight="1">
      <c r="A2" s="240"/>
      <c r="B2" s="623" t="s">
        <v>371</v>
      </c>
      <c r="C2" s="623"/>
    </row>
    <row r="3" spans="1:3" s="245" customFormat="1" ht="11.25" customHeight="1">
      <c r="A3" s="244"/>
      <c r="B3" s="623" t="s">
        <v>676</v>
      </c>
      <c r="C3" s="623"/>
    </row>
    <row r="4" spans="1:3" ht="12" customHeight="1" thickBot="1">
      <c r="A4" s="608" t="s">
        <v>680</v>
      </c>
      <c r="B4" s="609"/>
      <c r="C4" s="610"/>
    </row>
    <row r="5" spans="1:3" ht="12" thickTop="1">
      <c r="A5" s="241"/>
      <c r="B5" s="611" t="s">
        <v>372</v>
      </c>
      <c r="C5" s="612"/>
    </row>
    <row r="6" spans="1:3">
      <c r="A6" s="240"/>
      <c r="B6" s="572" t="s">
        <v>677</v>
      </c>
      <c r="C6" s="573"/>
    </row>
    <row r="7" spans="1:3">
      <c r="A7" s="240"/>
      <c r="B7" s="572" t="s">
        <v>373</v>
      </c>
      <c r="C7" s="573"/>
    </row>
    <row r="8" spans="1:3">
      <c r="A8" s="240"/>
      <c r="B8" s="572" t="s">
        <v>678</v>
      </c>
      <c r="C8" s="573"/>
    </row>
    <row r="9" spans="1:3">
      <c r="A9" s="240"/>
      <c r="B9" s="624" t="s">
        <v>679</v>
      </c>
      <c r="C9" s="625"/>
    </row>
    <row r="10" spans="1:3">
      <c r="A10" s="240"/>
      <c r="B10" s="615" t="s">
        <v>374</v>
      </c>
      <c r="C10" s="616" t="s">
        <v>374</v>
      </c>
    </row>
    <row r="11" spans="1:3">
      <c r="A11" s="240"/>
      <c r="B11" s="615" t="s">
        <v>375</v>
      </c>
      <c r="C11" s="616" t="s">
        <v>375</v>
      </c>
    </row>
    <row r="12" spans="1:3">
      <c r="A12" s="240"/>
      <c r="B12" s="615" t="s">
        <v>376</v>
      </c>
      <c r="C12" s="616" t="s">
        <v>376</v>
      </c>
    </row>
    <row r="13" spans="1:3">
      <c r="A13" s="240"/>
      <c r="B13" s="615" t="s">
        <v>377</v>
      </c>
      <c r="C13" s="616" t="s">
        <v>377</v>
      </c>
    </row>
    <row r="14" spans="1:3">
      <c r="A14" s="240"/>
      <c r="B14" s="615" t="s">
        <v>378</v>
      </c>
      <c r="C14" s="616" t="s">
        <v>378</v>
      </c>
    </row>
    <row r="15" spans="1:3" ht="21.75" customHeight="1">
      <c r="A15" s="240"/>
      <c r="B15" s="615" t="s">
        <v>379</v>
      </c>
      <c r="C15" s="616" t="s">
        <v>379</v>
      </c>
    </row>
    <row r="16" spans="1:3">
      <c r="A16" s="240"/>
      <c r="B16" s="615" t="s">
        <v>380</v>
      </c>
      <c r="C16" s="616" t="s">
        <v>381</v>
      </c>
    </row>
    <row r="17" spans="1:3">
      <c r="A17" s="240"/>
      <c r="B17" s="615" t="s">
        <v>382</v>
      </c>
      <c r="C17" s="616" t="s">
        <v>383</v>
      </c>
    </row>
    <row r="18" spans="1:3">
      <c r="A18" s="240"/>
      <c r="B18" s="615" t="s">
        <v>384</v>
      </c>
      <c r="C18" s="616" t="s">
        <v>385</v>
      </c>
    </row>
    <row r="19" spans="1:3">
      <c r="A19" s="240"/>
      <c r="B19" s="615" t="s">
        <v>386</v>
      </c>
      <c r="C19" s="616" t="s">
        <v>386</v>
      </c>
    </row>
    <row r="20" spans="1:3">
      <c r="A20" s="240"/>
      <c r="B20" s="615" t="s">
        <v>387</v>
      </c>
      <c r="C20" s="616" t="s">
        <v>387</v>
      </c>
    </row>
    <row r="21" spans="1:3">
      <c r="A21" s="240"/>
      <c r="B21" s="615" t="s">
        <v>388</v>
      </c>
      <c r="C21" s="616" t="s">
        <v>388</v>
      </c>
    </row>
    <row r="22" spans="1:3" ht="23.25" customHeight="1">
      <c r="A22" s="240"/>
      <c r="B22" s="615" t="s">
        <v>389</v>
      </c>
      <c r="C22" s="616" t="s">
        <v>390</v>
      </c>
    </row>
    <row r="23" spans="1:3">
      <c r="A23" s="240"/>
      <c r="B23" s="615" t="s">
        <v>391</v>
      </c>
      <c r="C23" s="616" t="s">
        <v>391</v>
      </c>
    </row>
    <row r="24" spans="1:3">
      <c r="A24" s="240"/>
      <c r="B24" s="615" t="s">
        <v>392</v>
      </c>
      <c r="C24" s="616" t="s">
        <v>393</v>
      </c>
    </row>
    <row r="25" spans="1:3" ht="12" thickBot="1">
      <c r="A25" s="242"/>
      <c r="B25" s="621" t="s">
        <v>394</v>
      </c>
      <c r="C25" s="622"/>
    </row>
    <row r="26" spans="1:3" ht="12.75" thickTop="1" thickBot="1">
      <c r="A26" s="608" t="s">
        <v>690</v>
      </c>
      <c r="B26" s="609"/>
      <c r="C26" s="610"/>
    </row>
    <row r="27" spans="1:3" ht="12.75" thickTop="1" thickBot="1">
      <c r="A27" s="243"/>
      <c r="B27" s="626" t="s">
        <v>395</v>
      </c>
      <c r="C27" s="627"/>
    </row>
    <row r="28" spans="1:3" ht="12.75" thickTop="1" thickBot="1">
      <c r="A28" s="608" t="s">
        <v>681</v>
      </c>
      <c r="B28" s="609"/>
      <c r="C28" s="610"/>
    </row>
    <row r="29" spans="1:3" ht="12" thickTop="1">
      <c r="A29" s="241"/>
      <c r="B29" s="619" t="s">
        <v>396</v>
      </c>
      <c r="C29" s="620" t="s">
        <v>397</v>
      </c>
    </row>
    <row r="30" spans="1:3">
      <c r="A30" s="240"/>
      <c r="B30" s="570" t="s">
        <v>398</v>
      </c>
      <c r="C30" s="571" t="s">
        <v>399</v>
      </c>
    </row>
    <row r="31" spans="1:3">
      <c r="A31" s="240"/>
      <c r="B31" s="570" t="s">
        <v>400</v>
      </c>
      <c r="C31" s="571" t="s">
        <v>401</v>
      </c>
    </row>
    <row r="32" spans="1:3">
      <c r="A32" s="240"/>
      <c r="B32" s="570" t="s">
        <v>402</v>
      </c>
      <c r="C32" s="571" t="s">
        <v>403</v>
      </c>
    </row>
    <row r="33" spans="1:3">
      <c r="A33" s="240"/>
      <c r="B33" s="570" t="s">
        <v>404</v>
      </c>
      <c r="C33" s="571" t="s">
        <v>405</v>
      </c>
    </row>
    <row r="34" spans="1:3">
      <c r="A34" s="240"/>
      <c r="B34" s="570" t="s">
        <v>406</v>
      </c>
      <c r="C34" s="571" t="s">
        <v>407</v>
      </c>
    </row>
    <row r="35" spans="1:3" ht="23.25" customHeight="1">
      <c r="A35" s="240"/>
      <c r="B35" s="570" t="s">
        <v>408</v>
      </c>
      <c r="C35" s="571" t="s">
        <v>409</v>
      </c>
    </row>
    <row r="36" spans="1:3" ht="24" customHeight="1">
      <c r="A36" s="240"/>
      <c r="B36" s="570" t="s">
        <v>410</v>
      </c>
      <c r="C36" s="571" t="s">
        <v>411</v>
      </c>
    </row>
    <row r="37" spans="1:3" ht="24.75" customHeight="1">
      <c r="A37" s="240"/>
      <c r="B37" s="570" t="s">
        <v>412</v>
      </c>
      <c r="C37" s="571" t="s">
        <v>413</v>
      </c>
    </row>
    <row r="38" spans="1:3" ht="23.25" customHeight="1">
      <c r="A38" s="240"/>
      <c r="B38" s="570" t="s">
        <v>682</v>
      </c>
      <c r="C38" s="571" t="s">
        <v>414</v>
      </c>
    </row>
    <row r="39" spans="1:3" ht="39.75" customHeight="1">
      <c r="A39" s="240"/>
      <c r="B39" s="615" t="s">
        <v>702</v>
      </c>
      <c r="C39" s="616" t="s">
        <v>415</v>
      </c>
    </row>
    <row r="40" spans="1:3" ht="12" customHeight="1">
      <c r="A40" s="240"/>
      <c r="B40" s="570" t="s">
        <v>416</v>
      </c>
      <c r="C40" s="571" t="s">
        <v>417</v>
      </c>
    </row>
    <row r="41" spans="1:3" ht="27" customHeight="1" thickBot="1">
      <c r="A41" s="242"/>
      <c r="B41" s="617" t="s">
        <v>418</v>
      </c>
      <c r="C41" s="618" t="s">
        <v>419</v>
      </c>
    </row>
    <row r="42" spans="1:3" ht="12.75" thickTop="1" thickBot="1">
      <c r="A42" s="608" t="s">
        <v>683</v>
      </c>
      <c r="B42" s="609"/>
      <c r="C42" s="610"/>
    </row>
    <row r="43" spans="1:3" ht="12" thickTop="1">
      <c r="A43" s="241"/>
      <c r="B43" s="611" t="s">
        <v>774</v>
      </c>
      <c r="C43" s="612" t="s">
        <v>420</v>
      </c>
    </row>
    <row r="44" spans="1:3">
      <c r="A44" s="240"/>
      <c r="B44" s="572" t="s">
        <v>773</v>
      </c>
      <c r="C44" s="573"/>
    </row>
    <row r="45" spans="1:3" ht="23.25" customHeight="1" thickBot="1">
      <c r="A45" s="242"/>
      <c r="B45" s="598" t="s">
        <v>421</v>
      </c>
      <c r="C45" s="599" t="s">
        <v>422</v>
      </c>
    </row>
    <row r="46" spans="1:3" ht="11.25" customHeight="1" thickTop="1" thickBot="1">
      <c r="A46" s="608" t="s">
        <v>684</v>
      </c>
      <c r="B46" s="609"/>
      <c r="C46" s="610"/>
    </row>
    <row r="47" spans="1:3" ht="26.25" customHeight="1" thickTop="1">
      <c r="A47" s="240"/>
      <c r="B47" s="572" t="s">
        <v>685</v>
      </c>
      <c r="C47" s="573"/>
    </row>
    <row r="48" spans="1:3" ht="12" thickBot="1">
      <c r="A48" s="608" t="s">
        <v>686</v>
      </c>
      <c r="B48" s="609"/>
      <c r="C48" s="610"/>
    </row>
    <row r="49" spans="1:3" ht="12" thickTop="1">
      <c r="A49" s="241"/>
      <c r="B49" s="611" t="s">
        <v>423</v>
      </c>
      <c r="C49" s="612" t="s">
        <v>423</v>
      </c>
    </row>
    <row r="50" spans="1:3" ht="11.25" customHeight="1">
      <c r="A50" s="240"/>
      <c r="B50" s="572" t="s">
        <v>424</v>
      </c>
      <c r="C50" s="573" t="s">
        <v>424</v>
      </c>
    </row>
    <row r="51" spans="1:3">
      <c r="A51" s="240"/>
      <c r="B51" s="572" t="s">
        <v>425</v>
      </c>
      <c r="C51" s="573" t="s">
        <v>425</v>
      </c>
    </row>
    <row r="52" spans="1:3" ht="11.25" customHeight="1">
      <c r="A52" s="240"/>
      <c r="B52" s="572" t="s">
        <v>801</v>
      </c>
      <c r="C52" s="573" t="s">
        <v>426</v>
      </c>
    </row>
    <row r="53" spans="1:3" ht="33.6" customHeight="1">
      <c r="A53" s="240"/>
      <c r="B53" s="572" t="s">
        <v>427</v>
      </c>
      <c r="C53" s="573" t="s">
        <v>427</v>
      </c>
    </row>
    <row r="54" spans="1:3" ht="11.25" customHeight="1">
      <c r="A54" s="240"/>
      <c r="B54" s="572" t="s">
        <v>794</v>
      </c>
      <c r="C54" s="573" t="s">
        <v>428</v>
      </c>
    </row>
    <row r="55" spans="1:3" ht="11.25" customHeight="1" thickBot="1">
      <c r="A55" s="608" t="s">
        <v>687</v>
      </c>
      <c r="B55" s="609"/>
      <c r="C55" s="610"/>
    </row>
    <row r="56" spans="1:3" ht="12" thickTop="1">
      <c r="A56" s="241"/>
      <c r="B56" s="611" t="s">
        <v>423</v>
      </c>
      <c r="C56" s="612" t="s">
        <v>423</v>
      </c>
    </row>
    <row r="57" spans="1:3">
      <c r="A57" s="240"/>
      <c r="B57" s="572" t="s">
        <v>429</v>
      </c>
      <c r="C57" s="573" t="s">
        <v>429</v>
      </c>
    </row>
    <row r="58" spans="1:3">
      <c r="A58" s="240"/>
      <c r="B58" s="572" t="s">
        <v>698</v>
      </c>
      <c r="C58" s="573" t="s">
        <v>430</v>
      </c>
    </row>
    <row r="59" spans="1:3">
      <c r="A59" s="240"/>
      <c r="B59" s="572" t="s">
        <v>431</v>
      </c>
      <c r="C59" s="573" t="s">
        <v>431</v>
      </c>
    </row>
    <row r="60" spans="1:3">
      <c r="A60" s="240"/>
      <c r="B60" s="572" t="s">
        <v>432</v>
      </c>
      <c r="C60" s="573" t="s">
        <v>432</v>
      </c>
    </row>
    <row r="61" spans="1:3">
      <c r="A61" s="240"/>
      <c r="B61" s="572" t="s">
        <v>433</v>
      </c>
      <c r="C61" s="573" t="s">
        <v>433</v>
      </c>
    </row>
    <row r="62" spans="1:3">
      <c r="A62" s="240"/>
      <c r="B62" s="572" t="s">
        <v>699</v>
      </c>
      <c r="C62" s="573" t="s">
        <v>434</v>
      </c>
    </row>
    <row r="63" spans="1:3">
      <c r="A63" s="240"/>
      <c r="B63" s="572" t="s">
        <v>435</v>
      </c>
      <c r="C63" s="573" t="s">
        <v>435</v>
      </c>
    </row>
    <row r="64" spans="1:3" ht="12" thickBot="1">
      <c r="A64" s="242"/>
      <c r="B64" s="598" t="s">
        <v>436</v>
      </c>
      <c r="C64" s="599" t="s">
        <v>436</v>
      </c>
    </row>
    <row r="65" spans="1:3" ht="11.25" customHeight="1" thickTop="1">
      <c r="A65" s="574" t="s">
        <v>688</v>
      </c>
      <c r="B65" s="575"/>
      <c r="C65" s="576"/>
    </row>
    <row r="66" spans="1:3" ht="12" thickBot="1">
      <c r="A66" s="242"/>
      <c r="B66" s="598" t="s">
        <v>437</v>
      </c>
      <c r="C66" s="599" t="s">
        <v>437</v>
      </c>
    </row>
    <row r="67" spans="1:3" ht="11.25" customHeight="1" thickTop="1" thickBot="1">
      <c r="A67" s="608" t="s">
        <v>689</v>
      </c>
      <c r="B67" s="609"/>
      <c r="C67" s="610"/>
    </row>
    <row r="68" spans="1:3" ht="12" thickTop="1">
      <c r="A68" s="241"/>
      <c r="B68" s="611" t="s">
        <v>438</v>
      </c>
      <c r="C68" s="612" t="s">
        <v>438</v>
      </c>
    </row>
    <row r="69" spans="1:3">
      <c r="A69" s="240"/>
      <c r="B69" s="572" t="s">
        <v>439</v>
      </c>
      <c r="C69" s="573" t="s">
        <v>439</v>
      </c>
    </row>
    <row r="70" spans="1:3">
      <c r="A70" s="240"/>
      <c r="B70" s="572" t="s">
        <v>440</v>
      </c>
      <c r="C70" s="573" t="s">
        <v>440</v>
      </c>
    </row>
    <row r="71" spans="1:3" ht="38.25" customHeight="1">
      <c r="A71" s="240"/>
      <c r="B71" s="596" t="s">
        <v>701</v>
      </c>
      <c r="C71" s="597" t="s">
        <v>441</v>
      </c>
    </row>
    <row r="72" spans="1:3" ht="33.75" customHeight="1">
      <c r="A72" s="240"/>
      <c r="B72" s="596" t="s">
        <v>703</v>
      </c>
      <c r="C72" s="597" t="s">
        <v>442</v>
      </c>
    </row>
    <row r="73" spans="1:3" ht="15.75" customHeight="1">
      <c r="A73" s="240"/>
      <c r="B73" s="596" t="s">
        <v>700</v>
      </c>
      <c r="C73" s="597" t="s">
        <v>443</v>
      </c>
    </row>
    <row r="74" spans="1:3">
      <c r="A74" s="240"/>
      <c r="B74" s="572" t="s">
        <v>444</v>
      </c>
      <c r="C74" s="573" t="s">
        <v>444</v>
      </c>
    </row>
    <row r="75" spans="1:3" ht="12" thickBot="1">
      <c r="A75" s="242"/>
      <c r="B75" s="598" t="s">
        <v>445</v>
      </c>
      <c r="C75" s="599" t="s">
        <v>445</v>
      </c>
    </row>
    <row r="76" spans="1:3" ht="12" thickTop="1">
      <c r="A76" s="574" t="s">
        <v>777</v>
      </c>
      <c r="B76" s="575"/>
      <c r="C76" s="576"/>
    </row>
    <row r="77" spans="1:3">
      <c r="A77" s="240"/>
      <c r="B77" s="572" t="s">
        <v>437</v>
      </c>
      <c r="C77" s="573"/>
    </row>
    <row r="78" spans="1:3">
      <c r="A78" s="240"/>
      <c r="B78" s="572" t="s">
        <v>775</v>
      </c>
      <c r="C78" s="573"/>
    </row>
    <row r="79" spans="1:3">
      <c r="A79" s="240"/>
      <c r="B79" s="572" t="s">
        <v>776</v>
      </c>
      <c r="C79" s="573"/>
    </row>
    <row r="80" spans="1:3">
      <c r="A80" s="574" t="s">
        <v>778</v>
      </c>
      <c r="B80" s="575"/>
      <c r="C80" s="576"/>
    </row>
    <row r="81" spans="1:3">
      <c r="A81" s="240"/>
      <c r="B81" s="572" t="s">
        <v>437</v>
      </c>
      <c r="C81" s="573"/>
    </row>
    <row r="82" spans="1:3">
      <c r="A82" s="240"/>
      <c r="B82" s="572" t="s">
        <v>779</v>
      </c>
      <c r="C82" s="573"/>
    </row>
    <row r="83" spans="1:3" ht="76.5" customHeight="1">
      <c r="A83" s="240"/>
      <c r="B83" s="572" t="s">
        <v>793</v>
      </c>
      <c r="C83" s="573"/>
    </row>
    <row r="84" spans="1:3" ht="53.25" customHeight="1">
      <c r="A84" s="240"/>
      <c r="B84" s="572" t="s">
        <v>792</v>
      </c>
      <c r="C84" s="573"/>
    </row>
    <row r="85" spans="1:3">
      <c r="A85" s="240"/>
      <c r="B85" s="572" t="s">
        <v>780</v>
      </c>
      <c r="C85" s="573"/>
    </row>
    <row r="86" spans="1:3">
      <c r="A86" s="240"/>
      <c r="B86" s="572" t="s">
        <v>781</v>
      </c>
      <c r="C86" s="573"/>
    </row>
    <row r="87" spans="1:3">
      <c r="A87" s="240"/>
      <c r="B87" s="572" t="s">
        <v>782</v>
      </c>
      <c r="C87" s="573"/>
    </row>
    <row r="88" spans="1:3">
      <c r="A88" s="574" t="s">
        <v>783</v>
      </c>
      <c r="B88" s="575"/>
      <c r="C88" s="576"/>
    </row>
    <row r="89" spans="1:3">
      <c r="A89" s="240"/>
      <c r="B89" s="572" t="s">
        <v>437</v>
      </c>
      <c r="C89" s="573"/>
    </row>
    <row r="90" spans="1:3">
      <c r="A90" s="240"/>
      <c r="B90" s="572" t="s">
        <v>785</v>
      </c>
      <c r="C90" s="573"/>
    </row>
    <row r="91" spans="1:3" ht="12" customHeight="1">
      <c r="A91" s="240"/>
      <c r="B91" s="572" t="s">
        <v>786</v>
      </c>
      <c r="C91" s="573"/>
    </row>
    <row r="92" spans="1:3">
      <c r="A92" s="240"/>
      <c r="B92" s="572" t="s">
        <v>787</v>
      </c>
      <c r="C92" s="573"/>
    </row>
    <row r="93" spans="1:3" ht="24.75" customHeight="1">
      <c r="A93" s="240"/>
      <c r="B93" s="568" t="s">
        <v>829</v>
      </c>
      <c r="C93" s="569"/>
    </row>
    <row r="94" spans="1:3" ht="24" customHeight="1">
      <c r="A94" s="240"/>
      <c r="B94" s="568" t="s">
        <v>830</v>
      </c>
      <c r="C94" s="569"/>
    </row>
    <row r="95" spans="1:3" ht="13.5" customHeight="1">
      <c r="A95" s="240"/>
      <c r="B95" s="570" t="s">
        <v>788</v>
      </c>
      <c r="C95" s="571"/>
    </row>
    <row r="96" spans="1:3" ht="11.25" customHeight="1" thickBot="1">
      <c r="A96" s="580" t="s">
        <v>825</v>
      </c>
      <c r="B96" s="581"/>
      <c r="C96" s="582"/>
    </row>
    <row r="97" spans="1:3" ht="12.75" thickTop="1" thickBot="1">
      <c r="A97" s="594" t="s">
        <v>538</v>
      </c>
      <c r="B97" s="594"/>
      <c r="C97" s="594"/>
    </row>
    <row r="98" spans="1:3">
      <c r="A98" s="403">
        <v>2</v>
      </c>
      <c r="B98" s="400" t="s">
        <v>805</v>
      </c>
      <c r="C98" s="400" t="s">
        <v>826</v>
      </c>
    </row>
    <row r="99" spans="1:3">
      <c r="A99" s="252">
        <v>3</v>
      </c>
      <c r="B99" s="401" t="s">
        <v>806</v>
      </c>
      <c r="C99" s="402" t="s">
        <v>827</v>
      </c>
    </row>
    <row r="100" spans="1:3">
      <c r="A100" s="252">
        <v>4</v>
      </c>
      <c r="B100" s="401" t="s">
        <v>807</v>
      </c>
      <c r="C100" s="402" t="s">
        <v>831</v>
      </c>
    </row>
    <row r="101" spans="1:3" ht="11.25" customHeight="1">
      <c r="A101" s="252">
        <v>5</v>
      </c>
      <c r="B101" s="401" t="s">
        <v>808</v>
      </c>
      <c r="C101" s="402" t="s">
        <v>828</v>
      </c>
    </row>
    <row r="102" spans="1:3" ht="12" customHeight="1">
      <c r="A102" s="252">
        <v>6</v>
      </c>
      <c r="B102" s="401" t="s">
        <v>823</v>
      </c>
      <c r="C102" s="402" t="s">
        <v>809</v>
      </c>
    </row>
    <row r="103" spans="1:3" ht="12" customHeight="1">
      <c r="A103" s="252">
        <v>7</v>
      </c>
      <c r="B103" s="401" t="s">
        <v>810</v>
      </c>
      <c r="C103" s="402" t="s">
        <v>824</v>
      </c>
    </row>
    <row r="104" spans="1:3">
      <c r="A104" s="252">
        <v>8</v>
      </c>
      <c r="B104" s="401" t="s">
        <v>815</v>
      </c>
      <c r="C104" s="402" t="s">
        <v>835</v>
      </c>
    </row>
    <row r="105" spans="1:3" ht="11.25" customHeight="1">
      <c r="A105" s="574" t="s">
        <v>789</v>
      </c>
      <c r="B105" s="575"/>
      <c r="C105" s="576"/>
    </row>
    <row r="106" spans="1:3" ht="27.6" customHeight="1">
      <c r="A106" s="240"/>
      <c r="B106" s="613" t="s">
        <v>437</v>
      </c>
      <c r="C106" s="614"/>
    </row>
    <row r="107" spans="1:3" ht="12" thickBot="1">
      <c r="A107" s="600" t="s">
        <v>691</v>
      </c>
      <c r="B107" s="601"/>
      <c r="C107" s="602"/>
    </row>
    <row r="108" spans="1:3" ht="24" customHeight="1" thickTop="1" thickBot="1">
      <c r="A108" s="603" t="s">
        <v>370</v>
      </c>
      <c r="B108" s="604"/>
      <c r="C108" s="605"/>
    </row>
    <row r="109" spans="1:3">
      <c r="A109" s="244" t="s">
        <v>446</v>
      </c>
      <c r="B109" s="606" t="s">
        <v>447</v>
      </c>
      <c r="C109" s="607"/>
    </row>
    <row r="110" spans="1:3">
      <c r="A110" s="246" t="s">
        <v>448</v>
      </c>
      <c r="B110" s="583" t="s">
        <v>449</v>
      </c>
      <c r="C110" s="584"/>
    </row>
    <row r="111" spans="1:3">
      <c r="A111" s="244" t="s">
        <v>450</v>
      </c>
      <c r="B111" s="585" t="s">
        <v>451</v>
      </c>
      <c r="C111" s="585"/>
    </row>
    <row r="112" spans="1:3">
      <c r="A112" s="246" t="s">
        <v>452</v>
      </c>
      <c r="B112" s="583" t="s">
        <v>453</v>
      </c>
      <c r="C112" s="584"/>
    </row>
    <row r="113" spans="1:3" ht="12" thickBot="1">
      <c r="A113" s="267" t="s">
        <v>454</v>
      </c>
      <c r="B113" s="586" t="s">
        <v>455</v>
      </c>
      <c r="C113" s="586"/>
    </row>
    <row r="114" spans="1:3" ht="12" thickBot="1">
      <c r="A114" s="587" t="s">
        <v>691</v>
      </c>
      <c r="B114" s="588"/>
      <c r="C114" s="589"/>
    </row>
    <row r="115" spans="1:3" ht="12.75" thickTop="1" thickBot="1">
      <c r="A115" s="590" t="s">
        <v>456</v>
      </c>
      <c r="B115" s="590"/>
      <c r="C115" s="590"/>
    </row>
    <row r="116" spans="1:3">
      <c r="A116" s="244">
        <v>1</v>
      </c>
      <c r="B116" s="247" t="s">
        <v>95</v>
      </c>
      <c r="C116" s="248" t="s">
        <v>457</v>
      </c>
    </row>
    <row r="117" spans="1:3">
      <c r="A117" s="244">
        <v>2</v>
      </c>
      <c r="B117" s="247" t="s">
        <v>96</v>
      </c>
      <c r="C117" s="248" t="s">
        <v>96</v>
      </c>
    </row>
    <row r="118" spans="1:3">
      <c r="A118" s="244">
        <v>3</v>
      </c>
      <c r="B118" s="247" t="s">
        <v>97</v>
      </c>
      <c r="C118" s="249" t="s">
        <v>458</v>
      </c>
    </row>
    <row r="119" spans="1:3" ht="33.75">
      <c r="A119" s="244">
        <v>4</v>
      </c>
      <c r="B119" s="247" t="s">
        <v>98</v>
      </c>
      <c r="C119" s="249" t="s">
        <v>667</v>
      </c>
    </row>
    <row r="120" spans="1:3">
      <c r="A120" s="244">
        <v>5</v>
      </c>
      <c r="B120" s="247" t="s">
        <v>99</v>
      </c>
      <c r="C120" s="249" t="s">
        <v>459</v>
      </c>
    </row>
    <row r="121" spans="1:3">
      <c r="A121" s="244">
        <v>5.0999999999999996</v>
      </c>
      <c r="B121" s="247" t="s">
        <v>460</v>
      </c>
      <c r="C121" s="248" t="s">
        <v>461</v>
      </c>
    </row>
    <row r="122" spans="1:3">
      <c r="A122" s="244">
        <v>5.2</v>
      </c>
      <c r="B122" s="247" t="s">
        <v>462</v>
      </c>
      <c r="C122" s="248" t="s">
        <v>463</v>
      </c>
    </row>
    <row r="123" spans="1:3">
      <c r="A123" s="244">
        <v>6</v>
      </c>
      <c r="B123" s="247" t="s">
        <v>100</v>
      </c>
      <c r="C123" s="249" t="s">
        <v>464</v>
      </c>
    </row>
    <row r="124" spans="1:3">
      <c r="A124" s="244">
        <v>7</v>
      </c>
      <c r="B124" s="247" t="s">
        <v>101</v>
      </c>
      <c r="C124" s="249" t="s">
        <v>465</v>
      </c>
    </row>
    <row r="125" spans="1:3" ht="22.5">
      <c r="A125" s="244">
        <v>8</v>
      </c>
      <c r="B125" s="247" t="s">
        <v>102</v>
      </c>
      <c r="C125" s="249" t="s">
        <v>466</v>
      </c>
    </row>
    <row r="126" spans="1:3">
      <c r="A126" s="244">
        <v>9</v>
      </c>
      <c r="B126" s="247" t="s">
        <v>103</v>
      </c>
      <c r="C126" s="249" t="s">
        <v>467</v>
      </c>
    </row>
    <row r="127" spans="1:3" ht="22.5">
      <c r="A127" s="244">
        <v>10</v>
      </c>
      <c r="B127" s="247" t="s">
        <v>468</v>
      </c>
      <c r="C127" s="249" t="s">
        <v>469</v>
      </c>
    </row>
    <row r="128" spans="1:3" ht="22.5">
      <c r="A128" s="244">
        <v>11</v>
      </c>
      <c r="B128" s="247" t="s">
        <v>104</v>
      </c>
      <c r="C128" s="249" t="s">
        <v>470</v>
      </c>
    </row>
    <row r="129" spans="1:3">
      <c r="A129" s="244">
        <v>12</v>
      </c>
      <c r="B129" s="247" t="s">
        <v>105</v>
      </c>
      <c r="C129" s="249" t="s">
        <v>471</v>
      </c>
    </row>
    <row r="130" spans="1:3">
      <c r="A130" s="244">
        <v>13</v>
      </c>
      <c r="B130" s="247" t="s">
        <v>472</v>
      </c>
      <c r="C130" s="249" t="s">
        <v>473</v>
      </c>
    </row>
    <row r="131" spans="1:3">
      <c r="A131" s="244">
        <v>14</v>
      </c>
      <c r="B131" s="247" t="s">
        <v>106</v>
      </c>
      <c r="C131" s="249" t="s">
        <v>474</v>
      </c>
    </row>
    <row r="132" spans="1:3">
      <c r="A132" s="244">
        <v>15</v>
      </c>
      <c r="B132" s="247" t="s">
        <v>107</v>
      </c>
      <c r="C132" s="249" t="s">
        <v>475</v>
      </c>
    </row>
    <row r="133" spans="1:3">
      <c r="A133" s="244">
        <v>16</v>
      </c>
      <c r="B133" s="247" t="s">
        <v>108</v>
      </c>
      <c r="C133" s="249" t="s">
        <v>476</v>
      </c>
    </row>
    <row r="134" spans="1:3">
      <c r="A134" s="244">
        <v>17</v>
      </c>
      <c r="B134" s="247" t="s">
        <v>109</v>
      </c>
      <c r="C134" s="249" t="s">
        <v>477</v>
      </c>
    </row>
    <row r="135" spans="1:3">
      <c r="A135" s="244">
        <v>18</v>
      </c>
      <c r="B135" s="247" t="s">
        <v>110</v>
      </c>
      <c r="C135" s="249" t="s">
        <v>668</v>
      </c>
    </row>
    <row r="136" spans="1:3" ht="22.5">
      <c r="A136" s="244">
        <v>19</v>
      </c>
      <c r="B136" s="247" t="s">
        <v>669</v>
      </c>
      <c r="C136" s="249" t="s">
        <v>670</v>
      </c>
    </row>
    <row r="137" spans="1:3" ht="22.5">
      <c r="A137" s="244">
        <v>20</v>
      </c>
      <c r="B137" s="247" t="s">
        <v>111</v>
      </c>
      <c r="C137" s="249" t="s">
        <v>671</v>
      </c>
    </row>
    <row r="138" spans="1:3">
      <c r="A138" s="244">
        <v>21</v>
      </c>
      <c r="B138" s="247" t="s">
        <v>112</v>
      </c>
      <c r="C138" s="249" t="s">
        <v>478</v>
      </c>
    </row>
    <row r="139" spans="1:3">
      <c r="A139" s="244">
        <v>22</v>
      </c>
      <c r="B139" s="247" t="s">
        <v>113</v>
      </c>
      <c r="C139" s="249" t="s">
        <v>672</v>
      </c>
    </row>
    <row r="140" spans="1:3">
      <c r="A140" s="244">
        <v>23</v>
      </c>
      <c r="B140" s="247" t="s">
        <v>114</v>
      </c>
      <c r="C140" s="249" t="s">
        <v>479</v>
      </c>
    </row>
    <row r="141" spans="1:3">
      <c r="A141" s="244">
        <v>24</v>
      </c>
      <c r="B141" s="247" t="s">
        <v>115</v>
      </c>
      <c r="C141" s="249" t="s">
        <v>480</v>
      </c>
    </row>
    <row r="142" spans="1:3" ht="22.5">
      <c r="A142" s="244">
        <v>25</v>
      </c>
      <c r="B142" s="247" t="s">
        <v>116</v>
      </c>
      <c r="C142" s="249" t="s">
        <v>481</v>
      </c>
    </row>
    <row r="143" spans="1:3" ht="33.75">
      <c r="A143" s="244">
        <v>26</v>
      </c>
      <c r="B143" s="247" t="s">
        <v>117</v>
      </c>
      <c r="C143" s="249" t="s">
        <v>482</v>
      </c>
    </row>
    <row r="144" spans="1:3">
      <c r="A144" s="244">
        <v>27</v>
      </c>
      <c r="B144" s="247" t="s">
        <v>483</v>
      </c>
      <c r="C144" s="249" t="s">
        <v>484</v>
      </c>
    </row>
    <row r="145" spans="1:3" ht="22.5">
      <c r="A145" s="244">
        <v>28</v>
      </c>
      <c r="B145" s="247" t="s">
        <v>124</v>
      </c>
      <c r="C145" s="249" t="s">
        <v>485</v>
      </c>
    </row>
    <row r="146" spans="1:3">
      <c r="A146" s="244">
        <v>29</v>
      </c>
      <c r="B146" s="247" t="s">
        <v>118</v>
      </c>
      <c r="C146" s="268" t="s">
        <v>486</v>
      </c>
    </row>
    <row r="147" spans="1:3">
      <c r="A147" s="244">
        <v>30</v>
      </c>
      <c r="B147" s="247" t="s">
        <v>119</v>
      </c>
      <c r="C147" s="268" t="s">
        <v>487</v>
      </c>
    </row>
    <row r="148" spans="1:3" ht="32.25" customHeight="1">
      <c r="A148" s="244">
        <v>31</v>
      </c>
      <c r="B148" s="247" t="s">
        <v>488</v>
      </c>
      <c r="C148" s="268" t="s">
        <v>489</v>
      </c>
    </row>
    <row r="149" spans="1:3">
      <c r="A149" s="244">
        <v>31.1</v>
      </c>
      <c r="B149" s="247" t="s">
        <v>490</v>
      </c>
      <c r="C149" s="250" t="s">
        <v>491</v>
      </c>
    </row>
    <row r="150" spans="1:3" ht="33.75">
      <c r="A150" s="244" t="s">
        <v>492</v>
      </c>
      <c r="B150" s="247" t="s">
        <v>704</v>
      </c>
      <c r="C150" s="277" t="s">
        <v>714</v>
      </c>
    </row>
    <row r="151" spans="1:3">
      <c r="A151" s="244">
        <v>31.2</v>
      </c>
      <c r="B151" s="247" t="s">
        <v>493</v>
      </c>
      <c r="C151" s="277" t="s">
        <v>494</v>
      </c>
    </row>
    <row r="152" spans="1:3">
      <c r="A152" s="244" t="s">
        <v>495</v>
      </c>
      <c r="B152" s="247" t="s">
        <v>704</v>
      </c>
      <c r="C152" s="277" t="s">
        <v>705</v>
      </c>
    </row>
    <row r="153" spans="1:3" ht="33.75">
      <c r="A153" s="244">
        <v>32</v>
      </c>
      <c r="B153" s="273" t="s">
        <v>496</v>
      </c>
      <c r="C153" s="277" t="s">
        <v>706</v>
      </c>
    </row>
    <row r="154" spans="1:3">
      <c r="A154" s="244">
        <v>33</v>
      </c>
      <c r="B154" s="247" t="s">
        <v>120</v>
      </c>
      <c r="C154" s="277" t="s">
        <v>497</v>
      </c>
    </row>
    <row r="155" spans="1:3">
      <c r="A155" s="244">
        <v>34</v>
      </c>
      <c r="B155" s="275" t="s">
        <v>121</v>
      </c>
      <c r="C155" s="277" t="s">
        <v>498</v>
      </c>
    </row>
    <row r="156" spans="1:3">
      <c r="A156" s="244">
        <v>35</v>
      </c>
      <c r="B156" s="275" t="s">
        <v>122</v>
      </c>
      <c r="C156" s="277" t="s">
        <v>499</v>
      </c>
    </row>
    <row r="157" spans="1:3">
      <c r="A157" s="260" t="s">
        <v>715</v>
      </c>
      <c r="B157" s="275" t="s">
        <v>129</v>
      </c>
      <c r="C157" s="277" t="s">
        <v>743</v>
      </c>
    </row>
    <row r="158" spans="1:3">
      <c r="A158" s="260">
        <v>36.1</v>
      </c>
      <c r="B158" s="275" t="s">
        <v>500</v>
      </c>
      <c r="C158" s="277" t="s">
        <v>501</v>
      </c>
    </row>
    <row r="159" spans="1:3" ht="22.5">
      <c r="A159" s="260" t="s">
        <v>716</v>
      </c>
      <c r="B159" s="275" t="s">
        <v>704</v>
      </c>
      <c r="C159" s="250" t="s">
        <v>707</v>
      </c>
    </row>
    <row r="160" spans="1:3" ht="22.5">
      <c r="A160" s="260">
        <v>36.200000000000003</v>
      </c>
      <c r="B160" s="276" t="s">
        <v>752</v>
      </c>
      <c r="C160" s="250" t="s">
        <v>744</v>
      </c>
    </row>
    <row r="161" spans="1:3" ht="22.5">
      <c r="A161" s="260" t="s">
        <v>717</v>
      </c>
      <c r="B161" s="275" t="s">
        <v>704</v>
      </c>
      <c r="C161" s="250" t="s">
        <v>745</v>
      </c>
    </row>
    <row r="162" spans="1:3" ht="22.5">
      <c r="A162" s="260">
        <v>36.299999999999997</v>
      </c>
      <c r="B162" s="276" t="s">
        <v>753</v>
      </c>
      <c r="C162" s="250" t="s">
        <v>746</v>
      </c>
    </row>
    <row r="163" spans="1:3" ht="22.5">
      <c r="A163" s="260" t="s">
        <v>718</v>
      </c>
      <c r="B163" s="275" t="s">
        <v>704</v>
      </c>
      <c r="C163" s="250" t="s">
        <v>747</v>
      </c>
    </row>
    <row r="164" spans="1:3">
      <c r="A164" s="260" t="s">
        <v>719</v>
      </c>
      <c r="B164" s="275" t="s">
        <v>123</v>
      </c>
      <c r="C164" s="274" t="s">
        <v>748</v>
      </c>
    </row>
    <row r="165" spans="1:3">
      <c r="A165" s="260" t="s">
        <v>720</v>
      </c>
      <c r="B165" s="275" t="s">
        <v>704</v>
      </c>
      <c r="C165" s="274" t="s">
        <v>749</v>
      </c>
    </row>
    <row r="166" spans="1:3">
      <c r="A166" s="258">
        <v>37</v>
      </c>
      <c r="B166" s="275" t="s">
        <v>504</v>
      </c>
      <c r="C166" s="250" t="s">
        <v>505</v>
      </c>
    </row>
    <row r="167" spans="1:3">
      <c r="A167" s="258">
        <v>37.1</v>
      </c>
      <c r="B167" s="275" t="s">
        <v>506</v>
      </c>
      <c r="C167" s="250" t="s">
        <v>507</v>
      </c>
    </row>
    <row r="168" spans="1:3">
      <c r="A168" s="259" t="s">
        <v>502</v>
      </c>
      <c r="B168" s="275" t="s">
        <v>704</v>
      </c>
      <c r="C168" s="250" t="s">
        <v>708</v>
      </c>
    </row>
    <row r="169" spans="1:3">
      <c r="A169" s="258">
        <v>37.200000000000003</v>
      </c>
      <c r="B169" s="275" t="s">
        <v>509</v>
      </c>
      <c r="C169" s="250" t="s">
        <v>510</v>
      </c>
    </row>
    <row r="170" spans="1:3" ht="22.5">
      <c r="A170" s="259" t="s">
        <v>503</v>
      </c>
      <c r="B170" s="247" t="s">
        <v>704</v>
      </c>
      <c r="C170" s="250" t="s">
        <v>709</v>
      </c>
    </row>
    <row r="171" spans="1:3">
      <c r="A171" s="258">
        <v>38</v>
      </c>
      <c r="B171" s="247" t="s">
        <v>125</v>
      </c>
      <c r="C171" s="250" t="s">
        <v>512</v>
      </c>
    </row>
    <row r="172" spans="1:3">
      <c r="A172" s="260">
        <v>38.1</v>
      </c>
      <c r="B172" s="247" t="s">
        <v>126</v>
      </c>
      <c r="C172" s="268" t="s">
        <v>126</v>
      </c>
    </row>
    <row r="173" spans="1:3">
      <c r="A173" s="260" t="s">
        <v>508</v>
      </c>
      <c r="B173" s="251" t="s">
        <v>513</v>
      </c>
      <c r="C173" s="585" t="s">
        <v>514</v>
      </c>
    </row>
    <row r="174" spans="1:3">
      <c r="A174" s="260" t="s">
        <v>721</v>
      </c>
      <c r="B174" s="251" t="s">
        <v>515</v>
      </c>
      <c r="C174" s="585"/>
    </row>
    <row r="175" spans="1:3">
      <c r="A175" s="260" t="s">
        <v>722</v>
      </c>
      <c r="B175" s="251" t="s">
        <v>516</v>
      </c>
      <c r="C175" s="585"/>
    </row>
    <row r="176" spans="1:3">
      <c r="A176" s="260" t="s">
        <v>723</v>
      </c>
      <c r="B176" s="251" t="s">
        <v>517</v>
      </c>
      <c r="C176" s="585"/>
    </row>
    <row r="177" spans="1:3">
      <c r="A177" s="260" t="s">
        <v>724</v>
      </c>
      <c r="B177" s="251" t="s">
        <v>518</v>
      </c>
      <c r="C177" s="585"/>
    </row>
    <row r="178" spans="1:3">
      <c r="A178" s="260" t="s">
        <v>725</v>
      </c>
      <c r="B178" s="251" t="s">
        <v>519</v>
      </c>
      <c r="C178" s="585"/>
    </row>
    <row r="179" spans="1:3">
      <c r="A179" s="260">
        <v>38.200000000000003</v>
      </c>
      <c r="B179" s="247" t="s">
        <v>127</v>
      </c>
      <c r="C179" s="268" t="s">
        <v>127</v>
      </c>
    </row>
    <row r="180" spans="1:3">
      <c r="A180" s="260" t="s">
        <v>511</v>
      </c>
      <c r="B180" s="251" t="s">
        <v>520</v>
      </c>
      <c r="C180" s="585" t="s">
        <v>521</v>
      </c>
    </row>
    <row r="181" spans="1:3">
      <c r="A181" s="260" t="s">
        <v>726</v>
      </c>
      <c r="B181" s="251" t="s">
        <v>522</v>
      </c>
      <c r="C181" s="585"/>
    </row>
    <row r="182" spans="1:3">
      <c r="A182" s="260" t="s">
        <v>727</v>
      </c>
      <c r="B182" s="251" t="s">
        <v>523</v>
      </c>
      <c r="C182" s="585"/>
    </row>
    <row r="183" spans="1:3">
      <c r="A183" s="260" t="s">
        <v>728</v>
      </c>
      <c r="B183" s="251" t="s">
        <v>524</v>
      </c>
      <c r="C183" s="585"/>
    </row>
    <row r="184" spans="1:3">
      <c r="A184" s="260" t="s">
        <v>729</v>
      </c>
      <c r="B184" s="251" t="s">
        <v>525</v>
      </c>
      <c r="C184" s="585"/>
    </row>
    <row r="185" spans="1:3">
      <c r="A185" s="260" t="s">
        <v>730</v>
      </c>
      <c r="B185" s="251" t="s">
        <v>526</v>
      </c>
      <c r="C185" s="585"/>
    </row>
    <row r="186" spans="1:3">
      <c r="A186" s="260" t="s">
        <v>731</v>
      </c>
      <c r="B186" s="251" t="s">
        <v>527</v>
      </c>
      <c r="C186" s="585"/>
    </row>
    <row r="187" spans="1:3">
      <c r="A187" s="260">
        <v>38.299999999999997</v>
      </c>
      <c r="B187" s="247" t="s">
        <v>128</v>
      </c>
      <c r="C187" s="268" t="s">
        <v>528</v>
      </c>
    </row>
    <row r="188" spans="1:3">
      <c r="A188" s="260" t="s">
        <v>732</v>
      </c>
      <c r="B188" s="251" t="s">
        <v>529</v>
      </c>
      <c r="C188" s="585" t="s">
        <v>530</v>
      </c>
    </row>
    <row r="189" spans="1:3">
      <c r="A189" s="260" t="s">
        <v>733</v>
      </c>
      <c r="B189" s="251" t="s">
        <v>531</v>
      </c>
      <c r="C189" s="585"/>
    </row>
    <row r="190" spans="1:3">
      <c r="A190" s="260" t="s">
        <v>734</v>
      </c>
      <c r="B190" s="251" t="s">
        <v>532</v>
      </c>
      <c r="C190" s="585"/>
    </row>
    <row r="191" spans="1:3">
      <c r="A191" s="260" t="s">
        <v>735</v>
      </c>
      <c r="B191" s="251" t="s">
        <v>533</v>
      </c>
      <c r="C191" s="585"/>
    </row>
    <row r="192" spans="1:3">
      <c r="A192" s="260" t="s">
        <v>736</v>
      </c>
      <c r="B192" s="251" t="s">
        <v>534</v>
      </c>
      <c r="C192" s="585"/>
    </row>
    <row r="193" spans="1:3">
      <c r="A193" s="260" t="s">
        <v>737</v>
      </c>
      <c r="B193" s="251" t="s">
        <v>535</v>
      </c>
      <c r="C193" s="585"/>
    </row>
    <row r="194" spans="1:3">
      <c r="A194" s="260">
        <v>38.4</v>
      </c>
      <c r="B194" s="247" t="s">
        <v>504</v>
      </c>
      <c r="C194" s="250" t="s">
        <v>505</v>
      </c>
    </row>
    <row r="195" spans="1:3" s="245" customFormat="1">
      <c r="A195" s="260" t="s">
        <v>738</v>
      </c>
      <c r="B195" s="251" t="s">
        <v>529</v>
      </c>
      <c r="C195" s="585" t="s">
        <v>536</v>
      </c>
    </row>
    <row r="196" spans="1:3">
      <c r="A196" s="260" t="s">
        <v>739</v>
      </c>
      <c r="B196" s="251" t="s">
        <v>531</v>
      </c>
      <c r="C196" s="585"/>
    </row>
    <row r="197" spans="1:3">
      <c r="A197" s="260" t="s">
        <v>740</v>
      </c>
      <c r="B197" s="251" t="s">
        <v>532</v>
      </c>
      <c r="C197" s="585"/>
    </row>
    <row r="198" spans="1:3">
      <c r="A198" s="260" t="s">
        <v>741</v>
      </c>
      <c r="B198" s="251" t="s">
        <v>533</v>
      </c>
      <c r="C198" s="585"/>
    </row>
    <row r="199" spans="1:3" ht="12" thickBot="1">
      <c r="A199" s="261" t="s">
        <v>742</v>
      </c>
      <c r="B199" s="251" t="s">
        <v>537</v>
      </c>
      <c r="C199" s="585"/>
    </row>
    <row r="200" spans="1:3" ht="12" thickBot="1">
      <c r="A200" s="580" t="s">
        <v>692</v>
      </c>
      <c r="B200" s="581"/>
      <c r="C200" s="582"/>
    </row>
    <row r="201" spans="1:3" ht="12.75" thickTop="1" thickBot="1">
      <c r="A201" s="594" t="s">
        <v>538</v>
      </c>
      <c r="B201" s="594"/>
      <c r="C201" s="594"/>
    </row>
    <row r="202" spans="1:3">
      <c r="A202" s="252">
        <v>11.1</v>
      </c>
      <c r="B202" s="253" t="s">
        <v>539</v>
      </c>
      <c r="C202" s="248" t="s">
        <v>540</v>
      </c>
    </row>
    <row r="203" spans="1:3">
      <c r="A203" s="252">
        <v>11.2</v>
      </c>
      <c r="B203" s="253" t="s">
        <v>541</v>
      </c>
      <c r="C203" s="248" t="s">
        <v>542</v>
      </c>
    </row>
    <row r="204" spans="1:3" ht="22.5">
      <c r="A204" s="252">
        <v>11.3</v>
      </c>
      <c r="B204" s="253" t="s">
        <v>543</v>
      </c>
      <c r="C204" s="248" t="s">
        <v>544</v>
      </c>
    </row>
    <row r="205" spans="1:3" ht="22.5">
      <c r="A205" s="252">
        <v>11.4</v>
      </c>
      <c r="B205" s="253" t="s">
        <v>545</v>
      </c>
      <c r="C205" s="248" t="s">
        <v>546</v>
      </c>
    </row>
    <row r="206" spans="1:3" ht="22.5">
      <c r="A206" s="252">
        <v>11.5</v>
      </c>
      <c r="B206" s="253" t="s">
        <v>547</v>
      </c>
      <c r="C206" s="248" t="s">
        <v>548</v>
      </c>
    </row>
    <row r="207" spans="1:3">
      <c r="A207" s="252">
        <v>11.6</v>
      </c>
      <c r="B207" s="253" t="s">
        <v>549</v>
      </c>
      <c r="C207" s="248" t="s">
        <v>550</v>
      </c>
    </row>
    <row r="208" spans="1:3" ht="22.5">
      <c r="A208" s="252">
        <v>11.7</v>
      </c>
      <c r="B208" s="253" t="s">
        <v>710</v>
      </c>
      <c r="C208" s="248" t="s">
        <v>711</v>
      </c>
    </row>
    <row r="209" spans="1:3" ht="22.5">
      <c r="A209" s="252">
        <v>11.8</v>
      </c>
      <c r="B209" s="253" t="s">
        <v>712</v>
      </c>
      <c r="C209" s="248" t="s">
        <v>713</v>
      </c>
    </row>
    <row r="210" spans="1:3">
      <c r="A210" s="252">
        <v>11.9</v>
      </c>
      <c r="B210" s="248" t="s">
        <v>551</v>
      </c>
      <c r="C210" s="248" t="s">
        <v>552</v>
      </c>
    </row>
    <row r="211" spans="1:3">
      <c r="A211" s="252">
        <v>11.1</v>
      </c>
      <c r="B211" s="248" t="s">
        <v>553</v>
      </c>
      <c r="C211" s="248" t="s">
        <v>554</v>
      </c>
    </row>
    <row r="212" spans="1:3">
      <c r="A212" s="252">
        <v>11.11</v>
      </c>
      <c r="B212" s="250" t="s">
        <v>555</v>
      </c>
      <c r="C212" s="248" t="s">
        <v>556</v>
      </c>
    </row>
    <row r="213" spans="1:3">
      <c r="A213" s="252">
        <v>11.12</v>
      </c>
      <c r="B213" s="253" t="s">
        <v>557</v>
      </c>
      <c r="C213" s="248" t="s">
        <v>558</v>
      </c>
    </row>
    <row r="214" spans="1:3">
      <c r="A214" s="252">
        <v>11.13</v>
      </c>
      <c r="B214" s="253" t="s">
        <v>559</v>
      </c>
      <c r="C214" s="268" t="s">
        <v>560</v>
      </c>
    </row>
    <row r="215" spans="1:3" ht="22.5">
      <c r="A215" s="252">
        <v>11.14</v>
      </c>
      <c r="B215" s="253" t="s">
        <v>750</v>
      </c>
      <c r="C215" s="268" t="s">
        <v>751</v>
      </c>
    </row>
    <row r="216" spans="1:3">
      <c r="A216" s="252">
        <v>11.15</v>
      </c>
      <c r="B216" s="253" t="s">
        <v>561</v>
      </c>
      <c r="C216" s="268" t="s">
        <v>562</v>
      </c>
    </row>
    <row r="217" spans="1:3">
      <c r="A217" s="252">
        <v>11.16</v>
      </c>
      <c r="B217" s="253" t="s">
        <v>563</v>
      </c>
      <c r="C217" s="268" t="s">
        <v>564</v>
      </c>
    </row>
    <row r="218" spans="1:3">
      <c r="A218" s="252">
        <v>11.17</v>
      </c>
      <c r="B218" s="253" t="s">
        <v>565</v>
      </c>
      <c r="C218" s="268" t="s">
        <v>566</v>
      </c>
    </row>
    <row r="219" spans="1:3">
      <c r="A219" s="252">
        <v>11.18</v>
      </c>
      <c r="B219" s="253" t="s">
        <v>567</v>
      </c>
      <c r="C219" s="268" t="s">
        <v>568</v>
      </c>
    </row>
    <row r="220" spans="1:3" ht="22.5">
      <c r="A220" s="252">
        <v>11.19</v>
      </c>
      <c r="B220" s="253" t="s">
        <v>569</v>
      </c>
      <c r="C220" s="268" t="s">
        <v>673</v>
      </c>
    </row>
    <row r="221" spans="1:3" ht="22.5">
      <c r="A221" s="252">
        <v>11.2</v>
      </c>
      <c r="B221" s="253" t="s">
        <v>570</v>
      </c>
      <c r="C221" s="268" t="s">
        <v>674</v>
      </c>
    </row>
    <row r="222" spans="1:3" s="245" customFormat="1">
      <c r="A222" s="252">
        <v>11.21</v>
      </c>
      <c r="B222" s="253" t="s">
        <v>571</v>
      </c>
      <c r="C222" s="268" t="s">
        <v>572</v>
      </c>
    </row>
    <row r="223" spans="1:3">
      <c r="A223" s="252">
        <v>11.22</v>
      </c>
      <c r="B223" s="253" t="s">
        <v>573</v>
      </c>
      <c r="C223" s="268" t="s">
        <v>574</v>
      </c>
    </row>
    <row r="224" spans="1:3">
      <c r="A224" s="252">
        <v>11.23</v>
      </c>
      <c r="B224" s="253" t="s">
        <v>575</v>
      </c>
      <c r="C224" s="268" t="s">
        <v>576</v>
      </c>
    </row>
    <row r="225" spans="1:3">
      <c r="A225" s="252">
        <v>11.24</v>
      </c>
      <c r="B225" s="253" t="s">
        <v>577</v>
      </c>
      <c r="C225" s="268" t="s">
        <v>578</v>
      </c>
    </row>
    <row r="226" spans="1:3">
      <c r="A226" s="252">
        <v>11.25</v>
      </c>
      <c r="B226" s="270" t="s">
        <v>579</v>
      </c>
      <c r="C226" s="271" t="s">
        <v>580</v>
      </c>
    </row>
    <row r="227" spans="1:3" ht="12" thickBot="1">
      <c r="A227" s="591" t="s">
        <v>693</v>
      </c>
      <c r="B227" s="592"/>
      <c r="C227" s="593"/>
    </row>
    <row r="228" spans="1:3" ht="12.75" thickTop="1" thickBot="1">
      <c r="A228" s="594" t="s">
        <v>538</v>
      </c>
      <c r="B228" s="594"/>
      <c r="C228" s="594"/>
    </row>
    <row r="229" spans="1:3">
      <c r="A229" s="246" t="s">
        <v>581</v>
      </c>
      <c r="B229" s="254" t="s">
        <v>582</v>
      </c>
      <c r="C229" s="595" t="s">
        <v>583</v>
      </c>
    </row>
    <row r="230" spans="1:3">
      <c r="A230" s="244" t="s">
        <v>584</v>
      </c>
      <c r="B230" s="250" t="s">
        <v>585</v>
      </c>
      <c r="C230" s="585"/>
    </row>
    <row r="231" spans="1:3">
      <c r="A231" s="244" t="s">
        <v>586</v>
      </c>
      <c r="B231" s="250" t="s">
        <v>587</v>
      </c>
      <c r="C231" s="585"/>
    </row>
    <row r="232" spans="1:3">
      <c r="A232" s="244" t="s">
        <v>588</v>
      </c>
      <c r="B232" s="250" t="s">
        <v>589</v>
      </c>
      <c r="C232" s="585"/>
    </row>
    <row r="233" spans="1:3">
      <c r="A233" s="244" t="s">
        <v>590</v>
      </c>
      <c r="B233" s="250" t="s">
        <v>591</v>
      </c>
      <c r="C233" s="585"/>
    </row>
    <row r="234" spans="1:3">
      <c r="A234" s="244" t="s">
        <v>592</v>
      </c>
      <c r="B234" s="250" t="s">
        <v>593</v>
      </c>
      <c r="C234" s="268" t="s">
        <v>594</v>
      </c>
    </row>
    <row r="235" spans="1:3" ht="22.5">
      <c r="A235" s="244" t="s">
        <v>595</v>
      </c>
      <c r="B235" s="250" t="s">
        <v>596</v>
      </c>
      <c r="C235" s="268" t="s">
        <v>597</v>
      </c>
    </row>
    <row r="236" spans="1:3">
      <c r="A236" s="244" t="s">
        <v>598</v>
      </c>
      <c r="B236" s="250" t="s">
        <v>599</v>
      </c>
      <c r="C236" s="268" t="s">
        <v>600</v>
      </c>
    </row>
    <row r="237" spans="1:3">
      <c r="A237" s="244" t="s">
        <v>601</v>
      </c>
      <c r="B237" s="250" t="s">
        <v>602</v>
      </c>
      <c r="C237" s="585" t="s">
        <v>603</v>
      </c>
    </row>
    <row r="238" spans="1:3">
      <c r="A238" s="244" t="s">
        <v>604</v>
      </c>
      <c r="B238" s="250" t="s">
        <v>605</v>
      </c>
      <c r="C238" s="585"/>
    </row>
    <row r="239" spans="1:3">
      <c r="A239" s="244" t="s">
        <v>606</v>
      </c>
      <c r="B239" s="250" t="s">
        <v>607</v>
      </c>
      <c r="C239" s="585"/>
    </row>
    <row r="240" spans="1:3">
      <c r="A240" s="244" t="s">
        <v>608</v>
      </c>
      <c r="B240" s="250" t="s">
        <v>609</v>
      </c>
      <c r="C240" s="585" t="s">
        <v>583</v>
      </c>
    </row>
    <row r="241" spans="1:3">
      <c r="A241" s="244" t="s">
        <v>610</v>
      </c>
      <c r="B241" s="250" t="s">
        <v>611</v>
      </c>
      <c r="C241" s="585"/>
    </row>
    <row r="242" spans="1:3">
      <c r="A242" s="244" t="s">
        <v>612</v>
      </c>
      <c r="B242" s="250" t="s">
        <v>613</v>
      </c>
      <c r="C242" s="585"/>
    </row>
    <row r="243" spans="1:3" s="245" customFormat="1">
      <c r="A243" s="244" t="s">
        <v>614</v>
      </c>
      <c r="B243" s="250" t="s">
        <v>615</v>
      </c>
      <c r="C243" s="585"/>
    </row>
    <row r="244" spans="1:3">
      <c r="A244" s="244" t="s">
        <v>616</v>
      </c>
      <c r="B244" s="250" t="s">
        <v>617</v>
      </c>
      <c r="C244" s="585"/>
    </row>
    <row r="245" spans="1:3">
      <c r="A245" s="244" t="s">
        <v>618</v>
      </c>
      <c r="B245" s="250" t="s">
        <v>619</v>
      </c>
      <c r="C245" s="585"/>
    </row>
    <row r="246" spans="1:3">
      <c r="A246" s="244" t="s">
        <v>620</v>
      </c>
      <c r="B246" s="250" t="s">
        <v>621</v>
      </c>
      <c r="C246" s="585"/>
    </row>
    <row r="247" spans="1:3">
      <c r="A247" s="244" t="s">
        <v>622</v>
      </c>
      <c r="B247" s="250" t="s">
        <v>623</v>
      </c>
      <c r="C247" s="585"/>
    </row>
    <row r="248" spans="1:3" s="245" customFormat="1" ht="12" thickBot="1">
      <c r="A248" s="580" t="s">
        <v>694</v>
      </c>
      <c r="B248" s="581"/>
      <c r="C248" s="582"/>
    </row>
    <row r="249" spans="1:3" ht="12.75" thickTop="1" thickBot="1">
      <c r="A249" s="577" t="s">
        <v>624</v>
      </c>
      <c r="B249" s="577"/>
      <c r="C249" s="577"/>
    </row>
    <row r="250" spans="1:3">
      <c r="A250" s="244">
        <v>13.1</v>
      </c>
      <c r="B250" s="578" t="s">
        <v>625</v>
      </c>
      <c r="C250" s="579"/>
    </row>
    <row r="251" spans="1:3" ht="33.75">
      <c r="A251" s="244" t="s">
        <v>626</v>
      </c>
      <c r="B251" s="253" t="s">
        <v>627</v>
      </c>
      <c r="C251" s="248" t="s">
        <v>628</v>
      </c>
    </row>
    <row r="252" spans="1:3" ht="101.25">
      <c r="A252" s="244" t="s">
        <v>629</v>
      </c>
      <c r="B252" s="253" t="s">
        <v>630</v>
      </c>
      <c r="C252" s="248" t="s">
        <v>631</v>
      </c>
    </row>
    <row r="253" spans="1:3" ht="12" thickBot="1">
      <c r="A253" s="580" t="s">
        <v>695</v>
      </c>
      <c r="B253" s="581"/>
      <c r="C253" s="582"/>
    </row>
    <row r="254" spans="1:3" ht="12.75" thickTop="1" thickBot="1">
      <c r="A254" s="577" t="s">
        <v>624</v>
      </c>
      <c r="B254" s="577"/>
      <c r="C254" s="577"/>
    </row>
    <row r="255" spans="1:3">
      <c r="A255" s="244">
        <v>14.1</v>
      </c>
      <c r="B255" s="578" t="s">
        <v>632</v>
      </c>
      <c r="C255" s="579"/>
    </row>
    <row r="256" spans="1:3" ht="22.5">
      <c r="A256" s="244" t="s">
        <v>633</v>
      </c>
      <c r="B256" s="253" t="s">
        <v>634</v>
      </c>
      <c r="C256" s="248" t="s">
        <v>635</v>
      </c>
    </row>
    <row r="257" spans="1:3" ht="45">
      <c r="A257" s="244" t="s">
        <v>636</v>
      </c>
      <c r="B257" s="253" t="s">
        <v>637</v>
      </c>
      <c r="C257" s="248" t="s">
        <v>638</v>
      </c>
    </row>
    <row r="258" spans="1:3" ht="12" customHeight="1">
      <c r="A258" s="244" t="s">
        <v>639</v>
      </c>
      <c r="B258" s="253" t="s">
        <v>640</v>
      </c>
      <c r="C258" s="248" t="s">
        <v>641</v>
      </c>
    </row>
    <row r="259" spans="1:3" ht="33.75">
      <c r="A259" s="244" t="s">
        <v>642</v>
      </c>
      <c r="B259" s="253" t="s">
        <v>643</v>
      </c>
      <c r="C259" s="248" t="s">
        <v>644</v>
      </c>
    </row>
    <row r="260" spans="1:3" ht="11.25" customHeight="1">
      <c r="A260" s="244" t="s">
        <v>645</v>
      </c>
      <c r="B260" s="253" t="s">
        <v>646</v>
      </c>
      <c r="C260" s="248" t="s">
        <v>647</v>
      </c>
    </row>
    <row r="261" spans="1:3" ht="56.25">
      <c r="A261" s="244" t="s">
        <v>648</v>
      </c>
      <c r="B261" s="253" t="s">
        <v>649</v>
      </c>
      <c r="C261" s="248" t="s">
        <v>650</v>
      </c>
    </row>
    <row r="262" spans="1:3">
      <c r="A262" s="239"/>
      <c r="B262" s="239"/>
      <c r="C262" s="239"/>
    </row>
    <row r="263" spans="1:3">
      <c r="A263" s="239"/>
      <c r="B263" s="239"/>
      <c r="C263" s="239"/>
    </row>
    <row r="264" spans="1:3">
      <c r="A264" s="239"/>
      <c r="B264" s="239"/>
      <c r="C264" s="239"/>
    </row>
    <row r="265" spans="1:3">
      <c r="A265" s="239"/>
      <c r="B265" s="239"/>
      <c r="C265" s="239"/>
    </row>
    <row r="266" spans="1:3">
      <c r="A266" s="239"/>
      <c r="B266" s="239"/>
      <c r="C266" s="239"/>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scale="1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pageSetUpPr fitToPage="1"/>
  </sheetPr>
  <dimension ref="A1:H41"/>
  <sheetViews>
    <sheetView zoomScaleNormal="100" workbookViewId="0">
      <pane xSplit="1" ySplit="5" topLeftCell="B6" activePane="bottomRight" state="frozen"/>
      <selection pane="topRight" activeCell="B1" sqref="B1"/>
      <selection pane="bottomLeft" activeCell="A6" sqref="A6"/>
      <selection pane="bottomRight" activeCell="C9" sqref="C8:G40"/>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231</v>
      </c>
      <c r="B1" s="473" t="str">
        <f>Info!C2</f>
        <v>სს "ვითიბი ბანკი ჯორჯია"</v>
      </c>
    </row>
    <row r="2" spans="1:8">
      <c r="A2" s="18" t="s">
        <v>232</v>
      </c>
      <c r="B2" s="473">
        <f>Info!D2</f>
        <v>43373</v>
      </c>
      <c r="C2" s="30"/>
      <c r="D2" s="19"/>
      <c r="E2" s="19"/>
      <c r="F2" s="19"/>
      <c r="G2" s="19"/>
      <c r="H2" s="1"/>
    </row>
    <row r="3" spans="1:8">
      <c r="A3" s="18"/>
      <c r="C3" s="30"/>
      <c r="D3" s="19"/>
      <c r="E3" s="19"/>
      <c r="F3" s="19"/>
      <c r="G3" s="19"/>
      <c r="H3" s="1"/>
    </row>
    <row r="4" spans="1:8" ht="16.5" thickBot="1">
      <c r="A4" s="77" t="s">
        <v>653</v>
      </c>
      <c r="B4" s="219" t="s">
        <v>266</v>
      </c>
      <c r="C4" s="220"/>
      <c r="D4" s="221"/>
      <c r="E4" s="221"/>
      <c r="F4" s="221"/>
      <c r="G4" s="221"/>
      <c r="H4" s="1"/>
    </row>
    <row r="5" spans="1:8" ht="15">
      <c r="A5" s="369" t="s">
        <v>32</v>
      </c>
      <c r="B5" s="370"/>
      <c r="C5" s="371" t="s">
        <v>5</v>
      </c>
      <c r="D5" s="372" t="s">
        <v>6</v>
      </c>
      <c r="E5" s="372" t="s">
        <v>7</v>
      </c>
      <c r="F5" s="372" t="s">
        <v>8</v>
      </c>
      <c r="G5" s="373" t="s">
        <v>9</v>
      </c>
    </row>
    <row r="6" spans="1:8" ht="15">
      <c r="A6" s="130"/>
      <c r="B6" s="33" t="s">
        <v>228</v>
      </c>
      <c r="C6" s="374"/>
      <c r="D6" s="374"/>
      <c r="E6" s="374"/>
      <c r="F6" s="374"/>
      <c r="G6" s="375"/>
    </row>
    <row r="7" spans="1:8" ht="15">
      <c r="A7" s="130"/>
      <c r="B7" s="34" t="s">
        <v>233</v>
      </c>
      <c r="C7" s="374"/>
      <c r="D7" s="374"/>
      <c r="E7" s="374"/>
      <c r="F7" s="374"/>
      <c r="G7" s="375"/>
    </row>
    <row r="8" spans="1:8" ht="15">
      <c r="A8" s="131">
        <v>1</v>
      </c>
      <c r="B8" s="269" t="s">
        <v>29</v>
      </c>
      <c r="C8" s="278">
        <v>187074033.81</v>
      </c>
      <c r="D8" s="279">
        <v>184255785</v>
      </c>
      <c r="E8" s="279">
        <v>170274395</v>
      </c>
      <c r="F8" s="279">
        <v>160969014.11000001</v>
      </c>
      <c r="G8" s="280">
        <v>153211008</v>
      </c>
    </row>
    <row r="9" spans="1:8" ht="15">
      <c r="A9" s="131">
        <v>2</v>
      </c>
      <c r="B9" s="269" t="s">
        <v>130</v>
      </c>
      <c r="C9" s="278">
        <v>198996633.81</v>
      </c>
      <c r="D9" s="279">
        <v>195961485</v>
      </c>
      <c r="E9" s="279">
        <v>182898695</v>
      </c>
      <c r="F9" s="279">
        <v>174449514.11000001</v>
      </c>
      <c r="G9" s="280">
        <v>166063908</v>
      </c>
    </row>
    <row r="10" spans="1:8" ht="15">
      <c r="A10" s="131">
        <v>3</v>
      </c>
      <c r="B10" s="269" t="s">
        <v>94</v>
      </c>
      <c r="C10" s="278">
        <v>252100717.3035689</v>
      </c>
      <c r="D10" s="279">
        <v>219221448.08730027</v>
      </c>
      <c r="E10" s="279">
        <v>206157090.39188975</v>
      </c>
      <c r="F10" s="279">
        <v>198148358.76911956</v>
      </c>
      <c r="G10" s="280">
        <v>199976162.74320698</v>
      </c>
    </row>
    <row r="11" spans="1:8" ht="15">
      <c r="A11" s="130"/>
      <c r="B11" s="33" t="s">
        <v>229</v>
      </c>
      <c r="C11" s="374"/>
      <c r="D11" s="374"/>
      <c r="E11" s="374"/>
      <c r="F11" s="374"/>
      <c r="G11" s="375"/>
    </row>
    <row r="12" spans="1:8" ht="15" customHeight="1">
      <c r="A12" s="131">
        <v>4</v>
      </c>
      <c r="B12" s="269" t="s">
        <v>675</v>
      </c>
      <c r="C12" s="412">
        <v>1435729454.0707879</v>
      </c>
      <c r="D12" s="279">
        <v>1336668933.6722581</v>
      </c>
      <c r="E12" s="279">
        <v>1316374443.5258293</v>
      </c>
      <c r="F12" s="279">
        <v>1315637558.3573248</v>
      </c>
      <c r="G12" s="280">
        <v>1551541919.7328928</v>
      </c>
    </row>
    <row r="13" spans="1:8" ht="15">
      <c r="A13" s="130"/>
      <c r="B13" s="33" t="s">
        <v>131</v>
      </c>
      <c r="C13" s="374"/>
      <c r="D13" s="374"/>
      <c r="E13" s="374"/>
      <c r="F13" s="374"/>
      <c r="G13" s="375"/>
    </row>
    <row r="14" spans="1:8" s="3" customFormat="1" ht="15">
      <c r="A14" s="131"/>
      <c r="B14" s="34" t="s">
        <v>838</v>
      </c>
      <c r="C14" s="374"/>
      <c r="D14" s="374"/>
      <c r="E14" s="374"/>
      <c r="F14" s="374"/>
      <c r="G14" s="375"/>
    </row>
    <row r="15" spans="1:8" ht="15">
      <c r="A15" s="129">
        <v>5</v>
      </c>
      <c r="B15" s="32" t="s">
        <v>839</v>
      </c>
      <c r="C15" s="480">
        <v>0.13029894544517467</v>
      </c>
      <c r="D15" s="481">
        <v>0.13784698690781291</v>
      </c>
      <c r="E15" s="481">
        <v>0.12935103369519263</v>
      </c>
      <c r="F15" s="481">
        <v>0.12235057678877932</v>
      </c>
      <c r="G15" s="482">
        <v>9.8747578812679579E-2</v>
      </c>
    </row>
    <row r="16" spans="1:8" ht="15" customHeight="1">
      <c r="A16" s="129">
        <v>6</v>
      </c>
      <c r="B16" s="32" t="s">
        <v>840</v>
      </c>
      <c r="C16" s="480">
        <v>0.13860315621844768</v>
      </c>
      <c r="D16" s="481">
        <v>0.14660435360132967</v>
      </c>
      <c r="E16" s="481">
        <v>0.1389412381101208</v>
      </c>
      <c r="F16" s="481">
        <v>0.13259693978926362</v>
      </c>
      <c r="G16" s="482">
        <v>0.10703153159315792</v>
      </c>
    </row>
    <row r="17" spans="1:7" ht="15">
      <c r="A17" s="129">
        <v>7</v>
      </c>
      <c r="B17" s="32" t="s">
        <v>841</v>
      </c>
      <c r="C17" s="480">
        <v>0.17559068429555197</v>
      </c>
      <c r="D17" s="481">
        <v>0.16400579273210805</v>
      </c>
      <c r="E17" s="481">
        <v>0.15660976358649933</v>
      </c>
      <c r="F17" s="481">
        <v>0.15061014145607329</v>
      </c>
      <c r="G17" s="482">
        <v>0.12888866243306793</v>
      </c>
    </row>
    <row r="18" spans="1:7" ht="15">
      <c r="A18" s="130"/>
      <c r="B18" s="33" t="s">
        <v>11</v>
      </c>
      <c r="C18" s="374"/>
      <c r="D18" s="374"/>
      <c r="E18" s="374"/>
      <c r="F18" s="374"/>
      <c r="G18" s="375"/>
    </row>
    <row r="19" spans="1:7" ht="15" customHeight="1">
      <c r="A19" s="132">
        <v>8</v>
      </c>
      <c r="B19" s="35" t="s">
        <v>12</v>
      </c>
      <c r="C19" s="480">
        <v>7.562758131092126E-2</v>
      </c>
      <c r="D19" s="481">
        <v>7.4821789996772206E-2</v>
      </c>
      <c r="E19" s="481">
        <v>7.571428391012934E-2</v>
      </c>
      <c r="F19" s="481">
        <v>7.8766613136692726E-2</v>
      </c>
      <c r="G19" s="482">
        <v>7.7140741596981685E-2</v>
      </c>
    </row>
    <row r="20" spans="1:7" ht="15">
      <c r="A20" s="132">
        <v>9</v>
      </c>
      <c r="B20" s="35" t="s">
        <v>13</v>
      </c>
      <c r="C20" s="480">
        <v>3.8995828909361638E-2</v>
      </c>
      <c r="D20" s="481">
        <v>3.8673817527660512E-2</v>
      </c>
      <c r="E20" s="481">
        <v>3.8436095238989075E-2</v>
      </c>
      <c r="F20" s="481">
        <v>4.1934300130308362E-2</v>
      </c>
      <c r="G20" s="482">
        <v>4.0166670502027935E-2</v>
      </c>
    </row>
    <row r="21" spans="1:7" ht="15">
      <c r="A21" s="132">
        <v>10</v>
      </c>
      <c r="B21" s="35" t="s">
        <v>14</v>
      </c>
      <c r="C21" s="480">
        <v>6.0334482941334869E-3</v>
      </c>
      <c r="D21" s="481">
        <v>9.8355212825963247E-3</v>
      </c>
      <c r="E21" s="481">
        <v>2.5424254358733481E-2</v>
      </c>
      <c r="F21" s="481">
        <v>2.5677584740430106E-2</v>
      </c>
      <c r="G21" s="482">
        <v>2.4058760236342156E-2</v>
      </c>
    </row>
    <row r="22" spans="1:7" ht="15">
      <c r="A22" s="132">
        <v>11</v>
      </c>
      <c r="B22" s="35" t="s">
        <v>267</v>
      </c>
      <c r="C22" s="480">
        <v>3.6631752401559609E-2</v>
      </c>
      <c r="D22" s="481">
        <v>3.6147972469111701E-2</v>
      </c>
      <c r="E22" s="481">
        <v>3.7278188671140265E-2</v>
      </c>
      <c r="F22" s="481">
        <v>3.6832313006384364E-2</v>
      </c>
      <c r="G22" s="482">
        <v>3.6974071094953764E-2</v>
      </c>
    </row>
    <row r="23" spans="1:7" ht="15">
      <c r="A23" s="132">
        <v>12</v>
      </c>
      <c r="B23" s="35" t="s">
        <v>15</v>
      </c>
      <c r="C23" s="480">
        <v>2.376481098999041E-2</v>
      </c>
      <c r="D23" s="481">
        <v>3.296199959455471E-2</v>
      </c>
      <c r="E23" s="481">
        <v>2.4059901911035391E-2</v>
      </c>
      <c r="F23" s="481">
        <v>1.5743244436125188E-2</v>
      </c>
      <c r="G23" s="482">
        <v>1.4316752747770445E-2</v>
      </c>
    </row>
    <row r="24" spans="1:7" ht="15">
      <c r="A24" s="132">
        <v>13</v>
      </c>
      <c r="B24" s="35" t="s">
        <v>16</v>
      </c>
      <c r="C24" s="480">
        <v>0.19839051280004</v>
      </c>
      <c r="D24" s="481">
        <v>0.28399000099153404</v>
      </c>
      <c r="E24" s="481">
        <v>0.21649639795371808</v>
      </c>
      <c r="F24" s="481">
        <v>0.14597725754196578</v>
      </c>
      <c r="G24" s="482">
        <v>0.13288249826123777</v>
      </c>
    </row>
    <row r="25" spans="1:7" ht="15">
      <c r="A25" s="130"/>
      <c r="B25" s="33" t="s">
        <v>17</v>
      </c>
      <c r="C25" s="374"/>
      <c r="D25" s="374"/>
      <c r="E25" s="374"/>
      <c r="F25" s="374"/>
      <c r="G25" s="375"/>
    </row>
    <row r="26" spans="1:7" ht="15">
      <c r="A26" s="132">
        <v>14</v>
      </c>
      <c r="B26" s="35" t="s">
        <v>18</v>
      </c>
      <c r="C26" s="480">
        <v>5.470245405770563E-2</v>
      </c>
      <c r="D26" s="481">
        <v>5.2442148535654771E-2</v>
      </c>
      <c r="E26" s="481">
        <v>5.8178339028004865E-2</v>
      </c>
      <c r="F26" s="481">
        <v>5.8605053237003282E-2</v>
      </c>
      <c r="G26" s="482">
        <v>5.3106272674766822E-2</v>
      </c>
    </row>
    <row r="27" spans="1:7" ht="15" customHeight="1">
      <c r="A27" s="132">
        <v>15</v>
      </c>
      <c r="B27" s="35" t="s">
        <v>19</v>
      </c>
      <c r="C27" s="480">
        <v>5.6586753140638553E-2</v>
      </c>
      <c r="D27" s="481">
        <v>5.446164263435356E-2</v>
      </c>
      <c r="E27" s="481">
        <v>5.8421335398356582E-2</v>
      </c>
      <c r="F27" s="481">
        <v>5.8014479326150892E-2</v>
      </c>
      <c r="G27" s="482">
        <v>5.7465495632887734E-2</v>
      </c>
    </row>
    <row r="28" spans="1:7" ht="15">
      <c r="A28" s="132">
        <v>16</v>
      </c>
      <c r="B28" s="35" t="s">
        <v>20</v>
      </c>
      <c r="C28" s="480">
        <v>0.50820806280077135</v>
      </c>
      <c r="D28" s="481">
        <v>0.52606383942414447</v>
      </c>
      <c r="E28" s="481">
        <v>0.51972880007973254</v>
      </c>
      <c r="F28" s="481">
        <v>0.52807917728618325</v>
      </c>
      <c r="G28" s="482">
        <v>0.52626239401613795</v>
      </c>
    </row>
    <row r="29" spans="1:7" ht="15" customHeight="1">
      <c r="A29" s="132">
        <v>17</v>
      </c>
      <c r="B29" s="35" t="s">
        <v>21</v>
      </c>
      <c r="C29" s="480">
        <v>0.50508656753169112</v>
      </c>
      <c r="D29" s="481">
        <v>0.50817648949330707</v>
      </c>
      <c r="E29" s="481">
        <v>0.51210914137788699</v>
      </c>
      <c r="F29" s="481">
        <v>0.54933076143514814</v>
      </c>
      <c r="G29" s="482">
        <v>0.55755528382392894</v>
      </c>
    </row>
    <row r="30" spans="1:7" ht="15">
      <c r="A30" s="132">
        <v>18</v>
      </c>
      <c r="B30" s="35" t="s">
        <v>22</v>
      </c>
      <c r="C30" s="480">
        <v>0.10833803104728162</v>
      </c>
      <c r="D30" s="481">
        <v>7.4470351551861894E-2</v>
      </c>
      <c r="E30" s="481">
        <v>-7.9497880991828418E-3</v>
      </c>
      <c r="F30" s="481">
        <v>1.181462114426215E-2</v>
      </c>
      <c r="G30" s="482">
        <v>-6.5116713956711418E-3</v>
      </c>
    </row>
    <row r="31" spans="1:7" ht="15" customHeight="1">
      <c r="A31" s="130"/>
      <c r="B31" s="33" t="s">
        <v>23</v>
      </c>
      <c r="C31" s="374"/>
      <c r="D31" s="374"/>
      <c r="E31" s="374"/>
      <c r="F31" s="374"/>
      <c r="G31" s="375"/>
    </row>
    <row r="32" spans="1:7" ht="15" customHeight="1">
      <c r="A32" s="132">
        <v>19</v>
      </c>
      <c r="B32" s="35" t="s">
        <v>24</v>
      </c>
      <c r="C32" s="480">
        <v>0.23380619892519283</v>
      </c>
      <c r="D32" s="481">
        <v>0.24737253604290804</v>
      </c>
      <c r="E32" s="481">
        <v>0.24373956462664831</v>
      </c>
      <c r="F32" s="481">
        <v>0.25578213893614915</v>
      </c>
      <c r="G32" s="482">
        <v>0.26662398002179055</v>
      </c>
    </row>
    <row r="33" spans="1:7" ht="15" customHeight="1">
      <c r="A33" s="132">
        <v>20</v>
      </c>
      <c r="B33" s="35" t="s">
        <v>25</v>
      </c>
      <c r="C33" s="480">
        <v>0.59247315082215035</v>
      </c>
      <c r="D33" s="481">
        <v>0.59834244554935789</v>
      </c>
      <c r="E33" s="481">
        <v>0.60569179488795333</v>
      </c>
      <c r="F33" s="481">
        <v>0.63976568216960994</v>
      </c>
      <c r="G33" s="482">
        <v>0.651935748048873</v>
      </c>
    </row>
    <row r="34" spans="1:7" ht="15" customHeight="1">
      <c r="A34" s="132">
        <v>21</v>
      </c>
      <c r="B34" s="281" t="s">
        <v>26</v>
      </c>
      <c r="C34" s="480">
        <v>0.33627690641084618</v>
      </c>
      <c r="D34" s="481">
        <v>0.33927693554489874</v>
      </c>
      <c r="E34" s="481">
        <v>0.30777096206503823</v>
      </c>
      <c r="F34" s="481">
        <v>0.32706900587576188</v>
      </c>
      <c r="G34" s="482">
        <v>0.32770021242750946</v>
      </c>
    </row>
    <row r="35" spans="1:7" ht="15" customHeight="1">
      <c r="A35" s="377"/>
      <c r="B35" s="33" t="s">
        <v>837</v>
      </c>
      <c r="C35" s="374"/>
      <c r="D35" s="374"/>
      <c r="E35" s="374"/>
      <c r="F35" s="374"/>
      <c r="G35" s="375"/>
    </row>
    <row r="36" spans="1:7" ht="15" customHeight="1">
      <c r="A36" s="132">
        <v>22</v>
      </c>
      <c r="B36" s="368" t="s">
        <v>821</v>
      </c>
      <c r="C36" s="281">
        <v>310923623.191275</v>
      </c>
      <c r="D36" s="281">
        <v>323900478</v>
      </c>
      <c r="E36" s="281">
        <v>411430881.11129993</v>
      </c>
      <c r="F36" s="281">
        <v>375458885.35114998</v>
      </c>
      <c r="G36" s="376"/>
    </row>
    <row r="37" spans="1:7" ht="15">
      <c r="A37" s="132">
        <v>23</v>
      </c>
      <c r="B37" s="35" t="s">
        <v>822</v>
      </c>
      <c r="C37" s="281">
        <v>286897014.04675293</v>
      </c>
      <c r="D37" s="282">
        <v>308607900</v>
      </c>
      <c r="E37" s="282">
        <v>331500650.6718145</v>
      </c>
      <c r="F37" s="282">
        <v>330970292.1003089</v>
      </c>
      <c r="G37" s="283"/>
    </row>
    <row r="38" spans="1:7" thickBot="1">
      <c r="A38" s="133">
        <v>24</v>
      </c>
      <c r="B38" s="284" t="s">
        <v>820</v>
      </c>
      <c r="C38" s="483">
        <v>1.0837464594197788</v>
      </c>
      <c r="D38" s="483">
        <v>1.0496000000000001</v>
      </c>
      <c r="E38" s="483">
        <v>1.2411163606391118</v>
      </c>
      <c r="F38" s="483">
        <v>1.1344186904767806</v>
      </c>
      <c r="G38" s="484"/>
    </row>
    <row r="39" spans="1:7">
      <c r="A39" s="21"/>
    </row>
    <row r="40" spans="1:7" ht="39.75">
      <c r="B40" s="367" t="s">
        <v>842</v>
      </c>
    </row>
    <row r="41" spans="1:7" ht="65.25">
      <c r="B41" s="428" t="s">
        <v>836</v>
      </c>
      <c r="D41" s="397"/>
      <c r="E41" s="397"/>
      <c r="F41" s="397"/>
      <c r="G41" s="397"/>
    </row>
  </sheetData>
  <pageMargins left="0.7" right="0.7" top="0.75" bottom="0.75" header="0.3" footer="0.3"/>
  <pageSetup paperSize="9"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9.9978637043366805E-2"/>
    <pageSetUpPr fitToPage="1"/>
  </sheetPr>
  <dimension ref="A1:H43"/>
  <sheetViews>
    <sheetView workbookViewId="0">
      <pane xSplit="1" ySplit="5" topLeftCell="B13" activePane="bottomRight" state="frozen"/>
      <selection activeCell="B1" sqref="B1:B2"/>
      <selection pane="topRight" activeCell="B1" sqref="B1:B2"/>
      <selection pane="bottomLeft" activeCell="B1" sqref="B1:B2"/>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231</v>
      </c>
      <c r="B1" s="475" t="str">
        <f>Info!C2</f>
        <v>სს "ვითიბი ბანკი ჯორჯია"</v>
      </c>
    </row>
    <row r="2" spans="1:8" ht="15.75">
      <c r="A2" s="18" t="s">
        <v>232</v>
      </c>
      <c r="B2" s="475">
        <f>Info!D2</f>
        <v>43373</v>
      </c>
    </row>
    <row r="3" spans="1:8" ht="15.75">
      <c r="A3" s="18"/>
    </row>
    <row r="4" spans="1:8" ht="16.5" thickBot="1">
      <c r="A4" s="36" t="s">
        <v>654</v>
      </c>
      <c r="B4" s="78" t="s">
        <v>287</v>
      </c>
      <c r="C4" s="36"/>
      <c r="D4" s="37"/>
      <c r="E4" s="37"/>
      <c r="F4" s="38"/>
      <c r="G4" s="38"/>
      <c r="H4" s="39" t="s">
        <v>135</v>
      </c>
    </row>
    <row r="5" spans="1:8" ht="15.75">
      <c r="A5" s="40"/>
      <c r="B5" s="41"/>
      <c r="C5" s="519" t="s">
        <v>237</v>
      </c>
      <c r="D5" s="520"/>
      <c r="E5" s="521"/>
      <c r="F5" s="519" t="s">
        <v>238</v>
      </c>
      <c r="G5" s="520"/>
      <c r="H5" s="522"/>
    </row>
    <row r="6" spans="1:8" ht="15.75">
      <c r="A6" s="42" t="s">
        <v>32</v>
      </c>
      <c r="B6" s="43" t="s">
        <v>195</v>
      </c>
      <c r="C6" s="44" t="s">
        <v>33</v>
      </c>
      <c r="D6" s="44" t="s">
        <v>136</v>
      </c>
      <c r="E6" s="44" t="s">
        <v>74</v>
      </c>
      <c r="F6" s="44" t="s">
        <v>33</v>
      </c>
      <c r="G6" s="44" t="s">
        <v>136</v>
      </c>
      <c r="H6" s="45" t="s">
        <v>74</v>
      </c>
    </row>
    <row r="7" spans="1:8" ht="15.75">
      <c r="A7" s="42">
        <v>1</v>
      </c>
      <c r="B7" s="46" t="s">
        <v>196</v>
      </c>
      <c r="C7" s="285">
        <v>35315822</v>
      </c>
      <c r="D7" s="285">
        <v>27542236</v>
      </c>
      <c r="E7" s="286">
        <f>C7+D7</f>
        <v>62858058</v>
      </c>
      <c r="F7" s="287">
        <v>31031390</v>
      </c>
      <c r="G7" s="288">
        <v>24909188</v>
      </c>
      <c r="H7" s="289">
        <f>F7+G7</f>
        <v>55940578</v>
      </c>
    </row>
    <row r="8" spans="1:8" ht="15.75">
      <c r="A8" s="42">
        <v>2</v>
      </c>
      <c r="B8" s="46" t="s">
        <v>197</v>
      </c>
      <c r="C8" s="285">
        <v>19352255</v>
      </c>
      <c r="D8" s="285">
        <v>155304453</v>
      </c>
      <c r="E8" s="286">
        <f t="shared" ref="E8:E20" si="0">C8+D8</f>
        <v>174656708</v>
      </c>
      <c r="F8" s="287">
        <v>27814643</v>
      </c>
      <c r="G8" s="288">
        <v>121929631</v>
      </c>
      <c r="H8" s="289">
        <f t="shared" ref="H8:H40" si="1">F8+G8</f>
        <v>149744274</v>
      </c>
    </row>
    <row r="9" spans="1:8" ht="15.75">
      <c r="A9" s="42">
        <v>3</v>
      </c>
      <c r="B9" s="46" t="s">
        <v>198</v>
      </c>
      <c r="C9" s="285">
        <v>102736</v>
      </c>
      <c r="D9" s="285">
        <v>48597235</v>
      </c>
      <c r="E9" s="286">
        <f t="shared" si="0"/>
        <v>48699971</v>
      </c>
      <c r="F9" s="287">
        <v>525875</v>
      </c>
      <c r="G9" s="288">
        <v>209365850.13582999</v>
      </c>
      <c r="H9" s="289">
        <f t="shared" si="1"/>
        <v>209891725.13582999</v>
      </c>
    </row>
    <row r="10" spans="1:8" ht="15.75">
      <c r="A10" s="42">
        <v>4</v>
      </c>
      <c r="B10" s="46" t="s">
        <v>227</v>
      </c>
      <c r="C10" s="285">
        <v>0</v>
      </c>
      <c r="D10" s="285">
        <v>0</v>
      </c>
      <c r="E10" s="286">
        <f t="shared" si="0"/>
        <v>0</v>
      </c>
      <c r="F10" s="287">
        <v>0</v>
      </c>
      <c r="G10" s="288">
        <v>0</v>
      </c>
      <c r="H10" s="289">
        <f t="shared" si="1"/>
        <v>0</v>
      </c>
    </row>
    <row r="11" spans="1:8" ht="15.75">
      <c r="A11" s="42">
        <v>5</v>
      </c>
      <c r="B11" s="46" t="s">
        <v>199</v>
      </c>
      <c r="C11" s="285">
        <v>112951320</v>
      </c>
      <c r="D11" s="285">
        <v>0</v>
      </c>
      <c r="E11" s="286">
        <f t="shared" si="0"/>
        <v>112951320</v>
      </c>
      <c r="F11" s="287">
        <v>116408948</v>
      </c>
      <c r="G11" s="288">
        <v>0</v>
      </c>
      <c r="H11" s="289">
        <f t="shared" si="1"/>
        <v>116408948</v>
      </c>
    </row>
    <row r="12" spans="1:8" ht="15.75">
      <c r="A12" s="42">
        <v>6.1</v>
      </c>
      <c r="B12" s="47" t="s">
        <v>200</v>
      </c>
      <c r="C12" s="285">
        <v>531803115.82002169</v>
      </c>
      <c r="D12" s="285">
        <v>549554823.57332826</v>
      </c>
      <c r="E12" s="286">
        <f t="shared" si="0"/>
        <v>1081357939.3933499</v>
      </c>
      <c r="F12" s="287">
        <v>453833883.16910785</v>
      </c>
      <c r="G12" s="288">
        <v>504151882.44597793</v>
      </c>
      <c r="H12" s="289">
        <f t="shared" si="1"/>
        <v>957985765.61508584</v>
      </c>
    </row>
    <row r="13" spans="1:8" ht="15.75">
      <c r="A13" s="42">
        <v>6.2</v>
      </c>
      <c r="B13" s="47" t="s">
        <v>201</v>
      </c>
      <c r="C13" s="285">
        <v>-30026653.87139852</v>
      </c>
      <c r="D13" s="285">
        <v>-31163880.90172255</v>
      </c>
      <c r="E13" s="286">
        <f t="shared" si="0"/>
        <v>-61190534.773121074</v>
      </c>
      <c r="F13" s="287">
        <v>-22051902.784198776</v>
      </c>
      <c r="G13" s="288">
        <v>-32999224.046123546</v>
      </c>
      <c r="H13" s="289">
        <f t="shared" si="1"/>
        <v>-55051126.830322325</v>
      </c>
    </row>
    <row r="14" spans="1:8" ht="15.75">
      <c r="A14" s="42">
        <v>6</v>
      </c>
      <c r="B14" s="46" t="s">
        <v>202</v>
      </c>
      <c r="C14" s="286">
        <f>C12+C13</f>
        <v>501776461.94862318</v>
      </c>
      <c r="D14" s="286">
        <f>D12+D13</f>
        <v>518390942.67160571</v>
      </c>
      <c r="E14" s="286">
        <f t="shared" si="0"/>
        <v>1020167404.6202289</v>
      </c>
      <c r="F14" s="286">
        <f>F12+F13</f>
        <v>431781980.38490909</v>
      </c>
      <c r="G14" s="286">
        <f>G12+G13</f>
        <v>471152658.39985436</v>
      </c>
      <c r="H14" s="289">
        <f t="shared" si="1"/>
        <v>902934638.78476346</v>
      </c>
    </row>
    <row r="15" spans="1:8" ht="15.75">
      <c r="A15" s="42">
        <v>7</v>
      </c>
      <c r="B15" s="46" t="s">
        <v>203</v>
      </c>
      <c r="C15" s="285">
        <v>6622341</v>
      </c>
      <c r="D15" s="285">
        <v>2856035</v>
      </c>
      <c r="E15" s="286">
        <f t="shared" si="0"/>
        <v>9478376</v>
      </c>
      <c r="F15" s="287">
        <v>5865686</v>
      </c>
      <c r="G15" s="288">
        <v>2595040</v>
      </c>
      <c r="H15" s="289">
        <f t="shared" si="1"/>
        <v>8460726</v>
      </c>
    </row>
    <row r="16" spans="1:8" ht="15.75">
      <c r="A16" s="42">
        <v>8</v>
      </c>
      <c r="B16" s="46" t="s">
        <v>204</v>
      </c>
      <c r="C16" s="285">
        <v>8960783.1300000008</v>
      </c>
      <c r="D16" s="285">
        <v>0</v>
      </c>
      <c r="E16" s="286">
        <f t="shared" si="0"/>
        <v>8960783.1300000008</v>
      </c>
      <c r="F16" s="287">
        <v>5286392.4849999994</v>
      </c>
      <c r="G16" s="285">
        <v>0</v>
      </c>
      <c r="H16" s="289">
        <f t="shared" si="1"/>
        <v>5286392.4849999994</v>
      </c>
    </row>
    <row r="17" spans="1:8" ht="15.75">
      <c r="A17" s="42">
        <v>9</v>
      </c>
      <c r="B17" s="46" t="s">
        <v>205</v>
      </c>
      <c r="C17" s="285">
        <v>54000</v>
      </c>
      <c r="D17" s="285">
        <v>0</v>
      </c>
      <c r="E17" s="286">
        <f t="shared" si="0"/>
        <v>54000</v>
      </c>
      <c r="F17" s="287">
        <v>54000</v>
      </c>
      <c r="G17" s="285">
        <v>0</v>
      </c>
      <c r="H17" s="289">
        <f t="shared" si="1"/>
        <v>54000</v>
      </c>
    </row>
    <row r="18" spans="1:8" ht="15.75">
      <c r="A18" s="42">
        <v>10</v>
      </c>
      <c r="B18" s="46" t="s">
        <v>206</v>
      </c>
      <c r="C18" s="285">
        <v>43647825</v>
      </c>
      <c r="D18" s="285">
        <v>0</v>
      </c>
      <c r="E18" s="286">
        <f t="shared" si="0"/>
        <v>43647825</v>
      </c>
      <c r="F18" s="287">
        <v>42204993</v>
      </c>
      <c r="G18" s="285">
        <v>0</v>
      </c>
      <c r="H18" s="289">
        <f t="shared" si="1"/>
        <v>42204993</v>
      </c>
    </row>
    <row r="19" spans="1:8" ht="15.75">
      <c r="A19" s="42">
        <v>11</v>
      </c>
      <c r="B19" s="46" t="s">
        <v>207</v>
      </c>
      <c r="C19" s="285">
        <v>26769476.009999994</v>
      </c>
      <c r="D19" s="285">
        <v>18392799.98</v>
      </c>
      <c r="E19" s="286">
        <f t="shared" si="0"/>
        <v>45162275.989999995</v>
      </c>
      <c r="F19" s="287">
        <v>13870437.839999998</v>
      </c>
      <c r="G19" s="288">
        <v>20465813.432099998</v>
      </c>
      <c r="H19" s="289">
        <f t="shared" si="1"/>
        <v>34336251.272099994</v>
      </c>
    </row>
    <row r="20" spans="1:8" ht="15.75">
      <c r="A20" s="42">
        <v>12</v>
      </c>
      <c r="B20" s="48" t="s">
        <v>208</v>
      </c>
      <c r="C20" s="286">
        <f>SUM(C7:C11)+SUM(C14:C19)</f>
        <v>755553020.08862317</v>
      </c>
      <c r="D20" s="286">
        <f>SUM(D7:D11)+SUM(D14:D19)</f>
        <v>771083701.65160573</v>
      </c>
      <c r="E20" s="286">
        <f t="shared" si="0"/>
        <v>1526636721.7402289</v>
      </c>
      <c r="F20" s="286">
        <f>SUM(F7:F11)+SUM(F14:F19)</f>
        <v>674844345.70990908</v>
      </c>
      <c r="G20" s="286">
        <f>SUM(G7:G11)+SUM(G14:G19)</f>
        <v>850418180.9677844</v>
      </c>
      <c r="H20" s="289">
        <f t="shared" si="1"/>
        <v>1525262526.6776934</v>
      </c>
    </row>
    <row r="21" spans="1:8" ht="15.75">
      <c r="A21" s="42"/>
      <c r="B21" s="43" t="s">
        <v>225</v>
      </c>
      <c r="C21" s="290"/>
      <c r="D21" s="290"/>
      <c r="E21" s="290"/>
      <c r="F21" s="291"/>
      <c r="G21" s="292"/>
      <c r="H21" s="293"/>
    </row>
    <row r="22" spans="1:8" ht="15.75">
      <c r="A22" s="42">
        <v>13</v>
      </c>
      <c r="B22" s="46" t="s">
        <v>209</v>
      </c>
      <c r="C22" s="285">
        <v>8736930</v>
      </c>
      <c r="D22" s="285">
        <v>325197</v>
      </c>
      <c r="E22" s="286">
        <f>C22+D22</f>
        <v>9062127</v>
      </c>
      <c r="F22" s="287">
        <v>3474282</v>
      </c>
      <c r="G22" s="288">
        <v>132056</v>
      </c>
      <c r="H22" s="289">
        <f t="shared" si="1"/>
        <v>3606338</v>
      </c>
    </row>
    <row r="23" spans="1:8" ht="15.75">
      <c r="A23" s="42">
        <v>14</v>
      </c>
      <c r="B23" s="46" t="s">
        <v>210</v>
      </c>
      <c r="C23" s="285">
        <v>190784167</v>
      </c>
      <c r="D23" s="285">
        <v>148969414</v>
      </c>
      <c r="E23" s="286">
        <f t="shared" ref="E23:E40" si="2">C23+D23</f>
        <v>339753581</v>
      </c>
      <c r="F23" s="287">
        <v>132269959</v>
      </c>
      <c r="G23" s="288">
        <v>118357499</v>
      </c>
      <c r="H23" s="289">
        <f t="shared" si="1"/>
        <v>250627458</v>
      </c>
    </row>
    <row r="24" spans="1:8" ht="15.75">
      <c r="A24" s="42">
        <v>15</v>
      </c>
      <c r="B24" s="46" t="s">
        <v>211</v>
      </c>
      <c r="C24" s="285">
        <v>100077278</v>
      </c>
      <c r="D24" s="285">
        <v>73541815</v>
      </c>
      <c r="E24" s="286">
        <f t="shared" si="2"/>
        <v>173619093</v>
      </c>
      <c r="F24" s="287">
        <v>157401346</v>
      </c>
      <c r="G24" s="288">
        <v>91800050</v>
      </c>
      <c r="H24" s="289">
        <f t="shared" si="1"/>
        <v>249201396</v>
      </c>
    </row>
    <row r="25" spans="1:8" ht="15.75">
      <c r="A25" s="42">
        <v>16</v>
      </c>
      <c r="B25" s="46" t="s">
        <v>212</v>
      </c>
      <c r="C25" s="285">
        <v>188614564</v>
      </c>
      <c r="D25" s="285">
        <v>319555272</v>
      </c>
      <c r="E25" s="286">
        <f t="shared" si="2"/>
        <v>508169836</v>
      </c>
      <c r="F25" s="287">
        <v>155300029</v>
      </c>
      <c r="G25" s="288">
        <v>307832426</v>
      </c>
      <c r="H25" s="289">
        <f t="shared" si="1"/>
        <v>463132455</v>
      </c>
    </row>
    <row r="26" spans="1:8" ht="15.75">
      <c r="A26" s="42">
        <v>17</v>
      </c>
      <c r="B26" s="46" t="s">
        <v>213</v>
      </c>
      <c r="C26" s="290"/>
      <c r="D26" s="290"/>
      <c r="E26" s="286">
        <f t="shared" si="2"/>
        <v>0</v>
      </c>
      <c r="F26" s="291"/>
      <c r="G26" s="292"/>
      <c r="H26" s="289">
        <f t="shared" si="1"/>
        <v>0</v>
      </c>
    </row>
    <row r="27" spans="1:8" ht="15.75">
      <c r="A27" s="42">
        <v>18</v>
      </c>
      <c r="B27" s="46" t="s">
        <v>214</v>
      </c>
      <c r="C27" s="285">
        <v>33542000</v>
      </c>
      <c r="D27" s="285">
        <v>173830374.34</v>
      </c>
      <c r="E27" s="286">
        <f t="shared" si="2"/>
        <v>207372374.34</v>
      </c>
      <c r="F27" s="287">
        <v>7248355.6200000001</v>
      </c>
      <c r="G27" s="288">
        <v>295228022.31999999</v>
      </c>
      <c r="H27" s="289">
        <f t="shared" si="1"/>
        <v>302476377.94</v>
      </c>
    </row>
    <row r="28" spans="1:8" ht="15.75">
      <c r="A28" s="42">
        <v>19</v>
      </c>
      <c r="B28" s="46" t="s">
        <v>215</v>
      </c>
      <c r="C28" s="285">
        <v>5155665</v>
      </c>
      <c r="D28" s="285">
        <v>6572803</v>
      </c>
      <c r="E28" s="286">
        <f t="shared" si="2"/>
        <v>11728468</v>
      </c>
      <c r="F28" s="287">
        <v>3257546</v>
      </c>
      <c r="G28" s="288">
        <v>8506824</v>
      </c>
      <c r="H28" s="289">
        <f t="shared" si="1"/>
        <v>11764370</v>
      </c>
    </row>
    <row r="29" spans="1:8" ht="15.75">
      <c r="A29" s="42">
        <v>20</v>
      </c>
      <c r="B29" s="46" t="s">
        <v>137</v>
      </c>
      <c r="C29" s="285">
        <v>15144032.530000001</v>
      </c>
      <c r="D29" s="285">
        <v>15843663.029999999</v>
      </c>
      <c r="E29" s="286">
        <f t="shared" si="2"/>
        <v>30987695.560000002</v>
      </c>
      <c r="F29" s="287">
        <v>14687308.050000023</v>
      </c>
      <c r="G29" s="288">
        <v>17295506.489999998</v>
      </c>
      <c r="H29" s="289">
        <f t="shared" si="1"/>
        <v>31982814.540000021</v>
      </c>
    </row>
    <row r="30" spans="1:8" ht="15.75">
      <c r="A30" s="42">
        <v>21</v>
      </c>
      <c r="B30" s="46" t="s">
        <v>216</v>
      </c>
      <c r="C30" s="285">
        <v>0</v>
      </c>
      <c r="D30" s="285">
        <v>49414614.620000005</v>
      </c>
      <c r="E30" s="286">
        <f t="shared" si="2"/>
        <v>49414614.620000005</v>
      </c>
      <c r="F30" s="287">
        <v>0</v>
      </c>
      <c r="G30" s="288">
        <v>47988655.200000003</v>
      </c>
      <c r="H30" s="289">
        <f t="shared" si="1"/>
        <v>47988655.200000003</v>
      </c>
    </row>
    <row r="31" spans="1:8" ht="15.75">
      <c r="A31" s="42">
        <v>22</v>
      </c>
      <c r="B31" s="48" t="s">
        <v>217</v>
      </c>
      <c r="C31" s="286">
        <f>SUM(C22:C30)</f>
        <v>542054636.52999997</v>
      </c>
      <c r="D31" s="286">
        <f>SUM(D22:D30)</f>
        <v>788053152.99000001</v>
      </c>
      <c r="E31" s="286">
        <f>C31+D31</f>
        <v>1330107789.52</v>
      </c>
      <c r="F31" s="286">
        <f>SUM(F22:F30)</f>
        <v>473638825.67000002</v>
      </c>
      <c r="G31" s="286">
        <f>SUM(G22:G30)</f>
        <v>887141039.00999999</v>
      </c>
      <c r="H31" s="289">
        <f t="shared" si="1"/>
        <v>1360779864.6800001</v>
      </c>
    </row>
    <row r="32" spans="1:8" ht="15.75">
      <c r="A32" s="42"/>
      <c r="B32" s="43" t="s">
        <v>226</v>
      </c>
      <c r="C32" s="290"/>
      <c r="D32" s="290"/>
      <c r="E32" s="285"/>
      <c r="F32" s="291"/>
      <c r="G32" s="292"/>
      <c r="H32" s="293"/>
    </row>
    <row r="33" spans="1:8" ht="15.75">
      <c r="A33" s="42">
        <v>23</v>
      </c>
      <c r="B33" s="46" t="s">
        <v>218</v>
      </c>
      <c r="C33" s="285">
        <v>209008277</v>
      </c>
      <c r="D33" s="290">
        <v>0</v>
      </c>
      <c r="E33" s="286">
        <f t="shared" si="2"/>
        <v>209008277</v>
      </c>
      <c r="F33" s="287">
        <v>209008277</v>
      </c>
      <c r="G33" s="290">
        <v>0</v>
      </c>
      <c r="H33" s="289">
        <f t="shared" si="1"/>
        <v>209008277</v>
      </c>
    </row>
    <row r="34" spans="1:8" ht="15.75">
      <c r="A34" s="42">
        <v>24</v>
      </c>
      <c r="B34" s="46" t="s">
        <v>219</v>
      </c>
      <c r="C34" s="285">
        <v>0</v>
      </c>
      <c r="D34" s="290">
        <v>0</v>
      </c>
      <c r="E34" s="286">
        <f t="shared" si="2"/>
        <v>0</v>
      </c>
      <c r="F34" s="287">
        <v>0</v>
      </c>
      <c r="G34" s="290">
        <v>0</v>
      </c>
      <c r="H34" s="289">
        <f t="shared" si="1"/>
        <v>0</v>
      </c>
    </row>
    <row r="35" spans="1:8" ht="15.75">
      <c r="A35" s="42">
        <v>25</v>
      </c>
      <c r="B35" s="47" t="s">
        <v>220</v>
      </c>
      <c r="C35" s="285">
        <v>0</v>
      </c>
      <c r="D35" s="290">
        <v>0</v>
      </c>
      <c r="E35" s="286">
        <f t="shared" si="2"/>
        <v>0</v>
      </c>
      <c r="F35" s="287">
        <v>0</v>
      </c>
      <c r="G35" s="290">
        <v>0</v>
      </c>
      <c r="H35" s="289">
        <f t="shared" si="1"/>
        <v>0</v>
      </c>
    </row>
    <row r="36" spans="1:8" ht="15.75">
      <c r="A36" s="42">
        <v>26</v>
      </c>
      <c r="B36" s="46" t="s">
        <v>221</v>
      </c>
      <c r="C36" s="285">
        <v>0</v>
      </c>
      <c r="D36" s="290">
        <v>0</v>
      </c>
      <c r="E36" s="286">
        <f t="shared" si="2"/>
        <v>0</v>
      </c>
      <c r="F36" s="287">
        <v>0</v>
      </c>
      <c r="G36" s="290">
        <v>0</v>
      </c>
      <c r="H36" s="289">
        <f t="shared" si="1"/>
        <v>0</v>
      </c>
    </row>
    <row r="37" spans="1:8" ht="15.75">
      <c r="A37" s="42">
        <v>27</v>
      </c>
      <c r="B37" s="46" t="s">
        <v>222</v>
      </c>
      <c r="C37" s="285">
        <v>0</v>
      </c>
      <c r="D37" s="290">
        <v>0</v>
      </c>
      <c r="E37" s="286">
        <f t="shared" si="2"/>
        <v>0</v>
      </c>
      <c r="F37" s="287">
        <v>0</v>
      </c>
      <c r="G37" s="290">
        <v>0</v>
      </c>
      <c r="H37" s="289">
        <f t="shared" si="1"/>
        <v>0</v>
      </c>
    </row>
    <row r="38" spans="1:8" ht="15.75">
      <c r="A38" s="42">
        <v>28</v>
      </c>
      <c r="B38" s="46" t="s">
        <v>223</v>
      </c>
      <c r="C38" s="285">
        <v>-14764276</v>
      </c>
      <c r="D38" s="290">
        <v>0</v>
      </c>
      <c r="E38" s="286">
        <f t="shared" si="2"/>
        <v>-14764276</v>
      </c>
      <c r="F38" s="287">
        <v>-47614018</v>
      </c>
      <c r="G38" s="290">
        <v>0</v>
      </c>
      <c r="H38" s="289">
        <f t="shared" si="1"/>
        <v>-47614018</v>
      </c>
    </row>
    <row r="39" spans="1:8" ht="15.75">
      <c r="A39" s="42">
        <v>29</v>
      </c>
      <c r="B39" s="46" t="s">
        <v>239</v>
      </c>
      <c r="C39" s="285">
        <v>2284931</v>
      </c>
      <c r="D39" s="290">
        <v>0</v>
      </c>
      <c r="E39" s="286">
        <f t="shared" si="2"/>
        <v>2284931</v>
      </c>
      <c r="F39" s="287">
        <v>3088403</v>
      </c>
      <c r="G39" s="290">
        <v>0</v>
      </c>
      <c r="H39" s="289">
        <f t="shared" si="1"/>
        <v>3088403</v>
      </c>
    </row>
    <row r="40" spans="1:8" ht="15.75">
      <c r="A40" s="42">
        <v>30</v>
      </c>
      <c r="B40" s="48" t="s">
        <v>224</v>
      </c>
      <c r="C40" s="285">
        <v>196528932</v>
      </c>
      <c r="D40" s="290">
        <v>0</v>
      </c>
      <c r="E40" s="286">
        <f t="shared" si="2"/>
        <v>196528932</v>
      </c>
      <c r="F40" s="287">
        <v>164482662</v>
      </c>
      <c r="G40" s="290">
        <v>0</v>
      </c>
      <c r="H40" s="289">
        <f t="shared" si="1"/>
        <v>164482662</v>
      </c>
    </row>
    <row r="41" spans="1:8" ht="16.5" thickBot="1">
      <c r="A41" s="49">
        <v>31</v>
      </c>
      <c r="B41" s="50" t="s">
        <v>240</v>
      </c>
      <c r="C41" s="294">
        <f>C31+C40</f>
        <v>738583568.52999997</v>
      </c>
      <c r="D41" s="294">
        <f>D31+D40</f>
        <v>788053152.99000001</v>
      </c>
      <c r="E41" s="294">
        <f>C41+D41</f>
        <v>1526636721.52</v>
      </c>
      <c r="F41" s="294">
        <f>F31+F40</f>
        <v>638121487.67000008</v>
      </c>
      <c r="G41" s="294">
        <f>G31+G40</f>
        <v>887141039.00999999</v>
      </c>
      <c r="H41" s="295">
        <f>F41+G41</f>
        <v>1525262526.6800001</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pageSetUpPr fitToPage="1"/>
  </sheetPr>
  <dimension ref="A1:I67"/>
  <sheetViews>
    <sheetView workbookViewId="0">
      <pane xSplit="1" ySplit="6" topLeftCell="B7" activePane="bottomRight" state="frozen"/>
      <selection activeCell="B1" sqref="B1:B2"/>
      <selection pane="topRight" activeCell="B1" sqref="B1:B2"/>
      <selection pane="bottomLeft" activeCell="B1" sqref="B1:B2"/>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231</v>
      </c>
      <c r="B1" s="473" t="str">
        <f>Info!C2</f>
        <v>სს "ვითიბი ბანკი ჯორჯია"</v>
      </c>
      <c r="C1" s="17"/>
    </row>
    <row r="2" spans="1:8" ht="15.75">
      <c r="A2" s="18" t="s">
        <v>232</v>
      </c>
      <c r="B2" s="473">
        <f>Info!D2</f>
        <v>43373</v>
      </c>
      <c r="C2" s="30"/>
      <c r="D2" s="19"/>
      <c r="E2" s="19"/>
      <c r="F2" s="19"/>
      <c r="G2" s="19"/>
      <c r="H2" s="19"/>
    </row>
    <row r="3" spans="1:8" ht="15.75">
      <c r="A3" s="18"/>
      <c r="B3" s="17"/>
      <c r="C3" s="30"/>
      <c r="D3" s="19"/>
      <c r="E3" s="19"/>
      <c r="F3" s="19"/>
      <c r="G3" s="19"/>
      <c r="H3" s="19"/>
    </row>
    <row r="4" spans="1:8" ht="16.5" thickBot="1">
      <c r="A4" s="52" t="s">
        <v>655</v>
      </c>
      <c r="B4" s="31" t="s">
        <v>265</v>
      </c>
      <c r="C4" s="38"/>
      <c r="D4" s="38"/>
      <c r="E4" s="38"/>
      <c r="F4" s="52"/>
      <c r="G4" s="52"/>
      <c r="H4" s="53" t="s">
        <v>135</v>
      </c>
    </row>
    <row r="5" spans="1:8" ht="15.75">
      <c r="A5" s="134"/>
      <c r="B5" s="135"/>
      <c r="C5" s="519" t="s">
        <v>237</v>
      </c>
      <c r="D5" s="520"/>
      <c r="E5" s="521"/>
      <c r="F5" s="519" t="s">
        <v>238</v>
      </c>
      <c r="G5" s="520"/>
      <c r="H5" s="522"/>
    </row>
    <row r="6" spans="1:8">
      <c r="A6" s="136" t="s">
        <v>32</v>
      </c>
      <c r="B6" s="54"/>
      <c r="C6" s="55" t="s">
        <v>33</v>
      </c>
      <c r="D6" s="55" t="s">
        <v>138</v>
      </c>
      <c r="E6" s="55" t="s">
        <v>74</v>
      </c>
      <c r="F6" s="55" t="s">
        <v>33</v>
      </c>
      <c r="G6" s="55" t="s">
        <v>138</v>
      </c>
      <c r="H6" s="137" t="s">
        <v>74</v>
      </c>
    </row>
    <row r="7" spans="1:8">
      <c r="A7" s="138"/>
      <c r="B7" s="57" t="s">
        <v>134</v>
      </c>
      <c r="C7" s="58"/>
      <c r="D7" s="58"/>
      <c r="E7" s="58"/>
      <c r="F7" s="58"/>
      <c r="G7" s="58"/>
      <c r="H7" s="139"/>
    </row>
    <row r="8" spans="1:8" ht="15.75">
      <c r="A8" s="138">
        <v>1</v>
      </c>
      <c r="B8" s="59" t="s">
        <v>139</v>
      </c>
      <c r="C8" s="296">
        <v>1395939</v>
      </c>
      <c r="D8" s="296">
        <v>1889679</v>
      </c>
      <c r="E8" s="286">
        <f>C8+D8</f>
        <v>3285618</v>
      </c>
      <c r="F8" s="296">
        <v>1055686</v>
      </c>
      <c r="G8" s="296">
        <v>1901402</v>
      </c>
      <c r="H8" s="297">
        <f>F8+G8</f>
        <v>2957088</v>
      </c>
    </row>
    <row r="9" spans="1:8" ht="15.75">
      <c r="A9" s="138">
        <v>2</v>
      </c>
      <c r="B9" s="59" t="s">
        <v>140</v>
      </c>
      <c r="C9" s="298">
        <f>SUM(C10:C18)</f>
        <v>47259170</v>
      </c>
      <c r="D9" s="298">
        <f>SUM(D10:D18)</f>
        <v>30642893</v>
      </c>
      <c r="E9" s="286">
        <f t="shared" ref="E9:E67" si="0">C9+D9</f>
        <v>77902063</v>
      </c>
      <c r="F9" s="298">
        <f>SUM(F10:F18)</f>
        <v>40781221</v>
      </c>
      <c r="G9" s="298">
        <f>SUM(G10:G18)</f>
        <v>34875813</v>
      </c>
      <c r="H9" s="297">
        <f t="shared" ref="H9:H67" si="1">F9+G9</f>
        <v>75657034</v>
      </c>
    </row>
    <row r="10" spans="1:8" ht="15.75">
      <c r="A10" s="138">
        <v>2.1</v>
      </c>
      <c r="B10" s="60" t="s">
        <v>141</v>
      </c>
      <c r="C10" s="296">
        <v>43359</v>
      </c>
      <c r="D10" s="296">
        <v>58879</v>
      </c>
      <c r="E10" s="286">
        <f t="shared" ref="E10:E22" si="2">C10+D10</f>
        <v>102238</v>
      </c>
      <c r="F10" s="296">
        <v>6265</v>
      </c>
      <c r="G10" s="296">
        <v>0</v>
      </c>
      <c r="H10" s="297">
        <f t="shared" si="1"/>
        <v>6265</v>
      </c>
    </row>
    <row r="11" spans="1:8" ht="15.75">
      <c r="A11" s="138">
        <v>2.2000000000000002</v>
      </c>
      <c r="B11" s="60" t="s">
        <v>142</v>
      </c>
      <c r="C11" s="296">
        <v>5716772.870000001</v>
      </c>
      <c r="D11" s="296">
        <v>10570686.449999999</v>
      </c>
      <c r="E11" s="286">
        <f t="shared" si="2"/>
        <v>16287459.32</v>
      </c>
      <c r="F11" s="296">
        <v>6073091.3900000006</v>
      </c>
      <c r="G11" s="296">
        <v>13202087.299999997</v>
      </c>
      <c r="H11" s="297">
        <f t="shared" si="1"/>
        <v>19275178.689999998</v>
      </c>
    </row>
    <row r="12" spans="1:8" ht="15.75">
      <c r="A12" s="138">
        <v>2.2999999999999998</v>
      </c>
      <c r="B12" s="60" t="s">
        <v>143</v>
      </c>
      <c r="C12" s="296">
        <v>1698400.2799999998</v>
      </c>
      <c r="D12" s="296">
        <v>1462450.96</v>
      </c>
      <c r="E12" s="286">
        <f t="shared" si="2"/>
        <v>3160851.2399999998</v>
      </c>
      <c r="F12" s="296">
        <v>1581922.4</v>
      </c>
      <c r="G12" s="296">
        <v>1293804.8099999998</v>
      </c>
      <c r="H12" s="297">
        <f t="shared" si="1"/>
        <v>2875727.21</v>
      </c>
    </row>
    <row r="13" spans="1:8" ht="15.75">
      <c r="A13" s="138">
        <v>2.4</v>
      </c>
      <c r="B13" s="60" t="s">
        <v>144</v>
      </c>
      <c r="C13" s="296">
        <v>1599193.8600000003</v>
      </c>
      <c r="D13" s="296">
        <v>1652313.2899999998</v>
      </c>
      <c r="E13" s="286">
        <f t="shared" si="2"/>
        <v>3251507.1500000004</v>
      </c>
      <c r="F13" s="296">
        <v>1156125.0999999999</v>
      </c>
      <c r="G13" s="296">
        <v>2943742.3400000003</v>
      </c>
      <c r="H13" s="297">
        <f t="shared" si="1"/>
        <v>4099867.4400000004</v>
      </c>
    </row>
    <row r="14" spans="1:8" ht="15.75">
      <c r="A14" s="138">
        <v>2.5</v>
      </c>
      <c r="B14" s="60" t="s">
        <v>145</v>
      </c>
      <c r="C14" s="296">
        <v>295857.89</v>
      </c>
      <c r="D14" s="296">
        <v>1765768.4000000001</v>
      </c>
      <c r="E14" s="286">
        <f t="shared" si="2"/>
        <v>2061626.29</v>
      </c>
      <c r="F14" s="296">
        <v>385143.54</v>
      </c>
      <c r="G14" s="296">
        <v>2411566.17</v>
      </c>
      <c r="H14" s="297">
        <f t="shared" si="1"/>
        <v>2796709.71</v>
      </c>
    </row>
    <row r="15" spans="1:8" ht="15.75">
      <c r="A15" s="138">
        <v>2.6</v>
      </c>
      <c r="B15" s="60" t="s">
        <v>146</v>
      </c>
      <c r="C15" s="296">
        <v>1384747.33</v>
      </c>
      <c r="D15" s="296">
        <v>2968055.21</v>
      </c>
      <c r="E15" s="286">
        <f t="shared" si="2"/>
        <v>4352802.54</v>
      </c>
      <c r="F15" s="296">
        <v>975506.14</v>
      </c>
      <c r="G15" s="296">
        <v>3172936.21</v>
      </c>
      <c r="H15" s="297">
        <f t="shared" si="1"/>
        <v>4148442.35</v>
      </c>
    </row>
    <row r="16" spans="1:8" ht="15.75">
      <c r="A16" s="138">
        <v>2.7</v>
      </c>
      <c r="B16" s="60" t="s">
        <v>147</v>
      </c>
      <c r="C16" s="296">
        <v>147420.99999999997</v>
      </c>
      <c r="D16" s="296">
        <v>1714423.63</v>
      </c>
      <c r="E16" s="286">
        <f t="shared" si="2"/>
        <v>1861844.63</v>
      </c>
      <c r="F16" s="296">
        <v>147013.28</v>
      </c>
      <c r="G16" s="296">
        <v>608547.96</v>
      </c>
      <c r="H16" s="297">
        <f t="shared" si="1"/>
        <v>755561.24</v>
      </c>
    </row>
    <row r="17" spans="1:8" ht="15.75">
      <c r="A17" s="138">
        <v>2.8</v>
      </c>
      <c r="B17" s="60" t="s">
        <v>148</v>
      </c>
      <c r="C17" s="296">
        <v>34868417</v>
      </c>
      <c r="D17" s="296">
        <v>8437240</v>
      </c>
      <c r="E17" s="286">
        <f t="shared" si="2"/>
        <v>43305657</v>
      </c>
      <c r="F17" s="296">
        <v>28978150</v>
      </c>
      <c r="G17" s="296">
        <v>9809610</v>
      </c>
      <c r="H17" s="297">
        <f t="shared" si="1"/>
        <v>38787760</v>
      </c>
    </row>
    <row r="18" spans="1:8" ht="15.75">
      <c r="A18" s="138">
        <v>2.9</v>
      </c>
      <c r="B18" s="60" t="s">
        <v>149</v>
      </c>
      <c r="C18" s="296">
        <v>1505000.7699999958</v>
      </c>
      <c r="D18" s="296">
        <v>2013076.0600000024</v>
      </c>
      <c r="E18" s="286">
        <f t="shared" si="2"/>
        <v>3518076.8299999982</v>
      </c>
      <c r="F18" s="296">
        <v>1478004.1499999985</v>
      </c>
      <c r="G18" s="296">
        <v>1433518.2100000046</v>
      </c>
      <c r="H18" s="297">
        <f t="shared" si="1"/>
        <v>2911522.3600000031</v>
      </c>
    </row>
    <row r="19" spans="1:8" ht="15.75">
      <c r="A19" s="138">
        <v>3</v>
      </c>
      <c r="B19" s="59" t="s">
        <v>150</v>
      </c>
      <c r="C19" s="296"/>
      <c r="D19" s="296"/>
      <c r="E19" s="286">
        <f t="shared" si="2"/>
        <v>0</v>
      </c>
      <c r="F19" s="296"/>
      <c r="G19" s="296"/>
      <c r="H19" s="297">
        <f t="shared" si="1"/>
        <v>0</v>
      </c>
    </row>
    <row r="20" spans="1:8" ht="15.75">
      <c r="A20" s="138">
        <v>4</v>
      </c>
      <c r="B20" s="59" t="s">
        <v>151</v>
      </c>
      <c r="C20" s="296">
        <v>5998442</v>
      </c>
      <c r="D20" s="296">
        <v>0</v>
      </c>
      <c r="E20" s="286">
        <f t="shared" si="2"/>
        <v>5998442</v>
      </c>
      <c r="F20" s="296">
        <v>5948857</v>
      </c>
      <c r="G20" s="296">
        <v>0</v>
      </c>
      <c r="H20" s="297">
        <f t="shared" si="1"/>
        <v>5948857</v>
      </c>
    </row>
    <row r="21" spans="1:8" ht="15.75">
      <c r="A21" s="138">
        <v>5</v>
      </c>
      <c r="B21" s="59" t="s">
        <v>152</v>
      </c>
      <c r="C21" s="296">
        <v>129823.18000000001</v>
      </c>
      <c r="D21" s="296">
        <v>473468</v>
      </c>
      <c r="E21" s="286">
        <f t="shared" si="2"/>
        <v>603291.18000000005</v>
      </c>
      <c r="F21" s="296">
        <v>21987</v>
      </c>
      <c r="G21" s="296">
        <v>330692.57</v>
      </c>
      <c r="H21" s="297">
        <f>F21+G21</f>
        <v>352679.57</v>
      </c>
    </row>
    <row r="22" spans="1:8" ht="15.75">
      <c r="A22" s="138">
        <v>6</v>
      </c>
      <c r="B22" s="61" t="s">
        <v>153</v>
      </c>
      <c r="C22" s="298">
        <f>C8+C9+C19+C20+C21</f>
        <v>54783374.18</v>
      </c>
      <c r="D22" s="298">
        <f>D8+D9+D19+D20+D21</f>
        <v>33006040</v>
      </c>
      <c r="E22" s="286">
        <f t="shared" si="2"/>
        <v>87789414.180000007</v>
      </c>
      <c r="F22" s="298">
        <f>F8+F9+F19+F20+F21</f>
        <v>47807751</v>
      </c>
      <c r="G22" s="298">
        <f>G8+G9+G19+G20+G21</f>
        <v>37107907.57</v>
      </c>
      <c r="H22" s="297">
        <f>F22+G22</f>
        <v>84915658.569999993</v>
      </c>
    </row>
    <row r="23" spans="1:8" ht="15.75">
      <c r="A23" s="138"/>
      <c r="B23" s="57" t="s">
        <v>132</v>
      </c>
      <c r="C23" s="296"/>
      <c r="D23" s="296"/>
      <c r="E23" s="285"/>
      <c r="F23" s="296"/>
      <c r="G23" s="296"/>
      <c r="H23" s="299"/>
    </row>
    <row r="24" spans="1:8" ht="15.75">
      <c r="A24" s="138">
        <v>7</v>
      </c>
      <c r="B24" s="59" t="s">
        <v>154</v>
      </c>
      <c r="C24" s="296">
        <v>6542502.1200000001</v>
      </c>
      <c r="D24" s="296">
        <v>1137671.21</v>
      </c>
      <c r="E24" s="286">
        <f t="shared" si="0"/>
        <v>7680173.3300000001</v>
      </c>
      <c r="F24" s="296">
        <v>15535977</v>
      </c>
      <c r="G24" s="296">
        <v>2739315</v>
      </c>
      <c r="H24" s="297">
        <f t="shared" si="1"/>
        <v>18275292</v>
      </c>
    </row>
    <row r="25" spans="1:8" ht="15.75">
      <c r="A25" s="138">
        <v>8</v>
      </c>
      <c r="B25" s="59" t="s">
        <v>155</v>
      </c>
      <c r="C25" s="296">
        <v>16422820.879999999</v>
      </c>
      <c r="D25" s="296">
        <v>7832799.79</v>
      </c>
      <c r="E25" s="286">
        <f t="shared" si="0"/>
        <v>24255620.669999998</v>
      </c>
      <c r="F25" s="296">
        <v>5152808</v>
      </c>
      <c r="G25" s="296">
        <v>8267525</v>
      </c>
      <c r="H25" s="297">
        <f t="shared" si="1"/>
        <v>13420333</v>
      </c>
    </row>
    <row r="26" spans="1:8" ht="15.75">
      <c r="A26" s="138">
        <v>9</v>
      </c>
      <c r="B26" s="59" t="s">
        <v>156</v>
      </c>
      <c r="C26" s="296">
        <v>713743</v>
      </c>
      <c r="D26" s="296">
        <v>337627</v>
      </c>
      <c r="E26" s="286">
        <f t="shared" si="0"/>
        <v>1051370</v>
      </c>
      <c r="F26" s="296">
        <v>534422</v>
      </c>
      <c r="G26" s="296">
        <v>122176</v>
      </c>
      <c r="H26" s="297">
        <f t="shared" si="1"/>
        <v>656598</v>
      </c>
    </row>
    <row r="27" spans="1:8" ht="15.75">
      <c r="A27" s="138">
        <v>10</v>
      </c>
      <c r="B27" s="59" t="s">
        <v>157</v>
      </c>
      <c r="C27" s="296">
        <v>0</v>
      </c>
      <c r="D27" s="296">
        <v>0</v>
      </c>
      <c r="E27" s="286">
        <f t="shared" si="0"/>
        <v>0</v>
      </c>
      <c r="F27" s="296">
        <v>0</v>
      </c>
      <c r="G27" s="296">
        <v>0</v>
      </c>
      <c r="H27" s="297">
        <f t="shared" si="1"/>
        <v>0</v>
      </c>
    </row>
    <row r="28" spans="1:8" ht="15.75">
      <c r="A28" s="138">
        <v>11</v>
      </c>
      <c r="B28" s="59" t="s">
        <v>158</v>
      </c>
      <c r="C28" s="296">
        <v>1551051</v>
      </c>
      <c r="D28" s="296">
        <v>10513963</v>
      </c>
      <c r="E28" s="286">
        <f t="shared" si="0"/>
        <v>12065014</v>
      </c>
      <c r="F28" s="296">
        <v>1933721</v>
      </c>
      <c r="G28" s="296">
        <v>9514205</v>
      </c>
      <c r="H28" s="297">
        <f t="shared" si="1"/>
        <v>11447926</v>
      </c>
    </row>
    <row r="29" spans="1:8" ht="15.75">
      <c r="A29" s="138">
        <v>12</v>
      </c>
      <c r="B29" s="59" t="s">
        <v>159</v>
      </c>
      <c r="C29" s="296">
        <v>157380.44</v>
      </c>
      <c r="D29" s="296">
        <v>57273</v>
      </c>
      <c r="E29" s="286">
        <f t="shared" si="0"/>
        <v>214653.44</v>
      </c>
      <c r="F29" s="296">
        <v>405744</v>
      </c>
      <c r="G29" s="296">
        <v>9125</v>
      </c>
      <c r="H29" s="297">
        <f t="shared" si="1"/>
        <v>414869</v>
      </c>
    </row>
    <row r="30" spans="1:8" ht="15.75">
      <c r="A30" s="138">
        <v>13</v>
      </c>
      <c r="B30" s="62" t="s">
        <v>160</v>
      </c>
      <c r="C30" s="298">
        <f>SUM(C24:C29)</f>
        <v>25387497.440000001</v>
      </c>
      <c r="D30" s="298">
        <f>SUM(D24:D29)</f>
        <v>19879334</v>
      </c>
      <c r="E30" s="286">
        <f t="shared" si="0"/>
        <v>45266831.439999998</v>
      </c>
      <c r="F30" s="298">
        <f>SUM(F24:F29)</f>
        <v>23562672</v>
      </c>
      <c r="G30" s="298">
        <f>SUM(G24:G29)</f>
        <v>20652346</v>
      </c>
      <c r="H30" s="297">
        <f t="shared" si="1"/>
        <v>44215018</v>
      </c>
    </row>
    <row r="31" spans="1:8" ht="15.75">
      <c r="A31" s="138">
        <v>14</v>
      </c>
      <c r="B31" s="62" t="s">
        <v>161</v>
      </c>
      <c r="C31" s="298">
        <f>C22-C30</f>
        <v>29395876.739999998</v>
      </c>
      <c r="D31" s="298">
        <f>D22-D30</f>
        <v>13126706</v>
      </c>
      <c r="E31" s="286">
        <f t="shared" si="0"/>
        <v>42522582.739999995</v>
      </c>
      <c r="F31" s="298">
        <f>F22-F30</f>
        <v>24245079</v>
      </c>
      <c r="G31" s="298">
        <f>G22-G30</f>
        <v>16455561.57</v>
      </c>
      <c r="H31" s="297">
        <f t="shared" si="1"/>
        <v>40700640.57</v>
      </c>
    </row>
    <row r="32" spans="1:8">
      <c r="A32" s="138"/>
      <c r="B32" s="57"/>
      <c r="C32" s="300"/>
      <c r="D32" s="300"/>
      <c r="E32" s="300"/>
      <c r="F32" s="300"/>
      <c r="G32" s="300"/>
      <c r="H32" s="301"/>
    </row>
    <row r="33" spans="1:8" ht="15.75">
      <c r="A33" s="138"/>
      <c r="B33" s="57" t="s">
        <v>162</v>
      </c>
      <c r="C33" s="296"/>
      <c r="D33" s="296"/>
      <c r="E33" s="285"/>
      <c r="F33" s="296"/>
      <c r="G33" s="296"/>
      <c r="H33" s="299"/>
    </row>
    <row r="34" spans="1:8" ht="15.75">
      <c r="A34" s="138">
        <v>15</v>
      </c>
      <c r="B34" s="56" t="s">
        <v>133</v>
      </c>
      <c r="C34" s="302">
        <f>C35-C36</f>
        <v>13265150.109999999</v>
      </c>
      <c r="D34" s="302">
        <f>D35-D36</f>
        <v>645339.44000000041</v>
      </c>
      <c r="E34" s="286">
        <f t="shared" si="0"/>
        <v>13910489.550000001</v>
      </c>
      <c r="F34" s="302">
        <f>F35-F36</f>
        <v>11306247.74</v>
      </c>
      <c r="G34" s="302">
        <f>G35-G36</f>
        <v>1200049.6999999997</v>
      </c>
      <c r="H34" s="297">
        <f t="shared" si="1"/>
        <v>12506297.439999999</v>
      </c>
    </row>
    <row r="35" spans="1:8" ht="15.75">
      <c r="A35" s="138">
        <v>15.1</v>
      </c>
      <c r="B35" s="60" t="s">
        <v>163</v>
      </c>
      <c r="C35" s="296">
        <v>14559118.109999999</v>
      </c>
      <c r="D35" s="296">
        <v>4909322</v>
      </c>
      <c r="E35" s="286">
        <f t="shared" si="0"/>
        <v>19468440.109999999</v>
      </c>
      <c r="F35" s="296">
        <v>12653393.74</v>
      </c>
      <c r="G35" s="296">
        <v>4622980.43</v>
      </c>
      <c r="H35" s="297">
        <f t="shared" si="1"/>
        <v>17276374.170000002</v>
      </c>
    </row>
    <row r="36" spans="1:8" ht="15.75">
      <c r="A36" s="138">
        <v>15.2</v>
      </c>
      <c r="B36" s="60" t="s">
        <v>164</v>
      </c>
      <c r="C36" s="296">
        <v>1293968</v>
      </c>
      <c r="D36" s="296">
        <v>4263982.5599999996</v>
      </c>
      <c r="E36" s="286">
        <f t="shared" si="0"/>
        <v>5557950.5599999996</v>
      </c>
      <c r="F36" s="296">
        <v>1347146</v>
      </c>
      <c r="G36" s="296">
        <v>3422930.73</v>
      </c>
      <c r="H36" s="297">
        <f t="shared" si="1"/>
        <v>4770076.7300000004</v>
      </c>
    </row>
    <row r="37" spans="1:8" ht="15.75">
      <c r="A37" s="138">
        <v>16</v>
      </c>
      <c r="B37" s="59" t="s">
        <v>165</v>
      </c>
      <c r="C37" s="296">
        <v>0</v>
      </c>
      <c r="D37" s="296">
        <v>0</v>
      </c>
      <c r="E37" s="286">
        <f t="shared" si="0"/>
        <v>0</v>
      </c>
      <c r="F37" s="296">
        <v>0</v>
      </c>
      <c r="G37" s="296">
        <v>0</v>
      </c>
      <c r="H37" s="297">
        <f t="shared" si="1"/>
        <v>0</v>
      </c>
    </row>
    <row r="38" spans="1:8" ht="15.75">
      <c r="A38" s="138">
        <v>17</v>
      </c>
      <c r="B38" s="59" t="s">
        <v>166</v>
      </c>
      <c r="C38" s="296">
        <v>0</v>
      </c>
      <c r="D38" s="296">
        <v>0</v>
      </c>
      <c r="E38" s="286">
        <f t="shared" si="0"/>
        <v>0</v>
      </c>
      <c r="F38" s="296">
        <v>0</v>
      </c>
      <c r="G38" s="296">
        <v>0</v>
      </c>
      <c r="H38" s="297">
        <f t="shared" si="1"/>
        <v>0</v>
      </c>
    </row>
    <row r="39" spans="1:8" ht="15.75">
      <c r="A39" s="138">
        <v>18</v>
      </c>
      <c r="B39" s="59" t="s">
        <v>167</v>
      </c>
      <c r="C39" s="296">
        <v>0</v>
      </c>
      <c r="D39" s="296">
        <v>0</v>
      </c>
      <c r="E39" s="286">
        <f t="shared" si="0"/>
        <v>0</v>
      </c>
      <c r="F39" s="296">
        <v>0</v>
      </c>
      <c r="G39" s="296">
        <v>0</v>
      </c>
      <c r="H39" s="297">
        <f t="shared" si="1"/>
        <v>0</v>
      </c>
    </row>
    <row r="40" spans="1:8" ht="15.75">
      <c r="A40" s="138">
        <v>19</v>
      </c>
      <c r="B40" s="59" t="s">
        <v>168</v>
      </c>
      <c r="C40" s="296">
        <v>-5532517</v>
      </c>
      <c r="D40" s="296">
        <v>0</v>
      </c>
      <c r="E40" s="286">
        <f t="shared" si="0"/>
        <v>-5532517</v>
      </c>
      <c r="F40" s="296">
        <v>11485445</v>
      </c>
      <c r="G40" s="296">
        <v>0</v>
      </c>
      <c r="H40" s="297">
        <f t="shared" si="1"/>
        <v>11485445</v>
      </c>
    </row>
    <row r="41" spans="1:8" ht="15.75">
      <c r="A41" s="138">
        <v>20</v>
      </c>
      <c r="B41" s="59" t="s">
        <v>169</v>
      </c>
      <c r="C41" s="296">
        <v>17244375.352497999</v>
      </c>
      <c r="D41" s="296">
        <v>0</v>
      </c>
      <c r="E41" s="286">
        <f t="shared" si="0"/>
        <v>17244375.352497999</v>
      </c>
      <c r="F41" s="296">
        <v>-3923868</v>
      </c>
      <c r="G41" s="296">
        <v>0</v>
      </c>
      <c r="H41" s="297">
        <f t="shared" si="1"/>
        <v>-3923868</v>
      </c>
    </row>
    <row r="42" spans="1:8" ht="15.75">
      <c r="A42" s="138">
        <v>21</v>
      </c>
      <c r="B42" s="59" t="s">
        <v>170</v>
      </c>
      <c r="C42" s="296">
        <v>5352150</v>
      </c>
      <c r="D42" s="296">
        <v>0</v>
      </c>
      <c r="E42" s="286">
        <f t="shared" si="0"/>
        <v>5352150</v>
      </c>
      <c r="F42" s="296">
        <v>-1334</v>
      </c>
      <c r="G42" s="296">
        <v>0</v>
      </c>
      <c r="H42" s="297">
        <f t="shared" si="1"/>
        <v>-1334</v>
      </c>
    </row>
    <row r="43" spans="1:8" ht="15.75">
      <c r="A43" s="138">
        <v>22</v>
      </c>
      <c r="B43" s="59" t="s">
        <v>171</v>
      </c>
      <c r="C43" s="296">
        <v>559009.02999999991</v>
      </c>
      <c r="D43" s="296">
        <v>0</v>
      </c>
      <c r="E43" s="286">
        <f t="shared" si="0"/>
        <v>559009.02999999991</v>
      </c>
      <c r="F43" s="296">
        <v>318472.2</v>
      </c>
      <c r="G43" s="296">
        <v>0</v>
      </c>
      <c r="H43" s="297">
        <f t="shared" si="1"/>
        <v>318472.2</v>
      </c>
    </row>
    <row r="44" spans="1:8" ht="15.75">
      <c r="A44" s="138">
        <v>23</v>
      </c>
      <c r="B44" s="59" t="s">
        <v>172</v>
      </c>
      <c r="C44" s="296">
        <v>2775296.68</v>
      </c>
      <c r="D44" s="296">
        <v>1215598</v>
      </c>
      <c r="E44" s="286">
        <f t="shared" si="0"/>
        <v>3990894.68</v>
      </c>
      <c r="F44" s="296">
        <v>4344713.0599999996</v>
      </c>
      <c r="G44" s="296">
        <v>1375113</v>
      </c>
      <c r="H44" s="297">
        <f t="shared" si="1"/>
        <v>5719826.0599999996</v>
      </c>
    </row>
    <row r="45" spans="1:8" ht="15.75">
      <c r="A45" s="138">
        <v>24</v>
      </c>
      <c r="B45" s="62" t="s">
        <v>173</v>
      </c>
      <c r="C45" s="298">
        <f>C34+C37+C38+C39+C40+C41+C42+C43+C44</f>
        <v>33663464.172498003</v>
      </c>
      <c r="D45" s="298">
        <f>D34+D37+D38+D39+D40+D41+D42+D43+D44</f>
        <v>1860937.4400000004</v>
      </c>
      <c r="E45" s="286">
        <f t="shared" si="0"/>
        <v>35524401.612498</v>
      </c>
      <c r="F45" s="298">
        <f>F34+F37+F38+F39+F40+F41+F42+F43+F44</f>
        <v>23529676</v>
      </c>
      <c r="G45" s="298">
        <f>G34+G37+G38+G39+G40+G41+G42+G43+G44</f>
        <v>2575162.6999999997</v>
      </c>
      <c r="H45" s="297">
        <f t="shared" si="1"/>
        <v>26104838.699999999</v>
      </c>
    </row>
    <row r="46" spans="1:8">
      <c r="A46" s="138"/>
      <c r="B46" s="57" t="s">
        <v>174</v>
      </c>
      <c r="C46" s="296"/>
      <c r="D46" s="296"/>
      <c r="E46" s="296"/>
      <c r="F46" s="296"/>
      <c r="G46" s="296"/>
      <c r="H46" s="303"/>
    </row>
    <row r="47" spans="1:8" ht="15.75">
      <c r="A47" s="138">
        <v>25</v>
      </c>
      <c r="B47" s="59" t="s">
        <v>175</v>
      </c>
      <c r="C47" s="296">
        <v>3990420.56</v>
      </c>
      <c r="D47" s="296">
        <v>1809114.44</v>
      </c>
      <c r="E47" s="286">
        <f t="shared" si="0"/>
        <v>5799535</v>
      </c>
      <c r="F47" s="296">
        <v>2897633</v>
      </c>
      <c r="G47" s="296">
        <v>1382461.27</v>
      </c>
      <c r="H47" s="297">
        <f t="shared" si="1"/>
        <v>4280094.2699999996</v>
      </c>
    </row>
    <row r="48" spans="1:8" ht="15.75">
      <c r="A48" s="138">
        <v>26</v>
      </c>
      <c r="B48" s="59" t="s">
        <v>176</v>
      </c>
      <c r="C48" s="296">
        <v>3527155</v>
      </c>
      <c r="D48" s="296">
        <v>773035</v>
      </c>
      <c r="E48" s="286">
        <f t="shared" si="0"/>
        <v>4300190</v>
      </c>
      <c r="F48" s="296">
        <v>3421481</v>
      </c>
      <c r="G48" s="296">
        <v>492423</v>
      </c>
      <c r="H48" s="297">
        <f t="shared" si="1"/>
        <v>3913904</v>
      </c>
    </row>
    <row r="49" spans="1:9" ht="15.75">
      <c r="A49" s="138">
        <v>27</v>
      </c>
      <c r="B49" s="59" t="s">
        <v>177</v>
      </c>
      <c r="C49" s="296">
        <v>29073215</v>
      </c>
      <c r="D49" s="296">
        <v>0</v>
      </c>
      <c r="E49" s="286">
        <f t="shared" si="0"/>
        <v>29073215</v>
      </c>
      <c r="F49" s="296">
        <v>27707216</v>
      </c>
      <c r="G49" s="296">
        <v>0</v>
      </c>
      <c r="H49" s="297">
        <f t="shared" si="1"/>
        <v>27707216</v>
      </c>
    </row>
    <row r="50" spans="1:9" ht="15.75">
      <c r="A50" s="138">
        <v>28</v>
      </c>
      <c r="B50" s="59" t="s">
        <v>315</v>
      </c>
      <c r="C50" s="296">
        <v>549574</v>
      </c>
      <c r="D50" s="296">
        <v>0</v>
      </c>
      <c r="E50" s="286">
        <f t="shared" si="0"/>
        <v>549574</v>
      </c>
      <c r="F50" s="296">
        <v>505278</v>
      </c>
      <c r="G50" s="296">
        <v>0</v>
      </c>
      <c r="H50" s="297">
        <f t="shared" si="1"/>
        <v>505278</v>
      </c>
    </row>
    <row r="51" spans="1:9" ht="15.75">
      <c r="A51" s="138">
        <v>29</v>
      </c>
      <c r="B51" s="59" t="s">
        <v>178</v>
      </c>
      <c r="C51" s="296">
        <v>3744956</v>
      </c>
      <c r="D51" s="296">
        <v>0</v>
      </c>
      <c r="E51" s="286">
        <f t="shared" si="0"/>
        <v>3744956</v>
      </c>
      <c r="F51" s="296">
        <v>3657845</v>
      </c>
      <c r="G51" s="296">
        <v>0</v>
      </c>
      <c r="H51" s="297">
        <f t="shared" si="1"/>
        <v>3657845</v>
      </c>
    </row>
    <row r="52" spans="1:9" ht="15.75">
      <c r="A52" s="138">
        <v>30</v>
      </c>
      <c r="B52" s="59" t="s">
        <v>179</v>
      </c>
      <c r="C52" s="296">
        <v>4888679</v>
      </c>
      <c r="D52" s="296">
        <v>90610</v>
      </c>
      <c r="E52" s="286">
        <f t="shared" si="0"/>
        <v>4979289</v>
      </c>
      <c r="F52" s="296">
        <v>4091323</v>
      </c>
      <c r="G52" s="296">
        <v>91409</v>
      </c>
      <c r="H52" s="297">
        <f t="shared" si="1"/>
        <v>4182732</v>
      </c>
    </row>
    <row r="53" spans="1:9" ht="15.75">
      <c r="A53" s="138">
        <v>31</v>
      </c>
      <c r="B53" s="62" t="s">
        <v>180</v>
      </c>
      <c r="C53" s="298">
        <f>C47+C48+C49+C50+C51+C52</f>
        <v>45773999.560000002</v>
      </c>
      <c r="D53" s="298">
        <f>D47+D48+D49+D50+D51+D52</f>
        <v>2672759.44</v>
      </c>
      <c r="E53" s="286">
        <f t="shared" si="0"/>
        <v>48446759</v>
      </c>
      <c r="F53" s="298">
        <f>F47+F48+F49+F50+F51+F52</f>
        <v>42280776</v>
      </c>
      <c r="G53" s="298">
        <f>G47+G48+G49+G50+G51+G52</f>
        <v>1966293.27</v>
      </c>
      <c r="H53" s="297">
        <f t="shared" si="1"/>
        <v>44247069.270000003</v>
      </c>
    </row>
    <row r="54" spans="1:9" ht="15.75">
      <c r="A54" s="138">
        <v>32</v>
      </c>
      <c r="B54" s="62" t="s">
        <v>181</v>
      </c>
      <c r="C54" s="298">
        <f>C45-C53</f>
        <v>-12110535.387502</v>
      </c>
      <c r="D54" s="298">
        <f>D45-D53</f>
        <v>-811821.99999999953</v>
      </c>
      <c r="E54" s="286">
        <f t="shared" si="0"/>
        <v>-12922357.387502</v>
      </c>
      <c r="F54" s="298">
        <f>F45-F53</f>
        <v>-18751100</v>
      </c>
      <c r="G54" s="298">
        <f>G45-G53</f>
        <v>608869.4299999997</v>
      </c>
      <c r="H54" s="297">
        <f t="shared" si="1"/>
        <v>-18142230.57</v>
      </c>
    </row>
    <row r="55" spans="1:9">
      <c r="A55" s="138"/>
      <c r="B55" s="57"/>
      <c r="C55" s="300"/>
      <c r="D55" s="300"/>
      <c r="E55" s="300"/>
      <c r="F55" s="300"/>
      <c r="G55" s="300"/>
      <c r="H55" s="301"/>
    </row>
    <row r="56" spans="1:9" ht="15.75">
      <c r="A56" s="138">
        <v>33</v>
      </c>
      <c r="B56" s="62" t="s">
        <v>182</v>
      </c>
      <c r="C56" s="298">
        <f>C31+C54</f>
        <v>17285341.352497999</v>
      </c>
      <c r="D56" s="298">
        <f>D31+D54</f>
        <v>12314884</v>
      </c>
      <c r="E56" s="286">
        <f t="shared" si="0"/>
        <v>29600225.352497999</v>
      </c>
      <c r="F56" s="298">
        <f>F31+F54</f>
        <v>5493979</v>
      </c>
      <c r="G56" s="298">
        <f>G31+G54</f>
        <v>17064431</v>
      </c>
      <c r="H56" s="297">
        <f t="shared" si="1"/>
        <v>22558410</v>
      </c>
    </row>
    <row r="57" spans="1:9">
      <c r="A57" s="138"/>
      <c r="B57" s="57"/>
      <c r="C57" s="300"/>
      <c r="D57" s="300"/>
      <c r="E57" s="300"/>
      <c r="F57" s="300"/>
      <c r="G57" s="300"/>
      <c r="H57" s="301"/>
    </row>
    <row r="58" spans="1:9" ht="15.75">
      <c r="A58" s="138">
        <v>34</v>
      </c>
      <c r="B58" s="59" t="s">
        <v>183</v>
      </c>
      <c r="C58" s="296">
        <v>10788904</v>
      </c>
      <c r="D58" s="485">
        <v>0</v>
      </c>
      <c r="E58" s="286">
        <f t="shared" si="0"/>
        <v>10788904</v>
      </c>
      <c r="F58" s="296">
        <v>-3850963</v>
      </c>
      <c r="G58" s="485">
        <v>0</v>
      </c>
      <c r="H58" s="297">
        <f t="shared" si="1"/>
        <v>-3850963</v>
      </c>
    </row>
    <row r="59" spans="1:9" s="218" customFormat="1" ht="15.75">
      <c r="A59" s="138">
        <v>35</v>
      </c>
      <c r="B59" s="56" t="s">
        <v>184</v>
      </c>
      <c r="C59" s="485">
        <v>0</v>
      </c>
      <c r="D59" s="485">
        <v>0</v>
      </c>
      <c r="E59" s="304">
        <f t="shared" si="0"/>
        <v>0</v>
      </c>
      <c r="F59" s="305">
        <v>125000</v>
      </c>
      <c r="G59" s="485">
        <v>0</v>
      </c>
      <c r="H59" s="306">
        <f t="shared" si="1"/>
        <v>125000</v>
      </c>
      <c r="I59" s="217"/>
    </row>
    <row r="60" spans="1:9" ht="15.75">
      <c r="A60" s="138">
        <v>36</v>
      </c>
      <c r="B60" s="59" t="s">
        <v>185</v>
      </c>
      <c r="C60" s="296">
        <v>-12535102.647502</v>
      </c>
      <c r="D60" s="485">
        <v>0</v>
      </c>
      <c r="E60" s="286">
        <f t="shared" si="0"/>
        <v>-12535102.647502</v>
      </c>
      <c r="F60" s="296">
        <v>9290264</v>
      </c>
      <c r="G60" s="485">
        <v>0</v>
      </c>
      <c r="H60" s="297">
        <f t="shared" si="1"/>
        <v>9290264</v>
      </c>
    </row>
    <row r="61" spans="1:9" ht="15.75">
      <c r="A61" s="138">
        <v>37</v>
      </c>
      <c r="B61" s="62" t="s">
        <v>186</v>
      </c>
      <c r="C61" s="298">
        <f>C58+C59+C60</f>
        <v>-1746198.6475019995</v>
      </c>
      <c r="D61" s="298">
        <f>D58+D59+D60</f>
        <v>0</v>
      </c>
      <c r="E61" s="286">
        <f t="shared" si="0"/>
        <v>-1746198.6475019995</v>
      </c>
      <c r="F61" s="298">
        <f>F58+F59+F60</f>
        <v>5564301</v>
      </c>
      <c r="G61" s="298">
        <f>G58+G59+G60</f>
        <v>0</v>
      </c>
      <c r="H61" s="297">
        <f t="shared" si="1"/>
        <v>5564301</v>
      </c>
    </row>
    <row r="62" spans="1:9">
      <c r="A62" s="138"/>
      <c r="B62" s="63"/>
      <c r="C62" s="296"/>
      <c r="D62" s="296"/>
      <c r="E62" s="296"/>
      <c r="F62" s="296"/>
      <c r="G62" s="296"/>
      <c r="H62" s="303"/>
    </row>
    <row r="63" spans="1:9" ht="15.75">
      <c r="A63" s="138">
        <v>38</v>
      </c>
      <c r="B63" s="64" t="s">
        <v>316</v>
      </c>
      <c r="C63" s="298">
        <f>C56-C61</f>
        <v>19031540</v>
      </c>
      <c r="D63" s="298">
        <f>D56-D61</f>
        <v>12314884</v>
      </c>
      <c r="E63" s="286">
        <f t="shared" si="0"/>
        <v>31346424</v>
      </c>
      <c r="F63" s="298">
        <f>F56-F61</f>
        <v>-70322</v>
      </c>
      <c r="G63" s="298">
        <f>G56-G61</f>
        <v>17064431</v>
      </c>
      <c r="H63" s="297">
        <f t="shared" si="1"/>
        <v>16994109</v>
      </c>
    </row>
    <row r="64" spans="1:9" ht="15.75">
      <c r="A64" s="136">
        <v>39</v>
      </c>
      <c r="B64" s="59" t="s">
        <v>187</v>
      </c>
      <c r="C64" s="307">
        <v>3759943</v>
      </c>
      <c r="D64" s="307"/>
      <c r="E64" s="286">
        <f t="shared" si="0"/>
        <v>3759943</v>
      </c>
      <c r="F64" s="307">
        <v>1234389</v>
      </c>
      <c r="G64" s="307"/>
      <c r="H64" s="297">
        <f t="shared" si="1"/>
        <v>1234389</v>
      </c>
    </row>
    <row r="65" spans="1:8" ht="15.75">
      <c r="A65" s="138">
        <v>40</v>
      </c>
      <c r="B65" s="62" t="s">
        <v>188</v>
      </c>
      <c r="C65" s="298">
        <f>C63-C64</f>
        <v>15271597</v>
      </c>
      <c r="D65" s="298">
        <f>D63-D64</f>
        <v>12314884</v>
      </c>
      <c r="E65" s="286">
        <f t="shared" si="0"/>
        <v>27586481</v>
      </c>
      <c r="F65" s="298">
        <f>F63-F64</f>
        <v>-1304711</v>
      </c>
      <c r="G65" s="298">
        <f>G63-G64</f>
        <v>17064431</v>
      </c>
      <c r="H65" s="297">
        <f t="shared" si="1"/>
        <v>15759720</v>
      </c>
    </row>
    <row r="66" spans="1:8" ht="15.75">
      <c r="A66" s="136">
        <v>41</v>
      </c>
      <c r="B66" s="59" t="s">
        <v>189</v>
      </c>
      <c r="C66" s="307"/>
      <c r="D66" s="307"/>
      <c r="E66" s="286">
        <f t="shared" si="0"/>
        <v>0</v>
      </c>
      <c r="F66" s="307"/>
      <c r="G66" s="307"/>
      <c r="H66" s="297">
        <f t="shared" si="1"/>
        <v>0</v>
      </c>
    </row>
    <row r="67" spans="1:8" ht="16.5" thickBot="1">
      <c r="A67" s="140">
        <v>42</v>
      </c>
      <c r="B67" s="141" t="s">
        <v>190</v>
      </c>
      <c r="C67" s="308">
        <f>C65+C66</f>
        <v>15271597</v>
      </c>
      <c r="D67" s="308">
        <f>D65+D66</f>
        <v>12314884</v>
      </c>
      <c r="E67" s="294">
        <f t="shared" si="0"/>
        <v>27586481</v>
      </c>
      <c r="F67" s="308">
        <f>F65+F66</f>
        <v>-1304711</v>
      </c>
      <c r="G67" s="308">
        <f>G65+G66</f>
        <v>17064431</v>
      </c>
      <c r="H67" s="309">
        <f t="shared" si="1"/>
        <v>15759720</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53"/>
  <sheetViews>
    <sheetView zoomScaleNormal="100" workbookViewId="0">
      <selection activeCell="C7" sqref="C7:H52"/>
    </sheetView>
  </sheetViews>
  <sheetFormatPr defaultRowHeight="15"/>
  <cols>
    <col min="1" max="1" width="9.5703125" bestFit="1" customWidth="1"/>
    <col min="2" max="2" width="72.28515625" customWidth="1"/>
    <col min="3" max="3" width="12.7109375" customWidth="1"/>
    <col min="4" max="4" width="18" customWidth="1"/>
    <col min="5" max="5" width="19.7109375" customWidth="1"/>
    <col min="6" max="6" width="16.7109375" customWidth="1"/>
    <col min="7" max="7" width="15.5703125" customWidth="1"/>
    <col min="8" max="8" width="16" customWidth="1"/>
  </cols>
  <sheetData>
    <row r="1" spans="1:8">
      <c r="A1" s="2" t="s">
        <v>231</v>
      </c>
      <c r="B1" s="479" t="str">
        <f>Info!C2</f>
        <v>სს "ვითიბი ბანკი ჯორჯია"</v>
      </c>
    </row>
    <row r="2" spans="1:8">
      <c r="A2" s="2" t="s">
        <v>232</v>
      </c>
      <c r="B2" s="479">
        <f>Info!D2</f>
        <v>43373</v>
      </c>
    </row>
    <row r="3" spans="1:8">
      <c r="A3" s="2"/>
    </row>
    <row r="4" spans="1:8" ht="16.5" thickBot="1">
      <c r="A4" s="2" t="s">
        <v>656</v>
      </c>
      <c r="B4" s="2"/>
      <c r="C4" s="229"/>
      <c r="D4" s="229"/>
      <c r="E4" s="229"/>
      <c r="F4" s="230"/>
      <c r="G4" s="230"/>
      <c r="H4" s="231" t="s">
        <v>135</v>
      </c>
    </row>
    <row r="5" spans="1:8" ht="15.75">
      <c r="A5" s="523" t="s">
        <v>32</v>
      </c>
      <c r="B5" s="525" t="s">
        <v>288</v>
      </c>
      <c r="C5" s="527" t="s">
        <v>237</v>
      </c>
      <c r="D5" s="527"/>
      <c r="E5" s="527"/>
      <c r="F5" s="527" t="s">
        <v>238</v>
      </c>
      <c r="G5" s="527"/>
      <c r="H5" s="528"/>
    </row>
    <row r="6" spans="1:8">
      <c r="A6" s="524"/>
      <c r="B6" s="526"/>
      <c r="C6" s="44" t="s">
        <v>33</v>
      </c>
      <c r="D6" s="44" t="s">
        <v>136</v>
      </c>
      <c r="E6" s="44" t="s">
        <v>74</v>
      </c>
      <c r="F6" s="44" t="s">
        <v>33</v>
      </c>
      <c r="G6" s="44" t="s">
        <v>136</v>
      </c>
      <c r="H6" s="45" t="s">
        <v>74</v>
      </c>
    </row>
    <row r="7" spans="1:8" s="3" customFormat="1" ht="15.75">
      <c r="A7" s="232">
        <v>1</v>
      </c>
      <c r="B7" s="233" t="s">
        <v>795</v>
      </c>
      <c r="C7" s="288">
        <v>74088337</v>
      </c>
      <c r="D7" s="288">
        <v>77671134</v>
      </c>
      <c r="E7" s="310">
        <f>C7+D7</f>
        <v>151759471</v>
      </c>
      <c r="F7" s="288">
        <v>75733090</v>
      </c>
      <c r="G7" s="288">
        <v>67932437</v>
      </c>
      <c r="H7" s="289">
        <f t="shared" ref="H7:H53" si="0">F7+G7</f>
        <v>143665527</v>
      </c>
    </row>
    <row r="8" spans="1:8" s="3" customFormat="1" ht="15.75">
      <c r="A8" s="232">
        <v>1.1000000000000001</v>
      </c>
      <c r="B8" s="234" t="s">
        <v>320</v>
      </c>
      <c r="C8" s="288">
        <v>36423951</v>
      </c>
      <c r="D8" s="288">
        <v>37239156</v>
      </c>
      <c r="E8" s="310">
        <f t="shared" ref="E8:E53" si="1">C8+D8</f>
        <v>73663107</v>
      </c>
      <c r="F8" s="288">
        <v>28144027</v>
      </c>
      <c r="G8" s="288">
        <v>48460508</v>
      </c>
      <c r="H8" s="289">
        <f t="shared" si="0"/>
        <v>76604535</v>
      </c>
    </row>
    <row r="9" spans="1:8" s="3" customFormat="1" ht="15.75">
      <c r="A9" s="232">
        <v>1.2</v>
      </c>
      <c r="B9" s="234" t="s">
        <v>321</v>
      </c>
      <c r="C9" s="288">
        <v>0</v>
      </c>
      <c r="D9" s="288">
        <v>5478272.9900000002</v>
      </c>
      <c r="E9" s="310">
        <f t="shared" si="1"/>
        <v>5478272.9900000002</v>
      </c>
      <c r="F9" s="288">
        <v>0</v>
      </c>
      <c r="G9" s="288">
        <v>1441206.8599999999</v>
      </c>
      <c r="H9" s="289">
        <f t="shared" si="0"/>
        <v>1441206.8599999999</v>
      </c>
    </row>
    <row r="10" spans="1:8" s="3" customFormat="1" ht="15.75">
      <c r="A10" s="232">
        <v>1.3</v>
      </c>
      <c r="B10" s="234" t="s">
        <v>322</v>
      </c>
      <c r="C10" s="288">
        <v>37664386</v>
      </c>
      <c r="D10" s="288">
        <v>34953705.009999998</v>
      </c>
      <c r="E10" s="310">
        <f t="shared" si="1"/>
        <v>72618091.00999999</v>
      </c>
      <c r="F10" s="288">
        <v>47589063</v>
      </c>
      <c r="G10" s="288">
        <v>18030722.140000001</v>
      </c>
      <c r="H10" s="289">
        <f t="shared" si="0"/>
        <v>65619785.140000001</v>
      </c>
    </row>
    <row r="11" spans="1:8" s="3" customFormat="1" ht="15.75">
      <c r="A11" s="232">
        <v>1.4</v>
      </c>
      <c r="B11" s="234" t="s">
        <v>323</v>
      </c>
      <c r="C11" s="288">
        <v>12800</v>
      </c>
      <c r="D11" s="288">
        <v>0</v>
      </c>
      <c r="E11" s="310">
        <f t="shared" si="1"/>
        <v>12800</v>
      </c>
      <c r="F11" s="288">
        <v>101800</v>
      </c>
      <c r="G11" s="288">
        <v>0</v>
      </c>
      <c r="H11" s="289">
        <f t="shared" si="0"/>
        <v>101800</v>
      </c>
    </row>
    <row r="12" spans="1:8" s="3" customFormat="1" ht="29.25" customHeight="1">
      <c r="A12" s="232">
        <v>2</v>
      </c>
      <c r="B12" s="233" t="s">
        <v>324</v>
      </c>
      <c r="C12" s="288">
        <v>0</v>
      </c>
      <c r="D12" s="288">
        <v>0</v>
      </c>
      <c r="E12" s="310">
        <f t="shared" si="1"/>
        <v>0</v>
      </c>
      <c r="F12" s="288">
        <v>0</v>
      </c>
      <c r="G12" s="288">
        <v>0</v>
      </c>
      <c r="H12" s="289">
        <f t="shared" si="0"/>
        <v>0</v>
      </c>
    </row>
    <row r="13" spans="1:8" s="3" customFormat="1" ht="25.5">
      <c r="A13" s="232">
        <v>3</v>
      </c>
      <c r="B13" s="233" t="s">
        <v>325</v>
      </c>
      <c r="C13" s="288">
        <v>68122812</v>
      </c>
      <c r="D13" s="288">
        <v>0</v>
      </c>
      <c r="E13" s="310">
        <f t="shared" si="1"/>
        <v>68122812</v>
      </c>
      <c r="F13" s="288">
        <v>52778217</v>
      </c>
      <c r="G13" s="288">
        <v>0</v>
      </c>
      <c r="H13" s="289">
        <f t="shared" si="0"/>
        <v>52778217</v>
      </c>
    </row>
    <row r="14" spans="1:8" s="3" customFormat="1" ht="15.75">
      <c r="A14" s="232">
        <v>3.1</v>
      </c>
      <c r="B14" s="234" t="s">
        <v>326</v>
      </c>
      <c r="C14" s="288">
        <v>68122812</v>
      </c>
      <c r="D14" s="288">
        <v>0</v>
      </c>
      <c r="E14" s="310">
        <f t="shared" si="1"/>
        <v>68122812</v>
      </c>
      <c r="F14" s="288">
        <v>52778217</v>
      </c>
      <c r="G14" s="288">
        <v>0</v>
      </c>
      <c r="H14" s="289">
        <f t="shared" si="0"/>
        <v>52778217</v>
      </c>
    </row>
    <row r="15" spans="1:8" s="3" customFormat="1" ht="15.75">
      <c r="A15" s="232">
        <v>3.2</v>
      </c>
      <c r="B15" s="234" t="s">
        <v>327</v>
      </c>
      <c r="C15" s="288">
        <v>0</v>
      </c>
      <c r="D15" s="288">
        <v>0</v>
      </c>
      <c r="E15" s="310">
        <f t="shared" si="1"/>
        <v>0</v>
      </c>
      <c r="F15" s="288">
        <v>0</v>
      </c>
      <c r="G15" s="288">
        <v>0</v>
      </c>
      <c r="H15" s="289">
        <f t="shared" si="0"/>
        <v>0</v>
      </c>
    </row>
    <row r="16" spans="1:8" s="3" customFormat="1" ht="15.75">
      <c r="A16" s="232">
        <v>4</v>
      </c>
      <c r="B16" s="233" t="s">
        <v>328</v>
      </c>
      <c r="C16" s="288">
        <v>434015482</v>
      </c>
      <c r="D16" s="288">
        <v>28220071038</v>
      </c>
      <c r="E16" s="310">
        <f t="shared" si="1"/>
        <v>28654086520</v>
      </c>
      <c r="F16" s="288">
        <v>370685958</v>
      </c>
      <c r="G16" s="288">
        <v>22775789066</v>
      </c>
      <c r="H16" s="289">
        <f t="shared" si="0"/>
        <v>23146475024</v>
      </c>
    </row>
    <row r="17" spans="1:8" s="3" customFormat="1" ht="15.75">
      <c r="A17" s="232">
        <v>4.0999999999999996</v>
      </c>
      <c r="B17" s="234" t="s">
        <v>329</v>
      </c>
      <c r="C17" s="288">
        <v>434015482</v>
      </c>
      <c r="D17" s="288">
        <v>28149447361.781502</v>
      </c>
      <c r="E17" s="310">
        <f t="shared" si="1"/>
        <v>28583462843.781502</v>
      </c>
      <c r="F17" s="288">
        <v>370685958</v>
      </c>
      <c r="G17" s="288">
        <v>22765722563.07</v>
      </c>
      <c r="H17" s="289">
        <f t="shared" si="0"/>
        <v>23136408521.07</v>
      </c>
    </row>
    <row r="18" spans="1:8" s="3" customFormat="1" ht="15.75">
      <c r="A18" s="232">
        <v>4.2</v>
      </c>
      <c r="B18" s="234" t="s">
        <v>330</v>
      </c>
      <c r="C18" s="288">
        <v>0</v>
      </c>
      <c r="D18" s="288">
        <v>70623676.218500003</v>
      </c>
      <c r="E18" s="310">
        <f t="shared" si="1"/>
        <v>70623676.218500003</v>
      </c>
      <c r="F18" s="288">
        <v>0</v>
      </c>
      <c r="G18" s="288">
        <v>10066502.93</v>
      </c>
      <c r="H18" s="289">
        <f t="shared" si="0"/>
        <v>10066502.93</v>
      </c>
    </row>
    <row r="19" spans="1:8" s="3" customFormat="1" ht="25.5">
      <c r="A19" s="232">
        <v>5</v>
      </c>
      <c r="B19" s="233" t="s">
        <v>331</v>
      </c>
      <c r="C19" s="288">
        <v>68170003.430000007</v>
      </c>
      <c r="D19" s="288">
        <v>3838314017.9983006</v>
      </c>
      <c r="E19" s="310">
        <f t="shared" si="1"/>
        <v>3906484021.4283004</v>
      </c>
      <c r="F19" s="288">
        <v>70565060.879999995</v>
      </c>
      <c r="G19" s="288">
        <v>3018294896.1633997</v>
      </c>
      <c r="H19" s="289">
        <f t="shared" si="0"/>
        <v>3088859957.0433998</v>
      </c>
    </row>
    <row r="20" spans="1:8" s="3" customFormat="1" ht="15.75">
      <c r="A20" s="232">
        <v>5.0999999999999996</v>
      </c>
      <c r="B20" s="234" t="s">
        <v>332</v>
      </c>
      <c r="C20" s="288">
        <v>14327178.76</v>
      </c>
      <c r="D20" s="288">
        <v>49597883.441299997</v>
      </c>
      <c r="E20" s="310">
        <f t="shared" si="1"/>
        <v>63925062.201299995</v>
      </c>
      <c r="F20" s="288">
        <v>19940205.329999998</v>
      </c>
      <c r="G20" s="288">
        <v>55537473.262000002</v>
      </c>
      <c r="H20" s="289">
        <f t="shared" si="0"/>
        <v>75477678.592000008</v>
      </c>
    </row>
    <row r="21" spans="1:8" s="3" customFormat="1" ht="15.75">
      <c r="A21" s="232">
        <v>5.2</v>
      </c>
      <c r="B21" s="234" t="s">
        <v>333</v>
      </c>
      <c r="C21" s="288">
        <v>1</v>
      </c>
      <c r="D21" s="288">
        <v>18212780.580699999</v>
      </c>
      <c r="E21" s="310">
        <f t="shared" si="1"/>
        <v>18212781.580699999</v>
      </c>
      <c r="F21" s="288">
        <v>1</v>
      </c>
      <c r="G21" s="288">
        <v>17736812.4518</v>
      </c>
      <c r="H21" s="289">
        <f t="shared" si="0"/>
        <v>17736813.4518</v>
      </c>
    </row>
    <row r="22" spans="1:8" s="3" customFormat="1" ht="15.75">
      <c r="A22" s="232">
        <v>5.3</v>
      </c>
      <c r="B22" s="234" t="s">
        <v>334</v>
      </c>
      <c r="C22" s="288">
        <v>37964162.600000001</v>
      </c>
      <c r="D22" s="288">
        <v>2849789287.4527006</v>
      </c>
      <c r="E22" s="310">
        <f t="shared" si="1"/>
        <v>2887753450.0527005</v>
      </c>
      <c r="F22" s="288">
        <v>37408582.700000003</v>
      </c>
      <c r="G22" s="288">
        <v>2521598497.3483</v>
      </c>
      <c r="H22" s="289">
        <f t="shared" si="0"/>
        <v>2559007080.0482998</v>
      </c>
    </row>
    <row r="23" spans="1:8" s="3" customFormat="1" ht="15.75">
      <c r="A23" s="232" t="s">
        <v>335</v>
      </c>
      <c r="B23" s="235" t="s">
        <v>336</v>
      </c>
      <c r="C23" s="288">
        <v>7026438.7999999998</v>
      </c>
      <c r="D23" s="288">
        <v>1008729991.2515</v>
      </c>
      <c r="E23" s="310">
        <f t="shared" si="1"/>
        <v>1015756430.0515</v>
      </c>
      <c r="F23" s="288">
        <v>6546871.7000000002</v>
      </c>
      <c r="G23" s="288">
        <v>808073559.30680001</v>
      </c>
      <c r="H23" s="289">
        <f t="shared" si="0"/>
        <v>814620431.00680006</v>
      </c>
    </row>
    <row r="24" spans="1:8" s="3" customFormat="1" ht="15.75">
      <c r="A24" s="232" t="s">
        <v>337</v>
      </c>
      <c r="B24" s="235" t="s">
        <v>338</v>
      </c>
      <c r="C24" s="288">
        <v>23553578</v>
      </c>
      <c r="D24" s="288">
        <v>1115724132.9783001</v>
      </c>
      <c r="E24" s="310">
        <f t="shared" si="1"/>
        <v>1139277710.9783001</v>
      </c>
      <c r="F24" s="288">
        <v>23590784</v>
      </c>
      <c r="G24" s="288">
        <v>1038090903.4372</v>
      </c>
      <c r="H24" s="289">
        <f t="shared" si="0"/>
        <v>1061681687.4372</v>
      </c>
    </row>
    <row r="25" spans="1:8" s="3" customFormat="1" ht="15.75">
      <c r="A25" s="232" t="s">
        <v>339</v>
      </c>
      <c r="B25" s="236" t="s">
        <v>340</v>
      </c>
      <c r="C25" s="288">
        <v>0</v>
      </c>
      <c r="D25" s="288">
        <v>31376450.978399999</v>
      </c>
      <c r="E25" s="310">
        <f t="shared" si="1"/>
        <v>31376450.978399999</v>
      </c>
      <c r="F25" s="288">
        <v>0</v>
      </c>
      <c r="G25" s="288">
        <v>35334296.262800001</v>
      </c>
      <c r="H25" s="289">
        <f t="shared" si="0"/>
        <v>35334296.262800001</v>
      </c>
    </row>
    <row r="26" spans="1:8" s="3" customFormat="1" ht="15.75">
      <c r="A26" s="232" t="s">
        <v>341</v>
      </c>
      <c r="B26" s="235" t="s">
        <v>342</v>
      </c>
      <c r="C26" s="288">
        <v>7340601.7999999998</v>
      </c>
      <c r="D26" s="288">
        <v>317768912.38639998</v>
      </c>
      <c r="E26" s="310">
        <f t="shared" si="1"/>
        <v>325109514.1864</v>
      </c>
      <c r="F26" s="288">
        <v>7227383</v>
      </c>
      <c r="G26" s="288">
        <v>281918723.06260002</v>
      </c>
      <c r="H26" s="289">
        <f t="shared" si="0"/>
        <v>289146106.06260002</v>
      </c>
    </row>
    <row r="27" spans="1:8" s="3" customFormat="1" ht="15.75">
      <c r="A27" s="232" t="s">
        <v>343</v>
      </c>
      <c r="B27" s="235" t="s">
        <v>344</v>
      </c>
      <c r="C27" s="288">
        <v>43544</v>
      </c>
      <c r="D27" s="288">
        <v>376189799.8581</v>
      </c>
      <c r="E27" s="310">
        <f t="shared" si="1"/>
        <v>376233343.8581</v>
      </c>
      <c r="F27" s="288">
        <v>43544</v>
      </c>
      <c r="G27" s="288">
        <v>358181015.27890003</v>
      </c>
      <c r="H27" s="289">
        <f t="shared" si="0"/>
        <v>358224559.27890003</v>
      </c>
    </row>
    <row r="28" spans="1:8" s="3" customFormat="1" ht="15.75">
      <c r="A28" s="232">
        <v>5.4</v>
      </c>
      <c r="B28" s="234" t="s">
        <v>345</v>
      </c>
      <c r="C28" s="288">
        <v>12659858.07</v>
      </c>
      <c r="D28" s="288">
        <v>306637066.43769997</v>
      </c>
      <c r="E28" s="310">
        <f t="shared" si="1"/>
        <v>319296924.50769997</v>
      </c>
      <c r="F28" s="288">
        <v>9485454.8499999996</v>
      </c>
      <c r="G28" s="288">
        <v>245181294.79229999</v>
      </c>
      <c r="H28" s="289">
        <f t="shared" si="0"/>
        <v>254666749.64229998</v>
      </c>
    </row>
    <row r="29" spans="1:8" s="3" customFormat="1" ht="15.75">
      <c r="A29" s="232">
        <v>5.5</v>
      </c>
      <c r="B29" s="234" t="s">
        <v>346</v>
      </c>
      <c r="C29" s="288">
        <v>0</v>
      </c>
      <c r="D29" s="288">
        <v>486296404.83539999</v>
      </c>
      <c r="E29" s="310">
        <f t="shared" si="1"/>
        <v>486296404.83539999</v>
      </c>
      <c r="F29" s="288">
        <v>1</v>
      </c>
      <c r="G29" s="288">
        <v>64718139.060099997</v>
      </c>
      <c r="H29" s="289">
        <f t="shared" si="0"/>
        <v>64718140.060099997</v>
      </c>
    </row>
    <row r="30" spans="1:8" s="3" customFormat="1" ht="15.75">
      <c r="A30" s="232">
        <v>5.6</v>
      </c>
      <c r="B30" s="234" t="s">
        <v>347</v>
      </c>
      <c r="C30" s="288">
        <v>0</v>
      </c>
      <c r="D30" s="288">
        <v>54300323.277900003</v>
      </c>
      <c r="E30" s="310">
        <f t="shared" si="1"/>
        <v>54300323.277900003</v>
      </c>
      <c r="F30" s="288">
        <v>79173</v>
      </c>
      <c r="G30" s="288">
        <v>43472063.6052</v>
      </c>
      <c r="H30" s="289">
        <f t="shared" si="0"/>
        <v>43551236.6052</v>
      </c>
    </row>
    <row r="31" spans="1:8" s="3" customFormat="1" ht="15.75">
      <c r="A31" s="232">
        <v>5.7</v>
      </c>
      <c r="B31" s="234" t="s">
        <v>348</v>
      </c>
      <c r="C31" s="288">
        <v>3218803</v>
      </c>
      <c r="D31" s="288">
        <v>73480271.972599998</v>
      </c>
      <c r="E31" s="310">
        <f t="shared" si="1"/>
        <v>76699074.972599998</v>
      </c>
      <c r="F31" s="288">
        <v>3651643</v>
      </c>
      <c r="G31" s="288">
        <v>70050615.643700004</v>
      </c>
      <c r="H31" s="289">
        <f t="shared" si="0"/>
        <v>73702258.643700004</v>
      </c>
    </row>
    <row r="32" spans="1:8" s="3" customFormat="1" ht="15.75">
      <c r="A32" s="232">
        <v>6</v>
      </c>
      <c r="B32" s="233" t="s">
        <v>349</v>
      </c>
      <c r="C32" s="288">
        <v>8638200</v>
      </c>
      <c r="D32" s="288">
        <v>210311512</v>
      </c>
      <c r="E32" s="310">
        <f t="shared" si="1"/>
        <v>218949712</v>
      </c>
      <c r="F32" s="288">
        <v>650100</v>
      </c>
      <c r="G32" s="288">
        <v>279767178</v>
      </c>
      <c r="H32" s="289">
        <f t="shared" si="0"/>
        <v>280417278</v>
      </c>
    </row>
    <row r="33" spans="1:8" s="3" customFormat="1" ht="25.5">
      <c r="A33" s="232">
        <v>6.1</v>
      </c>
      <c r="B33" s="234" t="s">
        <v>796</v>
      </c>
      <c r="C33" s="288">
        <v>8638200</v>
      </c>
      <c r="D33" s="288">
        <v>104107586</v>
      </c>
      <c r="E33" s="310">
        <f t="shared" si="1"/>
        <v>112745786</v>
      </c>
      <c r="F33" s="288">
        <v>650100</v>
      </c>
      <c r="G33" s="288">
        <v>140132786</v>
      </c>
      <c r="H33" s="289">
        <f t="shared" si="0"/>
        <v>140782886</v>
      </c>
    </row>
    <row r="34" spans="1:8" s="3" customFormat="1" ht="25.5">
      <c r="A34" s="232">
        <v>6.2</v>
      </c>
      <c r="B34" s="234" t="s">
        <v>350</v>
      </c>
      <c r="C34" s="288">
        <v>0</v>
      </c>
      <c r="D34" s="288">
        <v>106203926</v>
      </c>
      <c r="E34" s="310">
        <f t="shared" si="1"/>
        <v>106203926</v>
      </c>
      <c r="F34" s="288">
        <v>0</v>
      </c>
      <c r="G34" s="288">
        <v>139634392</v>
      </c>
      <c r="H34" s="289">
        <f t="shared" si="0"/>
        <v>139634392</v>
      </c>
    </row>
    <row r="35" spans="1:8" s="3" customFormat="1" ht="25.5">
      <c r="A35" s="232">
        <v>6.3</v>
      </c>
      <c r="B35" s="234" t="s">
        <v>351</v>
      </c>
      <c r="C35" s="288">
        <v>0</v>
      </c>
      <c r="D35" s="288">
        <v>0</v>
      </c>
      <c r="E35" s="310">
        <f t="shared" si="1"/>
        <v>0</v>
      </c>
      <c r="F35" s="288">
        <v>0</v>
      </c>
      <c r="G35" s="288">
        <v>0</v>
      </c>
      <c r="H35" s="289">
        <f t="shared" si="0"/>
        <v>0</v>
      </c>
    </row>
    <row r="36" spans="1:8" s="3" customFormat="1" ht="15.75">
      <c r="A36" s="232">
        <v>6.4</v>
      </c>
      <c r="B36" s="234" t="s">
        <v>352</v>
      </c>
      <c r="C36" s="288">
        <v>0</v>
      </c>
      <c r="D36" s="288">
        <v>0</v>
      </c>
      <c r="E36" s="310">
        <f t="shared" si="1"/>
        <v>0</v>
      </c>
      <c r="F36" s="288">
        <v>0</v>
      </c>
      <c r="G36" s="288">
        <v>0</v>
      </c>
      <c r="H36" s="289">
        <f t="shared" si="0"/>
        <v>0</v>
      </c>
    </row>
    <row r="37" spans="1:8" s="3" customFormat="1" ht="15.75">
      <c r="A37" s="232">
        <v>6.5</v>
      </c>
      <c r="B37" s="234" t="s">
        <v>353</v>
      </c>
      <c r="C37" s="288">
        <v>0</v>
      </c>
      <c r="D37" s="288">
        <v>0</v>
      </c>
      <c r="E37" s="310">
        <f t="shared" si="1"/>
        <v>0</v>
      </c>
      <c r="F37" s="288">
        <v>0</v>
      </c>
      <c r="G37" s="288">
        <v>0</v>
      </c>
      <c r="H37" s="289">
        <f t="shared" si="0"/>
        <v>0</v>
      </c>
    </row>
    <row r="38" spans="1:8" s="3" customFormat="1" ht="25.5">
      <c r="A38" s="232">
        <v>6.6</v>
      </c>
      <c r="B38" s="234" t="s">
        <v>354</v>
      </c>
      <c r="C38" s="288">
        <v>0</v>
      </c>
      <c r="D38" s="288">
        <v>0</v>
      </c>
      <c r="E38" s="310">
        <f t="shared" si="1"/>
        <v>0</v>
      </c>
      <c r="F38" s="288">
        <v>0</v>
      </c>
      <c r="G38" s="288">
        <v>0</v>
      </c>
      <c r="H38" s="289">
        <f t="shared" si="0"/>
        <v>0</v>
      </c>
    </row>
    <row r="39" spans="1:8" s="3" customFormat="1" ht="25.5">
      <c r="A39" s="232">
        <v>6.7</v>
      </c>
      <c r="B39" s="234" t="s">
        <v>355</v>
      </c>
      <c r="C39" s="288">
        <v>0</v>
      </c>
      <c r="D39" s="288">
        <v>0</v>
      </c>
      <c r="E39" s="310">
        <f t="shared" si="1"/>
        <v>0</v>
      </c>
      <c r="F39" s="288">
        <v>0</v>
      </c>
      <c r="G39" s="288">
        <v>0</v>
      </c>
      <c r="H39" s="289">
        <f t="shared" si="0"/>
        <v>0</v>
      </c>
    </row>
    <row r="40" spans="1:8" s="3" customFormat="1" ht="15.75">
      <c r="A40" s="232">
        <v>7</v>
      </c>
      <c r="B40" s="233" t="s">
        <v>356</v>
      </c>
      <c r="C40" s="288">
        <v>16304666.27</v>
      </c>
      <c r="D40" s="288">
        <v>15545545.249999996</v>
      </c>
      <c r="E40" s="310">
        <f t="shared" si="1"/>
        <v>31850211.519999996</v>
      </c>
      <c r="F40" s="288">
        <v>13531200.829999998</v>
      </c>
      <c r="G40" s="288">
        <v>15718851.010000004</v>
      </c>
      <c r="H40" s="289">
        <f t="shared" si="0"/>
        <v>29250051.840000004</v>
      </c>
    </row>
    <row r="41" spans="1:8" s="3" customFormat="1" ht="25.5">
      <c r="A41" s="232">
        <v>7.1</v>
      </c>
      <c r="B41" s="234" t="s">
        <v>357</v>
      </c>
      <c r="C41" s="288">
        <v>55704.450000000004</v>
      </c>
      <c r="D41" s="288">
        <v>0</v>
      </c>
      <c r="E41" s="310">
        <f t="shared" si="1"/>
        <v>55704.450000000004</v>
      </c>
      <c r="F41" s="288">
        <v>3476.81</v>
      </c>
      <c r="G41" s="288">
        <v>0</v>
      </c>
      <c r="H41" s="289">
        <f t="shared" si="0"/>
        <v>3476.81</v>
      </c>
    </row>
    <row r="42" spans="1:8" s="3" customFormat="1" ht="25.5">
      <c r="A42" s="232">
        <v>7.2</v>
      </c>
      <c r="B42" s="234" t="s">
        <v>358</v>
      </c>
      <c r="C42" s="288">
        <v>105.53000000000002</v>
      </c>
      <c r="D42" s="288">
        <v>0</v>
      </c>
      <c r="E42" s="310">
        <f t="shared" si="1"/>
        <v>105.53000000000002</v>
      </c>
      <c r="F42" s="288">
        <v>40.590000000000003</v>
      </c>
      <c r="G42" s="288">
        <v>0</v>
      </c>
      <c r="H42" s="289">
        <f t="shared" si="0"/>
        <v>40.590000000000003</v>
      </c>
    </row>
    <row r="43" spans="1:8" s="3" customFormat="1" ht="25.5">
      <c r="A43" s="232">
        <v>7.3</v>
      </c>
      <c r="B43" s="234" t="s">
        <v>359</v>
      </c>
      <c r="C43" s="288">
        <v>11535985.33</v>
      </c>
      <c r="D43" s="288">
        <v>10566039.509999998</v>
      </c>
      <c r="E43" s="310">
        <f t="shared" si="1"/>
        <v>22102024.839999996</v>
      </c>
      <c r="F43" s="288">
        <v>10193489.539999999</v>
      </c>
      <c r="G43" s="288">
        <v>8852123.7800000012</v>
      </c>
      <c r="H43" s="289">
        <f t="shared" si="0"/>
        <v>19045613.32</v>
      </c>
    </row>
    <row r="44" spans="1:8" s="3" customFormat="1" ht="25.5">
      <c r="A44" s="232">
        <v>7.4</v>
      </c>
      <c r="B44" s="234" t="s">
        <v>360</v>
      </c>
      <c r="C44" s="288">
        <v>4768680.9400000004</v>
      </c>
      <c r="D44" s="288">
        <v>4979505.7399999984</v>
      </c>
      <c r="E44" s="310">
        <f t="shared" si="1"/>
        <v>9748186.6799999997</v>
      </c>
      <c r="F44" s="288">
        <v>3337711.29</v>
      </c>
      <c r="G44" s="288">
        <v>6866727.2300000023</v>
      </c>
      <c r="H44" s="289">
        <f t="shared" si="0"/>
        <v>10204438.520000003</v>
      </c>
    </row>
    <row r="45" spans="1:8" s="3" customFormat="1" ht="15.75">
      <c r="A45" s="232">
        <v>8</v>
      </c>
      <c r="B45" s="233" t="s">
        <v>361</v>
      </c>
      <c r="C45" s="288">
        <v>11663.749333333333</v>
      </c>
      <c r="D45" s="288">
        <v>5723538.5731584011</v>
      </c>
      <c r="E45" s="310">
        <f t="shared" si="1"/>
        <v>5735202.3224917343</v>
      </c>
      <c r="F45" s="288">
        <v>20070.389333333333</v>
      </c>
      <c r="G45" s="288">
        <v>5791996.0239813337</v>
      </c>
      <c r="H45" s="289">
        <f t="shared" si="0"/>
        <v>5812066.4133146666</v>
      </c>
    </row>
    <row r="46" spans="1:8" s="3" customFormat="1" ht="15.75">
      <c r="A46" s="232">
        <v>8.1</v>
      </c>
      <c r="B46" s="234" t="s">
        <v>362</v>
      </c>
      <c r="C46" s="288">
        <v>0</v>
      </c>
      <c r="D46" s="288">
        <v>0</v>
      </c>
      <c r="E46" s="310">
        <f t="shared" si="1"/>
        <v>0</v>
      </c>
      <c r="F46" s="288">
        <v>0</v>
      </c>
      <c r="G46" s="288">
        <v>0</v>
      </c>
      <c r="H46" s="289">
        <f t="shared" si="0"/>
        <v>0</v>
      </c>
    </row>
    <row r="47" spans="1:8" s="3" customFormat="1" ht="15.75">
      <c r="A47" s="232">
        <v>8.1999999999999993</v>
      </c>
      <c r="B47" s="234" t="s">
        <v>363</v>
      </c>
      <c r="C47" s="288">
        <v>6456.96</v>
      </c>
      <c r="D47" s="288">
        <v>1203579.0023890003</v>
      </c>
      <c r="E47" s="310">
        <f t="shared" si="1"/>
        <v>1210035.9623890002</v>
      </c>
      <c r="F47" s="288">
        <v>8316.9599999999991</v>
      </c>
      <c r="G47" s="288">
        <v>1009349.8269173333</v>
      </c>
      <c r="H47" s="289">
        <f t="shared" si="0"/>
        <v>1017666.7869173333</v>
      </c>
    </row>
    <row r="48" spans="1:8" s="3" customFormat="1" ht="15.75">
      <c r="A48" s="232">
        <v>8.3000000000000007</v>
      </c>
      <c r="B48" s="234" t="s">
        <v>364</v>
      </c>
      <c r="C48" s="288">
        <v>887.35999999999967</v>
      </c>
      <c r="D48" s="288">
        <v>1141961.554188</v>
      </c>
      <c r="E48" s="310">
        <f t="shared" si="1"/>
        <v>1142848.9141880001</v>
      </c>
      <c r="F48" s="288">
        <v>6456.96</v>
      </c>
      <c r="G48" s="288">
        <v>930272.098184</v>
      </c>
      <c r="H48" s="289">
        <f t="shared" si="0"/>
        <v>936729.05818399996</v>
      </c>
    </row>
    <row r="49" spans="1:8" s="3" customFormat="1" ht="15.75">
      <c r="A49" s="232">
        <v>8.4</v>
      </c>
      <c r="B49" s="234" t="s">
        <v>365</v>
      </c>
      <c r="C49" s="288">
        <v>792.96</v>
      </c>
      <c r="D49" s="288">
        <v>1141961.554188</v>
      </c>
      <c r="E49" s="310">
        <f t="shared" si="1"/>
        <v>1142754.514188</v>
      </c>
      <c r="F49" s="288">
        <v>966.02666666666687</v>
      </c>
      <c r="G49" s="288">
        <v>873258.46418399992</v>
      </c>
      <c r="H49" s="289">
        <f t="shared" si="0"/>
        <v>874224.49085066654</v>
      </c>
    </row>
    <row r="50" spans="1:8" s="3" customFormat="1" ht="15.75">
      <c r="A50" s="232">
        <v>8.5</v>
      </c>
      <c r="B50" s="234" t="s">
        <v>366</v>
      </c>
      <c r="C50" s="288">
        <v>792.96</v>
      </c>
      <c r="D50" s="288">
        <v>915377.9772654</v>
      </c>
      <c r="E50" s="310">
        <f t="shared" si="1"/>
        <v>916170.93726539996</v>
      </c>
      <c r="F50" s="288">
        <v>792.96</v>
      </c>
      <c r="G50" s="288">
        <v>873258.46418399992</v>
      </c>
      <c r="H50" s="289">
        <f t="shared" si="0"/>
        <v>874051.42418399989</v>
      </c>
    </row>
    <row r="51" spans="1:8" s="3" customFormat="1" ht="15.75">
      <c r="A51" s="232">
        <v>8.6</v>
      </c>
      <c r="B51" s="234" t="s">
        <v>367</v>
      </c>
      <c r="C51" s="288">
        <v>792.96</v>
      </c>
      <c r="D51" s="288">
        <v>497561.47848000017</v>
      </c>
      <c r="E51" s="310">
        <f t="shared" si="1"/>
        <v>498354.43848000019</v>
      </c>
      <c r="F51" s="288">
        <v>792.96</v>
      </c>
      <c r="G51" s="288">
        <v>855029.95218400005</v>
      </c>
      <c r="H51" s="289">
        <f t="shared" si="0"/>
        <v>855822.91218400002</v>
      </c>
    </row>
    <row r="52" spans="1:8" s="3" customFormat="1" ht="15.75">
      <c r="A52" s="232">
        <v>8.6999999999999993</v>
      </c>
      <c r="B52" s="234" t="s">
        <v>368</v>
      </c>
      <c r="C52" s="288">
        <v>1940.5493333333329</v>
      </c>
      <c r="D52" s="288">
        <v>823097.0066480001</v>
      </c>
      <c r="E52" s="310">
        <f t="shared" si="1"/>
        <v>825037.55598133348</v>
      </c>
      <c r="F52" s="288">
        <v>2744.5226666666663</v>
      </c>
      <c r="G52" s="288">
        <v>1250827.2183279998</v>
      </c>
      <c r="H52" s="289">
        <f t="shared" si="0"/>
        <v>1253571.7409946665</v>
      </c>
    </row>
    <row r="53" spans="1:8" s="3" customFormat="1" ht="26.25" thickBot="1">
      <c r="A53" s="237">
        <v>9</v>
      </c>
      <c r="B53" s="238" t="s">
        <v>369</v>
      </c>
      <c r="C53" s="311"/>
      <c r="D53" s="311"/>
      <c r="E53" s="312">
        <f t="shared" si="1"/>
        <v>0</v>
      </c>
      <c r="F53" s="311"/>
      <c r="G53" s="311"/>
      <c r="H53" s="295">
        <f t="shared" si="0"/>
        <v>0</v>
      </c>
    </row>
  </sheetData>
  <mergeCells count="4">
    <mergeCell ref="A5:A6"/>
    <mergeCell ref="B5:B6"/>
    <mergeCell ref="C5:E5"/>
    <mergeCell ref="F5:H5"/>
  </mergeCells>
  <pageMargins left="0.25" right="0.25" top="0.75" bottom="0.75" header="0.3" footer="0.3"/>
  <pageSetup paperSize="9" scale="5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pageSetUpPr fitToPage="1"/>
  </sheetPr>
  <dimension ref="A1:H18"/>
  <sheetViews>
    <sheetView zoomScaleNormal="100" workbookViewId="0">
      <pane xSplit="1" ySplit="4" topLeftCell="B5" activePane="bottomRight" state="frozen"/>
      <selection activeCell="B1" sqref="B1:B2"/>
      <selection pane="topRight" activeCell="B1" sqref="B1:B2"/>
      <selection pane="bottomLeft" activeCell="B1" sqref="B1:B2"/>
      <selection pane="bottomRight" activeCell="D7" sqref="D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231</v>
      </c>
      <c r="B1" s="473" t="str">
        <f>Info!C2</f>
        <v>სს "ვითიბი ბანკი ჯორჯია"</v>
      </c>
      <c r="C1" s="17"/>
      <c r="D1" s="397"/>
    </row>
    <row r="2" spans="1:8" ht="15">
      <c r="A2" s="18" t="s">
        <v>232</v>
      </c>
      <c r="B2" s="473">
        <f>Info!D2</f>
        <v>43373</v>
      </c>
      <c r="C2" s="30"/>
      <c r="D2" s="19"/>
      <c r="E2" s="12"/>
      <c r="F2" s="12"/>
      <c r="G2" s="12"/>
      <c r="H2" s="12"/>
    </row>
    <row r="3" spans="1:8" ht="15">
      <c r="A3" s="18"/>
      <c r="B3" s="17"/>
      <c r="C3" s="30"/>
      <c r="D3" s="19"/>
      <c r="E3" s="12"/>
      <c r="F3" s="12"/>
      <c r="G3" s="12"/>
      <c r="H3" s="12"/>
    </row>
    <row r="4" spans="1:8" ht="15" customHeight="1" thickBot="1">
      <c r="A4" s="226" t="s">
        <v>657</v>
      </c>
      <c r="B4" s="227" t="s">
        <v>230</v>
      </c>
      <c r="C4" s="226"/>
      <c r="D4" s="228" t="s">
        <v>135</v>
      </c>
    </row>
    <row r="5" spans="1:8" ht="15" customHeight="1">
      <c r="A5" s="222" t="s">
        <v>32</v>
      </c>
      <c r="B5" s="223"/>
      <c r="C5" s="224" t="s">
        <v>5</v>
      </c>
      <c r="D5" s="225" t="s">
        <v>6</v>
      </c>
    </row>
    <row r="6" spans="1:8" ht="15" customHeight="1">
      <c r="A6" s="448">
        <v>1</v>
      </c>
      <c r="B6" s="449" t="s">
        <v>235</v>
      </c>
      <c r="C6" s="450">
        <f>C7+C9+C10</f>
        <v>1248965424.9266837</v>
      </c>
      <c r="D6" s="451">
        <f>D7+D9+D10</f>
        <v>1153353770.1840222</v>
      </c>
    </row>
    <row r="7" spans="1:8" ht="15" customHeight="1">
      <c r="A7" s="448">
        <v>1.1000000000000001</v>
      </c>
      <c r="B7" s="452" t="s">
        <v>27</v>
      </c>
      <c r="C7" s="453">
        <v>1164905463.0451114</v>
      </c>
      <c r="D7" s="454">
        <v>1080739801.978667</v>
      </c>
    </row>
    <row r="8" spans="1:8" ht="25.5">
      <c r="A8" s="448" t="s">
        <v>295</v>
      </c>
      <c r="B8" s="455" t="s">
        <v>651</v>
      </c>
      <c r="C8" s="453">
        <v>2784202.0250000004</v>
      </c>
      <c r="D8" s="454">
        <v>2859228.4750000006</v>
      </c>
    </row>
    <row r="9" spans="1:8" ht="15" customHeight="1">
      <c r="A9" s="448">
        <v>1.2</v>
      </c>
      <c r="B9" s="452" t="s">
        <v>28</v>
      </c>
      <c r="C9" s="453">
        <v>76673609.366148248</v>
      </c>
      <c r="D9" s="454">
        <v>70936188.174635261</v>
      </c>
    </row>
    <row r="10" spans="1:8" ht="15" customHeight="1">
      <c r="A10" s="448">
        <v>1.3</v>
      </c>
      <c r="B10" s="457" t="s">
        <v>83</v>
      </c>
      <c r="C10" s="456">
        <v>7386352.5154240001</v>
      </c>
      <c r="D10" s="454">
        <v>1677780.0307199999</v>
      </c>
    </row>
    <row r="11" spans="1:8" ht="15" customHeight="1">
      <c r="A11" s="448">
        <v>2</v>
      </c>
      <c r="B11" s="449" t="s">
        <v>236</v>
      </c>
      <c r="C11" s="453">
        <v>24849344.200354338</v>
      </c>
      <c r="D11" s="454">
        <v>21400478.523485877</v>
      </c>
    </row>
    <row r="12" spans="1:8" ht="15" customHeight="1">
      <c r="A12" s="468">
        <v>3</v>
      </c>
      <c r="B12" s="469" t="s">
        <v>234</v>
      </c>
      <c r="C12" s="456">
        <v>161914684.94374996</v>
      </c>
      <c r="D12" s="470">
        <v>161914684.94374996</v>
      </c>
    </row>
    <row r="13" spans="1:8" ht="15" customHeight="1" thickBot="1">
      <c r="A13" s="143">
        <v>4</v>
      </c>
      <c r="B13" s="144" t="s">
        <v>296</v>
      </c>
      <c r="C13" s="313">
        <f>C6+C11+C12</f>
        <v>1435729454.0707879</v>
      </c>
      <c r="D13" s="314">
        <f>D6+D11+D12</f>
        <v>1336668933.651258</v>
      </c>
    </row>
    <row r="14" spans="1:8">
      <c r="B14" s="24"/>
    </row>
    <row r="15" spans="1:8">
      <c r="B15" s="112"/>
    </row>
    <row r="16" spans="1:8">
      <c r="B16" s="112"/>
    </row>
    <row r="17" spans="2:2">
      <c r="B17" s="112"/>
    </row>
    <row r="18" spans="2:2">
      <c r="B18" s="112"/>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C27"/>
  <sheetViews>
    <sheetView zoomScaleNormal="100" workbookViewId="0">
      <pane xSplit="1" ySplit="4" topLeftCell="B5" activePane="bottomRight" state="frozen"/>
      <selection activeCell="B1" sqref="B1:B2"/>
      <selection pane="topRight" activeCell="B1" sqref="B1:B2"/>
      <selection pane="bottomLeft" activeCell="B1" sqref="B1:B2"/>
      <selection pane="bottomRight" activeCell="F21" sqref="F21"/>
    </sheetView>
  </sheetViews>
  <sheetFormatPr defaultRowHeight="15"/>
  <cols>
    <col min="1" max="1" width="9.5703125" style="2" bestFit="1" customWidth="1"/>
    <col min="2" max="2" width="90.42578125" style="2" bestFit="1" customWidth="1"/>
    <col min="3" max="3" width="9.140625" style="2"/>
  </cols>
  <sheetData>
    <row r="1" spans="1:3">
      <c r="A1" s="2" t="s">
        <v>231</v>
      </c>
      <c r="B1" s="475" t="str">
        <f>Info!C2</f>
        <v>სს "ვითიბი ბანკი ჯორჯია"</v>
      </c>
    </row>
    <row r="2" spans="1:3">
      <c r="A2" s="2" t="s">
        <v>232</v>
      </c>
      <c r="B2" s="475">
        <f>Info!D2</f>
        <v>43373</v>
      </c>
    </row>
    <row r="4" spans="1:3" ht="16.5" customHeight="1" thickBot="1">
      <c r="A4" s="262" t="s">
        <v>658</v>
      </c>
      <c r="B4" s="66" t="s">
        <v>191</v>
      </c>
      <c r="C4" s="14"/>
    </row>
    <row r="5" spans="1:3" ht="15.75">
      <c r="A5" s="11"/>
      <c r="B5" s="529" t="s">
        <v>192</v>
      </c>
      <c r="C5" s="530"/>
    </row>
    <row r="6" spans="1:3">
      <c r="A6" s="15">
        <v>1</v>
      </c>
      <c r="B6" s="68" t="s">
        <v>887</v>
      </c>
      <c r="C6" s="69"/>
    </row>
    <row r="7" spans="1:3">
      <c r="A7" s="15">
        <v>2</v>
      </c>
      <c r="B7" s="68" t="s">
        <v>888</v>
      </c>
      <c r="C7" s="69"/>
    </row>
    <row r="8" spans="1:3">
      <c r="A8" s="15">
        <v>3</v>
      </c>
      <c r="B8" s="68" t="s">
        <v>889</v>
      </c>
      <c r="C8" s="69"/>
    </row>
    <row r="9" spans="1:3">
      <c r="A9" s="15">
        <v>4</v>
      </c>
      <c r="B9" s="68" t="s">
        <v>890</v>
      </c>
      <c r="C9" s="69"/>
    </row>
    <row r="10" spans="1:3">
      <c r="A10" s="15">
        <v>5</v>
      </c>
      <c r="B10" s="68" t="s">
        <v>891</v>
      </c>
      <c r="C10" s="69"/>
    </row>
    <row r="11" spans="1:3">
      <c r="A11" s="15">
        <v>6</v>
      </c>
      <c r="B11" s="68" t="s">
        <v>892</v>
      </c>
      <c r="C11" s="69"/>
    </row>
    <row r="12" spans="1:3">
      <c r="A12" s="15"/>
      <c r="B12" s="531"/>
      <c r="C12" s="532"/>
    </row>
    <row r="13" spans="1:3" ht="15.75">
      <c r="A13" s="15"/>
      <c r="B13" s="533" t="s">
        <v>193</v>
      </c>
      <c r="C13" s="534"/>
    </row>
    <row r="14" spans="1:3" ht="15.75">
      <c r="A14" s="15">
        <v>1</v>
      </c>
      <c r="B14" s="28" t="s">
        <v>893</v>
      </c>
      <c r="C14" s="67"/>
    </row>
    <row r="15" spans="1:3" ht="15.75">
      <c r="A15" s="15">
        <v>2</v>
      </c>
      <c r="B15" s="28" t="s">
        <v>894</v>
      </c>
      <c r="C15" s="67"/>
    </row>
    <row r="16" spans="1:3" ht="15.75">
      <c r="A16" s="15">
        <v>3</v>
      </c>
      <c r="B16" s="28" t="s">
        <v>895</v>
      </c>
      <c r="C16" s="67"/>
    </row>
    <row r="17" spans="1:3" ht="15.75">
      <c r="A17" s="15">
        <v>4</v>
      </c>
      <c r="B17" s="28" t="s">
        <v>896</v>
      </c>
      <c r="C17" s="67"/>
    </row>
    <row r="18" spans="1:3" ht="15.75">
      <c r="A18" s="15">
        <v>5</v>
      </c>
      <c r="B18" s="28" t="s">
        <v>897</v>
      </c>
      <c r="C18" s="67"/>
    </row>
    <row r="19" spans="1:3" ht="15.75">
      <c r="A19" s="15">
        <v>6</v>
      </c>
      <c r="B19" s="28" t="s">
        <v>898</v>
      </c>
      <c r="C19" s="67"/>
    </row>
    <row r="20" spans="1:3" ht="15.75" customHeight="1">
      <c r="A20" s="15"/>
      <c r="B20" s="28"/>
      <c r="C20" s="29"/>
    </row>
    <row r="21" spans="1:3" ht="30" customHeight="1">
      <c r="A21" s="15"/>
      <c r="B21" s="535" t="s">
        <v>194</v>
      </c>
      <c r="C21" s="536"/>
    </row>
    <row r="22" spans="1:3">
      <c r="A22" s="15">
        <v>1</v>
      </c>
      <c r="B22" s="68" t="s">
        <v>899</v>
      </c>
      <c r="C22" s="488">
        <v>0.97384321770185212</v>
      </c>
    </row>
    <row r="23" spans="1:3">
      <c r="A23" s="486">
        <v>2</v>
      </c>
      <c r="B23" s="487" t="s">
        <v>900</v>
      </c>
      <c r="C23" s="488">
        <v>1.472765597699272E-2</v>
      </c>
    </row>
    <row r="24" spans="1:3" ht="15.75" customHeight="1">
      <c r="A24" s="15"/>
      <c r="B24" s="68"/>
      <c r="C24" s="69"/>
    </row>
    <row r="25" spans="1:3" ht="29.25" customHeight="1">
      <c r="A25" s="15"/>
      <c r="B25" s="535" t="s">
        <v>317</v>
      </c>
      <c r="C25" s="536"/>
    </row>
    <row r="26" spans="1:3">
      <c r="A26" s="15">
        <v>1</v>
      </c>
      <c r="B26" s="68" t="s">
        <v>901</v>
      </c>
      <c r="C26" s="488">
        <v>0.59336267254573849</v>
      </c>
    </row>
    <row r="27" spans="1:3" ht="16.5" thickBot="1">
      <c r="A27" s="16"/>
      <c r="B27" s="70"/>
      <c r="C27" s="71"/>
    </row>
  </sheetData>
  <mergeCells count="5">
    <mergeCell ref="B5:C5"/>
    <mergeCell ref="B12:C12"/>
    <mergeCell ref="B13:C13"/>
    <mergeCell ref="B25:C25"/>
    <mergeCell ref="B21:C21"/>
  </mergeCells>
  <pageMargins left="0.7" right="0.7" top="0.75" bottom="0.75" header="0.3" footer="0.3"/>
  <pageSetup scale="82"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pageSetUpPr fitToPage="1"/>
  </sheetPr>
  <dimension ref="A1:G37"/>
  <sheetViews>
    <sheetView zoomScaleNormal="100" workbookViewId="0">
      <pane xSplit="1" ySplit="5" topLeftCell="B6" activePane="bottomRight" state="frozen"/>
      <selection activeCell="B1" sqref="B1:B2"/>
      <selection pane="topRight" activeCell="B1" sqref="B1:B2"/>
      <selection pane="bottomLeft" activeCell="B1" sqref="B1:B2"/>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231</v>
      </c>
      <c r="B1" s="473" t="str">
        <f>Info!C2</f>
        <v>სს "ვითიბი ბანკი ჯორჯია"</v>
      </c>
    </row>
    <row r="2" spans="1:7" s="22" customFormat="1" ht="15.75" customHeight="1">
      <c r="A2" s="22" t="s">
        <v>232</v>
      </c>
      <c r="B2" s="478">
        <f>Info!D2</f>
        <v>43373</v>
      </c>
    </row>
    <row r="3" spans="1:7" s="22" customFormat="1" ht="15.75" customHeight="1"/>
    <row r="4" spans="1:7" s="22" customFormat="1" ht="15.75" customHeight="1" thickBot="1">
      <c r="A4" s="263" t="s">
        <v>659</v>
      </c>
      <c r="B4" s="264" t="s">
        <v>306</v>
      </c>
      <c r="C4" s="201"/>
      <c r="D4" s="201"/>
      <c r="E4" s="202" t="s">
        <v>135</v>
      </c>
    </row>
    <row r="5" spans="1:7" s="127" customFormat="1" ht="17.45" customHeight="1">
      <c r="A5" s="414"/>
      <c r="B5" s="415"/>
      <c r="C5" s="200" t="s">
        <v>0</v>
      </c>
      <c r="D5" s="200" t="s">
        <v>1</v>
      </c>
      <c r="E5" s="416" t="s">
        <v>2</v>
      </c>
    </row>
    <row r="6" spans="1:7" s="167" customFormat="1" ht="14.45" customHeight="1">
      <c r="A6" s="417"/>
      <c r="B6" s="537" t="s">
        <v>274</v>
      </c>
      <c r="C6" s="537" t="s">
        <v>273</v>
      </c>
      <c r="D6" s="538" t="s">
        <v>272</v>
      </c>
      <c r="E6" s="539"/>
      <c r="G6"/>
    </row>
    <row r="7" spans="1:7" s="167" customFormat="1" ht="99.6" customHeight="1">
      <c r="A7" s="417"/>
      <c r="B7" s="537"/>
      <c r="C7" s="537"/>
      <c r="D7" s="410" t="s">
        <v>271</v>
      </c>
      <c r="E7" s="411" t="s">
        <v>834</v>
      </c>
      <c r="G7"/>
    </row>
    <row r="8" spans="1:7">
      <c r="A8" s="418">
        <v>1</v>
      </c>
      <c r="B8" s="419" t="s">
        <v>196</v>
      </c>
      <c r="C8" s="420">
        <v>62858058</v>
      </c>
      <c r="D8" s="420"/>
      <c r="E8" s="421">
        <v>62858058</v>
      </c>
    </row>
    <row r="9" spans="1:7">
      <c r="A9" s="418">
        <v>2</v>
      </c>
      <c r="B9" s="419" t="s">
        <v>197</v>
      </c>
      <c r="C9" s="420">
        <v>174656708</v>
      </c>
      <c r="D9" s="420"/>
      <c r="E9" s="421">
        <v>174656708</v>
      </c>
    </row>
    <row r="10" spans="1:7">
      <c r="A10" s="418">
        <v>3</v>
      </c>
      <c r="B10" s="419" t="s">
        <v>270</v>
      </c>
      <c r="C10" s="420">
        <v>48699971</v>
      </c>
      <c r="D10" s="420"/>
      <c r="E10" s="421">
        <v>48699971</v>
      </c>
    </row>
    <row r="11" spans="1:7" ht="25.5">
      <c r="A11" s="418">
        <v>4</v>
      </c>
      <c r="B11" s="419" t="s">
        <v>227</v>
      </c>
      <c r="C11" s="420">
        <v>0</v>
      </c>
      <c r="D11" s="420"/>
      <c r="E11" s="421">
        <v>0</v>
      </c>
    </row>
    <row r="12" spans="1:7">
      <c r="A12" s="418">
        <v>5</v>
      </c>
      <c r="B12" s="419" t="s">
        <v>199</v>
      </c>
      <c r="C12" s="420">
        <v>112951320</v>
      </c>
      <c r="D12" s="420"/>
      <c r="E12" s="421">
        <v>112951320</v>
      </c>
    </row>
    <row r="13" spans="1:7">
      <c r="A13" s="418">
        <v>6.1</v>
      </c>
      <c r="B13" s="419" t="s">
        <v>200</v>
      </c>
      <c r="C13" s="422">
        <v>1081357939.3933499</v>
      </c>
      <c r="D13" s="420"/>
      <c r="E13" s="421">
        <v>1081357939.3933499</v>
      </c>
    </row>
    <row r="14" spans="1:7">
      <c r="A14" s="418">
        <v>6.2</v>
      </c>
      <c r="B14" s="423" t="s">
        <v>201</v>
      </c>
      <c r="C14" s="422">
        <v>-61190534.773121074</v>
      </c>
      <c r="D14" s="420"/>
      <c r="E14" s="421">
        <v>-61190534.773121074</v>
      </c>
    </row>
    <row r="15" spans="1:7">
      <c r="A15" s="418">
        <v>6</v>
      </c>
      <c r="B15" s="419" t="s">
        <v>269</v>
      </c>
      <c r="C15" s="420">
        <v>1020167404.6202289</v>
      </c>
      <c r="D15" s="420"/>
      <c r="E15" s="421">
        <v>1020167404.6202289</v>
      </c>
    </row>
    <row r="16" spans="1:7" ht="25.5">
      <c r="A16" s="418">
        <v>7</v>
      </c>
      <c r="B16" s="419" t="s">
        <v>203</v>
      </c>
      <c r="C16" s="420">
        <v>9478376</v>
      </c>
      <c r="D16" s="420"/>
      <c r="E16" s="421">
        <v>9478376</v>
      </c>
    </row>
    <row r="17" spans="1:7">
      <c r="A17" s="418">
        <v>8</v>
      </c>
      <c r="B17" s="419" t="s">
        <v>204</v>
      </c>
      <c r="C17" s="420">
        <v>8960783.1300000008</v>
      </c>
      <c r="D17" s="420"/>
      <c r="E17" s="421">
        <v>8960783.1300000008</v>
      </c>
      <c r="F17" s="6"/>
      <c r="G17" s="6"/>
    </row>
    <row r="18" spans="1:7">
      <c r="A18" s="418">
        <v>9</v>
      </c>
      <c r="B18" s="419" t="s">
        <v>205</v>
      </c>
      <c r="C18" s="420">
        <v>54000</v>
      </c>
      <c r="D18" s="420"/>
      <c r="E18" s="421">
        <v>54000</v>
      </c>
      <c r="G18" s="6"/>
    </row>
    <row r="19" spans="1:7" ht="25.5">
      <c r="A19" s="418">
        <v>10</v>
      </c>
      <c r="B19" s="419" t="s">
        <v>206</v>
      </c>
      <c r="C19" s="420">
        <v>43647825</v>
      </c>
      <c r="D19" s="420">
        <v>7482799</v>
      </c>
      <c r="E19" s="421">
        <v>36165026</v>
      </c>
      <c r="G19" s="6"/>
    </row>
    <row r="20" spans="1:7">
      <c r="A20" s="418">
        <v>11</v>
      </c>
      <c r="B20" s="419" t="s">
        <v>207</v>
      </c>
      <c r="C20" s="420">
        <v>45162275.989999995</v>
      </c>
      <c r="D20" s="420"/>
      <c r="E20" s="421">
        <v>45162275.989999995</v>
      </c>
    </row>
    <row r="21" spans="1:7" ht="51.75" thickBot="1">
      <c r="A21" s="424"/>
      <c r="B21" s="425" t="s">
        <v>797</v>
      </c>
      <c r="C21" s="366">
        <f>SUM(C8:C12, C15:C20)</f>
        <v>1526636721.7402289</v>
      </c>
      <c r="D21" s="366">
        <f>SUM(D8:D12, D15:D20)</f>
        <v>7482799</v>
      </c>
      <c r="E21" s="426">
        <f>SUM(E8:E12, E15:E20)</f>
        <v>1519153922.7402289</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scale="6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pageSetUpPr fitToPage="1"/>
  </sheetPr>
  <dimension ref="A1:I33"/>
  <sheetViews>
    <sheetView zoomScaleNormal="100" workbookViewId="0">
      <pane xSplit="1" ySplit="4" topLeftCell="B5" activePane="bottomRight" state="frozen"/>
      <selection activeCell="B1" sqref="B1:B2"/>
      <selection pane="topRight" activeCell="B1" sqref="B1:B2"/>
      <selection pane="bottomLeft" activeCell="B1" sqref="B1:B2"/>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231</v>
      </c>
      <c r="B1" s="473" t="str">
        <f>Info!C2</f>
        <v>სს "ვითიბი ბანკი ჯორჯია"</v>
      </c>
    </row>
    <row r="2" spans="1:6" s="22" customFormat="1" ht="15.75" customHeight="1">
      <c r="A2" s="22" t="s">
        <v>232</v>
      </c>
      <c r="B2" s="478">
        <f>Info!D2</f>
        <v>43373</v>
      </c>
      <c r="C2"/>
      <c r="D2"/>
      <c r="E2"/>
      <c r="F2"/>
    </row>
    <row r="3" spans="1:6" s="22" customFormat="1" ht="15.75" customHeight="1">
      <c r="C3"/>
      <c r="D3"/>
      <c r="E3"/>
      <c r="F3"/>
    </row>
    <row r="4" spans="1:6" s="22" customFormat="1" ht="26.25" thickBot="1">
      <c r="A4" s="22" t="s">
        <v>660</v>
      </c>
      <c r="B4" s="208" t="s">
        <v>310</v>
      </c>
      <c r="C4" s="202" t="s">
        <v>135</v>
      </c>
      <c r="D4"/>
      <c r="E4"/>
      <c r="F4"/>
    </row>
    <row r="5" spans="1:6" ht="26.25">
      <c r="A5" s="203">
        <v>1</v>
      </c>
      <c r="B5" s="204" t="s">
        <v>696</v>
      </c>
      <c r="C5" s="315">
        <f>'7. LI1'!E21</f>
        <v>1519153922.7402289</v>
      </c>
    </row>
    <row r="6" spans="1:6" s="193" customFormat="1">
      <c r="A6" s="126">
        <v>2.1</v>
      </c>
      <c r="B6" s="210" t="s">
        <v>311</v>
      </c>
      <c r="C6" s="316">
        <v>151665349.28882</v>
      </c>
    </row>
    <row r="7" spans="1:6" s="4" customFormat="1" ht="25.5" outlineLevel="1">
      <c r="A7" s="209">
        <v>2.2000000000000002</v>
      </c>
      <c r="B7" s="205" t="s">
        <v>312</v>
      </c>
      <c r="C7" s="317">
        <v>103223276.4428</v>
      </c>
    </row>
    <row r="8" spans="1:6" s="4" customFormat="1" ht="26.25">
      <c r="A8" s="209">
        <v>3</v>
      </c>
      <c r="B8" s="206" t="s">
        <v>697</v>
      </c>
      <c r="C8" s="318">
        <f>SUM(C5:C7)</f>
        <v>1774042548.471849</v>
      </c>
    </row>
    <row r="9" spans="1:6" s="193" customFormat="1">
      <c r="A9" s="126">
        <v>4</v>
      </c>
      <c r="B9" s="213" t="s">
        <v>307</v>
      </c>
      <c r="C9" s="316">
        <v>17967766.821732257</v>
      </c>
    </row>
    <row r="10" spans="1:6" s="4" customFormat="1" ht="25.5" outlineLevel="1">
      <c r="A10" s="209">
        <v>5.0999999999999996</v>
      </c>
      <c r="B10" s="205" t="s">
        <v>318</v>
      </c>
      <c r="C10" s="317">
        <v>-64407789.781211987</v>
      </c>
    </row>
    <row r="11" spans="1:6" s="4" customFormat="1" ht="25.5" outlineLevel="1">
      <c r="A11" s="209">
        <v>5.2</v>
      </c>
      <c r="B11" s="205" t="s">
        <v>319</v>
      </c>
      <c r="C11" s="317">
        <v>-95836923.927376002</v>
      </c>
    </row>
    <row r="12" spans="1:6" s="4" customFormat="1">
      <c r="A12" s="209">
        <v>6</v>
      </c>
      <c r="B12" s="211" t="s">
        <v>308</v>
      </c>
      <c r="C12" s="427">
        <v>312831.81</v>
      </c>
    </row>
    <row r="13" spans="1:6" s="4" customFormat="1" ht="15.75" thickBot="1">
      <c r="A13" s="212">
        <v>7</v>
      </c>
      <c r="B13" s="207" t="s">
        <v>309</v>
      </c>
      <c r="C13" s="319">
        <f>SUM(C8:C12)</f>
        <v>1632078433.3949931</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scale="61"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EvE24o9l4nBA26ZVju5EJCnlPYlnZwurkuznvE4cZdk=</DigestValue>
    </Reference>
    <Reference Type="http://www.w3.org/2000/09/xmldsig#Object" URI="#idOfficeObject">
      <DigestMethod Algorithm="http://www.w3.org/2001/04/xmlenc#sha256"/>
      <DigestValue>Xu6gEdRyZWCln/vNCWzg9G6+8+fOfKeK2r5UQXES0z8=</DigestValue>
    </Reference>
    <Reference Type="http://uri.etsi.org/01903#SignedProperties" URI="#idSignedProperties">
      <Transforms>
        <Transform Algorithm="http://www.w3.org/TR/2001/REC-xml-c14n-20010315"/>
      </Transforms>
      <DigestMethod Algorithm="http://www.w3.org/2001/04/xmlenc#sha256"/>
      <DigestValue>QoRdVMUMI1uzgj2QWo9BKQerIy780TK/IC46bJEJ158=</DigestValue>
    </Reference>
  </SignedInfo>
  <SignatureValue>HrxlMfeaZrlrv9VvrIZ1xtd+6QeZ9d3JZZ4fRWjtLYt5hJne5X4yVUx1+7zIGensKiLiAG3t5i4L
L+Js1peceGxqtspSrYcXcfLbZ/FLb+DtqEdxvOW52YkatYBSWKx905JvlzVHLEz151s0AD3ojyRt
X5wJLkrHXJKrVR6uPz8s4n4nkabG3FNq3EU/DhgjCCPfYkfr23UZe5+kr/GHb+hg5KfX/jjhUSBP
hD03zu7pm9FxsTcmpk8HHoZ3Sud+OatBaUGiBD380m8GqCZrJ8HNW0K1ZoYf+fiJMB4sUdrWgua/
xy0+Gz8NAbV/1cxGrkAr+cgNmaaJ7gxnS9QnlA==</SignatureValue>
  <KeyInfo>
    <X509Data>
      <X509Certificate>MIIGRjCCBS6gAwIBAgIKfDjd0gACAAAc8jANBgkqhkiG9w0BAQsFADBKMRIwEAYKCZImiZPyLGQBGRYCZ2UxEzARBgoJkiaJk/IsZAEZFgNuYmcxHzAdBgNVBAMTFk5CRyBDbGFzcyAyIElOVCBTdWIgQ0EwHhcNMTcwMjE1MTQwMzUxWhcNMTkwMjE1MTQwMzUxWjBEMR0wGwYDVQQKExRKU0MgVlRCIEJhbmsgR2VvcmdpYTEjMCEGA1UEAxMaQlZUIC0gSXJha2xpIENoYWtobmFzaHZpbGkwggEiMA0GCSqGSIb3DQEBAQUAA4IBDwAwggEKAoIBAQCxiGLThxYQeGn4FuZNM9noJRo9aIVyE/DUxVWijsXuBo3bOSd8GS+htVeNMBTh3RgGVtsfBzi9FrGBHyLySpHVbyxDpf4B/yWV+FjWhH31N6MXsFpXS3xjuPNODCtNdt+A/xHmgUggUfnIhrVg3/FyJglYOwVgHsiWGQT0DGNoDC9apsWmHdsSVUohOiIQx3OSjQqAKk2fIp4808hi2U2dgNLk2GRVdQQe7ojjsfIkJI/cbqok4aephw5tRYbz4QQ9m+NIAyisdUFJUnWEJsRGxisGGFPEMrEJfY6cB3Ix7ZpNGqppp1d0fEHB5lNMO/cHHqqPsZdGxZu36HdEKHcNAgMBAAGjggMyMIIDLjA8BgkrBgEEAYI3FQcELzAtBiUrBgEEAYI3FQjmsmCDjfVEhoGZCYO4oUqDvoRxBIHPkBGGr54RAgFkAgEbMB0GA1UdJQQWMBQGCCsGAQUFBwMCBggrBgEFBQcDBDALBgNVHQ8EBAMCB4AwJwYJKwYBBAGCNxUKBBowGDAKBggrBgEFBQcDAjAKBggrBgEFBQcDBDAdBgNVHQ4EFgQU+lTZw8paNUKj1la805ElgWahjM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DTni8aCYhYPDilYMrOLroqTQXHPkDBrYvpC8FrzCK65+n0pacE6n/L1pkGm6+HqaDiYleRdshj8tcBTFU/K7d+SrE+UB4eGXv/UPcvrLSlPd3ro2ZVN/ucbOgbbpPRQ9838hTccZtg3HLyk3Sx2tmdu1Rz/ABtv/uO1oHyFylZppJKy3+oM1Mz3cBMtaaEXskmA900BC89lmBli7Cn1ppQzhVvf9H1/VCLdBlMwE4YvKqsr21GTrwgnfbBOQ8AHSkiB1DU9579jNijmlADADyDajNh7gQXkjg1Wv89j+QvA5Gtl4zNgr+lCnmFYbjL4E7vNbT1K3jj/DoWlco9nK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jk4WxMl/oevCJirzKLBEYmr9KkMUSNAErLq0bz1a628=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ZG6Or+5M57tcFc8+0++SZKQrMcQtMGRYRbbG7EEIu5w=</DigestValue>
      </Reference>
      <Reference URI="/xl/printerSettings/printerSettings10.bin?ContentType=application/vnd.openxmlformats-officedocument.spreadsheetml.printerSettings">
        <DigestMethod Algorithm="http://www.w3.org/2001/04/xmlenc#sha256"/>
        <DigestValue>IzTGvED/oC4epEdP3H/a63/tCiltGtL+F4FMSIQxjT0=</DigestValue>
      </Reference>
      <Reference URI="/xl/printerSettings/printerSettings11.bin?ContentType=application/vnd.openxmlformats-officedocument.spreadsheetml.printerSettings">
        <DigestMethod Algorithm="http://www.w3.org/2001/04/xmlenc#sha256"/>
        <DigestValue>oG0oqddZFJA4wxMpvmRZeQbjyNqcc9VmvbxXZvuDrKs=</DigestValue>
      </Reference>
      <Reference URI="/xl/printerSettings/printerSettings12.bin?ContentType=application/vnd.openxmlformats-officedocument.spreadsheetml.printerSettings">
        <DigestMethod Algorithm="http://www.w3.org/2001/04/xmlenc#sha256"/>
        <DigestValue>o5V5zGe5hOmepW+snbuQD6yTdlwjo0jUVwVh0Tc64dI=</DigestValue>
      </Reference>
      <Reference URI="/xl/printerSettings/printerSettings13.bin?ContentType=application/vnd.openxmlformats-officedocument.spreadsheetml.printerSettings">
        <DigestMethod Algorithm="http://www.w3.org/2001/04/xmlenc#sha256"/>
        <DigestValue>o5V5zGe5hOmepW+snbuQD6yTdlwjo0jUVwVh0Tc64dI=</DigestValue>
      </Reference>
      <Reference URI="/xl/printerSettings/printerSettings14.bin?ContentType=application/vnd.openxmlformats-officedocument.spreadsheetml.printerSettings">
        <DigestMethod Algorithm="http://www.w3.org/2001/04/xmlenc#sha256"/>
        <DigestValue>o5V5zGe5hOmepW+snbuQD6yTdlwjo0jUVwVh0Tc64dI=</DigestValue>
      </Reference>
      <Reference URI="/xl/printerSettings/printerSettings15.bin?ContentType=application/vnd.openxmlformats-officedocument.spreadsheetml.printerSettings">
        <DigestMethod Algorithm="http://www.w3.org/2001/04/xmlenc#sha256"/>
        <DigestValue>nSU6Ja+boudedB8K0u9M+ifvL+ZLW0HIST7Eq0a8PU8=</DigestValue>
      </Reference>
      <Reference URI="/xl/printerSettings/printerSettings16.bin?ContentType=application/vnd.openxmlformats-officedocument.spreadsheetml.printerSettings">
        <DigestMethod Algorithm="http://www.w3.org/2001/04/xmlenc#sha256"/>
        <DigestValue>Rk5Bl1/lVOl38q8C+JTHJX7zjDgmiqxgk2FpBaVyy/Q=</DigestValue>
      </Reference>
      <Reference URI="/xl/printerSettings/printerSettings17.bin?ContentType=application/vnd.openxmlformats-officedocument.spreadsheetml.printerSettings">
        <DigestMethod Algorithm="http://www.w3.org/2001/04/xmlenc#sha256"/>
        <DigestValue>KmqqTC+EYbzxnVNb+Ww/iG4Tt5f0mE1lt9mnj3IdeUg=</DigestValue>
      </Reference>
      <Reference URI="/xl/printerSettings/printerSettings18.bin?ContentType=application/vnd.openxmlformats-officedocument.spreadsheetml.printerSettings">
        <DigestMethod Algorithm="http://www.w3.org/2001/04/xmlenc#sha256"/>
        <DigestValue>efTpzSdv8OtKCmWZmmO9ekrZsuTx33X94IO2/2WxBxM=</DigestValue>
      </Reference>
      <Reference URI="/xl/printerSettings/printerSettings2.bin?ContentType=application/vnd.openxmlformats-officedocument.spreadsheetml.printerSettings">
        <DigestMethod Algorithm="http://www.w3.org/2001/04/xmlenc#sha256"/>
        <DigestValue>o5V5zGe5hOmepW+snbuQD6yTdlwjo0jUVwVh0Tc64dI=</DigestValue>
      </Reference>
      <Reference URI="/xl/printerSettings/printerSettings3.bin?ContentType=application/vnd.openxmlformats-officedocument.spreadsheetml.printerSettings">
        <DigestMethod Algorithm="http://www.w3.org/2001/04/xmlenc#sha256"/>
        <DigestValue>o5V5zGe5hOmepW+snbuQD6yTdlwjo0jUVwVh0Tc64dI=</DigestValue>
      </Reference>
      <Reference URI="/xl/printerSettings/printerSettings4.bin?ContentType=application/vnd.openxmlformats-officedocument.spreadsheetml.printerSettings">
        <DigestMethod Algorithm="http://www.w3.org/2001/04/xmlenc#sha256"/>
        <DigestValue>o5V5zGe5hOmepW+snbuQD6yTdlwjo0jUVwVh0Tc64dI=</DigestValue>
      </Reference>
      <Reference URI="/xl/printerSettings/printerSettings5.bin?ContentType=application/vnd.openxmlformats-officedocument.spreadsheetml.printerSettings">
        <DigestMethod Algorithm="http://www.w3.org/2001/04/xmlenc#sha256"/>
        <DigestValue>o5V5zGe5hOmepW+snbuQD6yTdlwjo0jUVwVh0Tc64dI=</DigestValue>
      </Reference>
      <Reference URI="/xl/printerSettings/printerSettings6.bin?ContentType=application/vnd.openxmlformats-officedocument.spreadsheetml.printerSettings">
        <DigestMethod Algorithm="http://www.w3.org/2001/04/xmlenc#sha256"/>
        <DigestValue>o5V5zGe5hOmepW+snbuQD6yTdlwjo0jUVwVh0Tc64dI=</DigestValue>
      </Reference>
      <Reference URI="/xl/printerSettings/printerSettings7.bin?ContentType=application/vnd.openxmlformats-officedocument.spreadsheetml.printerSettings">
        <DigestMethod Algorithm="http://www.w3.org/2001/04/xmlenc#sha256"/>
        <DigestValue>nSU6Ja+boudedB8K0u9M+ifvL+ZLW0HIST7Eq0a8PU8=</DigestValue>
      </Reference>
      <Reference URI="/xl/printerSettings/printerSettings8.bin?ContentType=application/vnd.openxmlformats-officedocument.spreadsheetml.printerSettings">
        <DigestMethod Algorithm="http://www.w3.org/2001/04/xmlenc#sha256"/>
        <DigestValue>oG0oqddZFJA4wxMpvmRZeQbjyNqcc9VmvbxXZvuDrKs=</DigestValue>
      </Reference>
      <Reference URI="/xl/printerSettings/printerSettings9.bin?ContentType=application/vnd.openxmlformats-officedocument.spreadsheetml.printerSettings">
        <DigestMethod Algorithm="http://www.w3.org/2001/04/xmlenc#sha256"/>
        <DigestValue>o5V5zGe5hOmepW+snbuQD6yTdlwjo0jUVwVh0Tc64dI=</DigestValue>
      </Reference>
      <Reference URI="/xl/sharedStrings.xml?ContentType=application/vnd.openxmlformats-officedocument.spreadsheetml.sharedStrings+xml">
        <DigestMethod Algorithm="http://www.w3.org/2001/04/xmlenc#sha256"/>
        <DigestValue>CyBeZNfzLfO6UlcUkutule+5l/ienFScK/tf5/ePr/E=</DigestValue>
      </Reference>
      <Reference URI="/xl/styles.xml?ContentType=application/vnd.openxmlformats-officedocument.spreadsheetml.styles+xml">
        <DigestMethod Algorithm="http://www.w3.org/2001/04/xmlenc#sha256"/>
        <DigestValue>zQ1a9c57ASxdcdRJPwlFoX7ae+oWc0hsK3W7S1h5D00=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I+LXPEzqr8nX3sZ27QhRVYTVVJ26yhf680nxBuzOVVM=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FVovAK/eY8KlrqlWe5vj78qf6wVsGBElAiBXZpnzZS0=</DigestValue>
      </Reference>
      <Reference URI="/xl/worksheets/sheet10.xml?ContentType=application/vnd.openxmlformats-officedocument.spreadsheetml.worksheet+xml">
        <DigestMethod Algorithm="http://www.w3.org/2001/04/xmlenc#sha256"/>
        <DigestValue>KpirOLcaQZAmPfsiXlOf9xuFvQK0AvJdVdXO9nbvpjw=</DigestValue>
      </Reference>
      <Reference URI="/xl/worksheets/sheet11.xml?ContentType=application/vnd.openxmlformats-officedocument.spreadsheetml.worksheet+xml">
        <DigestMethod Algorithm="http://www.w3.org/2001/04/xmlenc#sha256"/>
        <DigestValue>iomdXOQ+mFvX1fR6PJuqsoU+IYYYvDNUZJLKcjQ51P4=</DigestValue>
      </Reference>
      <Reference URI="/xl/worksheets/sheet12.xml?ContentType=application/vnd.openxmlformats-officedocument.spreadsheetml.worksheet+xml">
        <DigestMethod Algorithm="http://www.w3.org/2001/04/xmlenc#sha256"/>
        <DigestValue>qLmO54QY2mxWfcsrzceB6QfSh3xsFrTepE5Gh1JjukQ=</DigestValue>
      </Reference>
      <Reference URI="/xl/worksheets/sheet13.xml?ContentType=application/vnd.openxmlformats-officedocument.spreadsheetml.worksheet+xml">
        <DigestMethod Algorithm="http://www.w3.org/2001/04/xmlenc#sha256"/>
        <DigestValue>OEt/RzwSNNDJlz3DP3NqCoB4nwmwkn19rAM8OAshJL0=</DigestValue>
      </Reference>
      <Reference URI="/xl/worksheets/sheet14.xml?ContentType=application/vnd.openxmlformats-officedocument.spreadsheetml.worksheet+xml">
        <DigestMethod Algorithm="http://www.w3.org/2001/04/xmlenc#sha256"/>
        <DigestValue>AEgMjXtdxKWJXolSCQUlZLR5F7jC9yY+3Odl3S2EEY8=</DigestValue>
      </Reference>
      <Reference URI="/xl/worksheets/sheet15.xml?ContentType=application/vnd.openxmlformats-officedocument.spreadsheetml.worksheet+xml">
        <DigestMethod Algorithm="http://www.w3.org/2001/04/xmlenc#sha256"/>
        <DigestValue>ip9WmYyymJvH9rYVNqhyhZuej4XJ7YN1MZ8EcDX/j0E=</DigestValue>
      </Reference>
      <Reference URI="/xl/worksheets/sheet16.xml?ContentType=application/vnd.openxmlformats-officedocument.spreadsheetml.worksheet+xml">
        <DigestMethod Algorithm="http://www.w3.org/2001/04/xmlenc#sha256"/>
        <DigestValue>pDF1v5OrtH9SL8q105Oj8TWviD7hc3/TLCfiCLK4bSs=</DigestValue>
      </Reference>
      <Reference URI="/xl/worksheets/sheet17.xml?ContentType=application/vnd.openxmlformats-officedocument.spreadsheetml.worksheet+xml">
        <DigestMethod Algorithm="http://www.w3.org/2001/04/xmlenc#sha256"/>
        <DigestValue>dbvxCN31o4F31keMaFxkkRlHIXgrYDMuf0l62TgLlBc=</DigestValue>
      </Reference>
      <Reference URI="/xl/worksheets/sheet18.xml?ContentType=application/vnd.openxmlformats-officedocument.spreadsheetml.worksheet+xml">
        <DigestMethod Algorithm="http://www.w3.org/2001/04/xmlenc#sha256"/>
        <DigestValue>MUWQIfVLwdNeLc7Awj//pPC8l38kJv3yT5GrOrPjA7o=</DigestValue>
      </Reference>
      <Reference URI="/xl/worksheets/sheet2.xml?ContentType=application/vnd.openxmlformats-officedocument.spreadsheetml.worksheet+xml">
        <DigestMethod Algorithm="http://www.w3.org/2001/04/xmlenc#sha256"/>
        <DigestValue>BrzuuzvPjSfGD+lQ0jszdUsgMB5s3n3aRYQ6ColkIVo=</DigestValue>
      </Reference>
      <Reference URI="/xl/worksheets/sheet3.xml?ContentType=application/vnd.openxmlformats-officedocument.spreadsheetml.worksheet+xml">
        <DigestMethod Algorithm="http://www.w3.org/2001/04/xmlenc#sha256"/>
        <DigestValue>ncL793e504uUK0aq9PJtcOEf1KXqUgpSpj1zAT1xX/8=</DigestValue>
      </Reference>
      <Reference URI="/xl/worksheets/sheet4.xml?ContentType=application/vnd.openxmlformats-officedocument.spreadsheetml.worksheet+xml">
        <DigestMethod Algorithm="http://www.w3.org/2001/04/xmlenc#sha256"/>
        <DigestValue>5BJsWBNwZfg15p2xMoLUUjDk/HKQsK4SzBxz66a07Fc=</DigestValue>
      </Reference>
      <Reference URI="/xl/worksheets/sheet5.xml?ContentType=application/vnd.openxmlformats-officedocument.spreadsheetml.worksheet+xml">
        <DigestMethod Algorithm="http://www.w3.org/2001/04/xmlenc#sha256"/>
        <DigestValue>xXlTk5ryaeZEGzwcuC60OjiJVVlO1vCPWM4Y0mZV1nk=</DigestValue>
      </Reference>
      <Reference URI="/xl/worksheets/sheet6.xml?ContentType=application/vnd.openxmlformats-officedocument.spreadsheetml.worksheet+xml">
        <DigestMethod Algorithm="http://www.w3.org/2001/04/xmlenc#sha256"/>
        <DigestValue>0oP3vACmBxtqpNVIFHBd9mkYgFUR3sJrCnW796WT/9c=</DigestValue>
      </Reference>
      <Reference URI="/xl/worksheets/sheet7.xml?ContentType=application/vnd.openxmlformats-officedocument.spreadsheetml.worksheet+xml">
        <DigestMethod Algorithm="http://www.w3.org/2001/04/xmlenc#sha256"/>
        <DigestValue>sgTEaDi4NIDxiTSshy3ufDA2AxJpQlOx04DqH9+aX5E=</DigestValue>
      </Reference>
      <Reference URI="/xl/worksheets/sheet8.xml?ContentType=application/vnd.openxmlformats-officedocument.spreadsheetml.worksheet+xml">
        <DigestMethod Algorithm="http://www.w3.org/2001/04/xmlenc#sha256"/>
        <DigestValue>ELKkAX41RClAtq7slXsHuhZMSDQ3zy7lDFp/SZCg0oU=</DigestValue>
      </Reference>
      <Reference URI="/xl/worksheets/sheet9.xml?ContentType=application/vnd.openxmlformats-officedocument.spreadsheetml.worksheet+xml">
        <DigestMethod Algorithm="http://www.w3.org/2001/04/xmlenc#sha256"/>
        <DigestValue>hK1NdIdOzqbqc2WhnLYhxxZ9KbRk5jln31Cj9phGZcY=</DigestValue>
      </Reference>
    </Manifest>
    <SignatureProperties>
      <SignatureProperty Id="idSignatureTime" Target="#idPackageSignature">
        <mdssi:SignatureTime xmlns:mdssi="http://schemas.openxmlformats.org/package/2006/digital-signature">
          <mdssi:Format>YYYY-MM-DDThh:mm:ssTZD</mdssi:Format>
          <mdssi:Value>2018-11-01T06:41:25Z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2018-11-01T06:41:25Z</xd:SigningTime>
          <xd:SigningCertificate>
            <xd:Cert>
              <xd:CertDigest>
                <DigestMethod Algorithm="http://www.w3.org/2001/04/xmlenc#sha256"/>
                <DigestValue>fQQG0korP6krN/1/GBCBuYcJ3o6M6DOPWNqbHEhoXKU=</DigestValue>
              </xd:CertDigest>
              <xd:IssuerSerial>
                <X509IssuerName>CN=NBG Class 2 INT Sub CA, DC=nbg, DC=ge</X509IssuerName>
                <X509SerialNumber>586622445381999822642418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gamc</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9uMSEmPKoJzxik2hGZQ2tvdU9DPWHn81HSBz3F4/UYM=</DigestValue>
    </Reference>
    <Reference Type="http://www.w3.org/2000/09/xmldsig#Object" URI="#idOfficeObject">
      <DigestMethod Algorithm="http://www.w3.org/2001/04/xmlenc#sha256"/>
      <DigestValue>Xu6gEdRyZWCln/vNCWzg9G6+8+fOfKeK2r5UQXES0z8=</DigestValue>
    </Reference>
    <Reference Type="http://uri.etsi.org/01903#SignedProperties" URI="#idSignedProperties">
      <Transforms>
        <Transform Algorithm="http://www.w3.org/TR/2001/REC-xml-c14n-20010315"/>
      </Transforms>
      <DigestMethod Algorithm="http://www.w3.org/2001/04/xmlenc#sha256"/>
      <DigestValue>mrqCnFFN3mwdgauR7ZJbFZoI9xQLcXTnLOtsushzs+Q=</DigestValue>
    </Reference>
  </SignedInfo>
  <SignatureValue>uQ0jZqrL7DwK/x1VYXeuK+ucQo6CYarjtKFk45qOGZ9jd1qUE0e/D4+jzARdxt6NMlPGI9/WoS2T
TrjF4HKy42uDAcTArLbO8RCggmK0PWJNTTNb5R2b/xkzoU44aiQYGUCy0S3NGReBi6PcuEdZSeMa
0CoAvY3iMWLRVy2Vnw+tHplvRbM02RsL7QB93WNLLuWH6YNZD3MYWExhSdpjL85fisXt1a+J1KjT
xA+eIHUSoDkANVXn/QgDomsMyKjPiznmapumxzVA3J3NNASG2S0LPDqsnaPjKmkymMXoSCfVCHGV
ROMML/QfPw9ekt/xBgUAlkQS6uyvC65JSQQg6w==</SignatureValue>
  <KeyInfo>
    <X509Data>
      <X509Certificate>MIIGRzCCBS+gAwIBAgIKfDqPOwACAAAc8zANBgkqhkiG9w0BAQsFADBKMRIwEAYKCZImiZPyLGQBGRYCZ2UxEzARBgoJkiaJk/IsZAEZFgNuYmcxHzAdBgNVBAMTFk5CRyBDbGFzcyAyIElOVCBTdWIgQ0EwHhcNMTcwMjE1MTQwNTQyWhcNMTkwMjE1MTQwNTQyWjBFMR0wGwYDVQQKExRKU0MgVlRCIEJhbmsgR2VvcmdpYTEkMCIGA1UEAxMbQlZUIC0gTWFtdWthIE1lbnRlc2hhc2h2aWxpMIIBIjANBgkqhkiG9w0BAQEFAAOCAQ8AMIIBCgKCAQEAxeVVCxCoi4pDBdJ+5GHxOkKIgddDlIH0perz15ZRrHpeXD1qOTrIQtcMDbbUpMhbpKslGfjbkxqUt2RXk0Ns8Fq9IttcQab+kNqFt2Ywp6NPdOgalOHgAFLW8EuSxeYTv8wXm8ljySIt83rhLcg2n0eoIF49UGAohc8REq4q6aZTkfodnKJypqUJ+lfYXfFPRwnml3GDmwOjaETIXgz61bvUvh7tLqeKt+ypZprAORTDVvyxxZh5yN0INTg1s4vna4NiaIsf1qBHSdxtS7L34gvgrOIEfUptlDGJaDKVn0gcMg0GwTXObkdafziwZAUlmgDD1EyWcLYc0qsnNeJdrQIDAQABo4IDMjCCAy4wPAYJKwYBBAGCNxUHBC8wLQYlKwYBBAGCNxUI5rJgg431RIaBmQmDuKFKg76EcQSBz5ARhq+eEQIBZAIBGzAdBgNVHSUEFjAUBggrBgEFBQcDAgYIKwYBBQUHAwQwCwYDVR0PBAQDAgeAMCcGCSsGAQQBgjcVCgQaMBgwCgYIKwYBBQUHAwIwCgYIKwYBBQUHAwQwHQYDVR0OBBYEFK8OetPiiRuq+Bn2DjLNoPnyAkXn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u9TuE9J8gqsGoJFRpSbrhGS6trA3/N+zexVp0QeVAxdMeqyB2WvAfab3bxZxcalOHolYqL7Cn+zaQB16hIgvHhSkTRpLwxxGGRU8PpUX2qULR7XRatQNyVGF/l3gvKzEFlW26fXdThLPFqUZHtqkNL0w09yKwgbywMRjpdJDjC/UUAQypGSjEZYRy2UKbgd/AfMsqReSNEuVBShYKOE/Ukb0q+QSZzskfxVkSdObF9wL1x+N6zP9YfoUiYBrZAKdaQutRitMsP92836n1ZQE/Jc8yxhd8utX/Ud0V8jTJC9n1cEJshFKkl+/ClUR8bXXGEvlJLgwtlD7POZ2PeIr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jk4WxMl/oevCJirzKLBEYmr9KkMUSNAErLq0bz1a628=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ZG6Or+5M57tcFc8+0++SZKQrMcQtMGRYRbbG7EEIu5w=</DigestValue>
      </Reference>
      <Reference URI="/xl/printerSettings/printerSettings10.bin?ContentType=application/vnd.openxmlformats-officedocument.spreadsheetml.printerSettings">
        <DigestMethod Algorithm="http://www.w3.org/2001/04/xmlenc#sha256"/>
        <DigestValue>IzTGvED/oC4epEdP3H/a63/tCiltGtL+F4FMSIQxjT0=</DigestValue>
      </Reference>
      <Reference URI="/xl/printerSettings/printerSettings11.bin?ContentType=application/vnd.openxmlformats-officedocument.spreadsheetml.printerSettings">
        <DigestMethod Algorithm="http://www.w3.org/2001/04/xmlenc#sha256"/>
        <DigestValue>oG0oqddZFJA4wxMpvmRZeQbjyNqcc9VmvbxXZvuDrKs=</DigestValue>
      </Reference>
      <Reference URI="/xl/printerSettings/printerSettings12.bin?ContentType=application/vnd.openxmlformats-officedocument.spreadsheetml.printerSettings">
        <DigestMethod Algorithm="http://www.w3.org/2001/04/xmlenc#sha256"/>
        <DigestValue>o5V5zGe5hOmepW+snbuQD6yTdlwjo0jUVwVh0Tc64dI=</DigestValue>
      </Reference>
      <Reference URI="/xl/printerSettings/printerSettings13.bin?ContentType=application/vnd.openxmlformats-officedocument.spreadsheetml.printerSettings">
        <DigestMethod Algorithm="http://www.w3.org/2001/04/xmlenc#sha256"/>
        <DigestValue>o5V5zGe5hOmepW+snbuQD6yTdlwjo0jUVwVh0Tc64dI=</DigestValue>
      </Reference>
      <Reference URI="/xl/printerSettings/printerSettings14.bin?ContentType=application/vnd.openxmlformats-officedocument.spreadsheetml.printerSettings">
        <DigestMethod Algorithm="http://www.w3.org/2001/04/xmlenc#sha256"/>
        <DigestValue>o5V5zGe5hOmepW+snbuQD6yTdlwjo0jUVwVh0Tc64dI=</DigestValue>
      </Reference>
      <Reference URI="/xl/printerSettings/printerSettings15.bin?ContentType=application/vnd.openxmlformats-officedocument.spreadsheetml.printerSettings">
        <DigestMethod Algorithm="http://www.w3.org/2001/04/xmlenc#sha256"/>
        <DigestValue>nSU6Ja+boudedB8K0u9M+ifvL+ZLW0HIST7Eq0a8PU8=</DigestValue>
      </Reference>
      <Reference URI="/xl/printerSettings/printerSettings16.bin?ContentType=application/vnd.openxmlformats-officedocument.spreadsheetml.printerSettings">
        <DigestMethod Algorithm="http://www.w3.org/2001/04/xmlenc#sha256"/>
        <DigestValue>Rk5Bl1/lVOl38q8C+JTHJX7zjDgmiqxgk2FpBaVyy/Q=</DigestValue>
      </Reference>
      <Reference URI="/xl/printerSettings/printerSettings17.bin?ContentType=application/vnd.openxmlformats-officedocument.spreadsheetml.printerSettings">
        <DigestMethod Algorithm="http://www.w3.org/2001/04/xmlenc#sha256"/>
        <DigestValue>KmqqTC+EYbzxnVNb+Ww/iG4Tt5f0mE1lt9mnj3IdeUg=</DigestValue>
      </Reference>
      <Reference URI="/xl/printerSettings/printerSettings18.bin?ContentType=application/vnd.openxmlformats-officedocument.spreadsheetml.printerSettings">
        <DigestMethod Algorithm="http://www.w3.org/2001/04/xmlenc#sha256"/>
        <DigestValue>efTpzSdv8OtKCmWZmmO9ekrZsuTx33X94IO2/2WxBxM=</DigestValue>
      </Reference>
      <Reference URI="/xl/printerSettings/printerSettings2.bin?ContentType=application/vnd.openxmlformats-officedocument.spreadsheetml.printerSettings">
        <DigestMethod Algorithm="http://www.w3.org/2001/04/xmlenc#sha256"/>
        <DigestValue>o5V5zGe5hOmepW+snbuQD6yTdlwjo0jUVwVh0Tc64dI=</DigestValue>
      </Reference>
      <Reference URI="/xl/printerSettings/printerSettings3.bin?ContentType=application/vnd.openxmlformats-officedocument.spreadsheetml.printerSettings">
        <DigestMethod Algorithm="http://www.w3.org/2001/04/xmlenc#sha256"/>
        <DigestValue>o5V5zGe5hOmepW+snbuQD6yTdlwjo0jUVwVh0Tc64dI=</DigestValue>
      </Reference>
      <Reference URI="/xl/printerSettings/printerSettings4.bin?ContentType=application/vnd.openxmlformats-officedocument.spreadsheetml.printerSettings">
        <DigestMethod Algorithm="http://www.w3.org/2001/04/xmlenc#sha256"/>
        <DigestValue>o5V5zGe5hOmepW+snbuQD6yTdlwjo0jUVwVh0Tc64dI=</DigestValue>
      </Reference>
      <Reference URI="/xl/printerSettings/printerSettings5.bin?ContentType=application/vnd.openxmlformats-officedocument.spreadsheetml.printerSettings">
        <DigestMethod Algorithm="http://www.w3.org/2001/04/xmlenc#sha256"/>
        <DigestValue>o5V5zGe5hOmepW+snbuQD6yTdlwjo0jUVwVh0Tc64dI=</DigestValue>
      </Reference>
      <Reference URI="/xl/printerSettings/printerSettings6.bin?ContentType=application/vnd.openxmlformats-officedocument.spreadsheetml.printerSettings">
        <DigestMethod Algorithm="http://www.w3.org/2001/04/xmlenc#sha256"/>
        <DigestValue>o5V5zGe5hOmepW+snbuQD6yTdlwjo0jUVwVh0Tc64dI=</DigestValue>
      </Reference>
      <Reference URI="/xl/printerSettings/printerSettings7.bin?ContentType=application/vnd.openxmlformats-officedocument.spreadsheetml.printerSettings">
        <DigestMethod Algorithm="http://www.w3.org/2001/04/xmlenc#sha256"/>
        <DigestValue>nSU6Ja+boudedB8K0u9M+ifvL+ZLW0HIST7Eq0a8PU8=</DigestValue>
      </Reference>
      <Reference URI="/xl/printerSettings/printerSettings8.bin?ContentType=application/vnd.openxmlformats-officedocument.spreadsheetml.printerSettings">
        <DigestMethod Algorithm="http://www.w3.org/2001/04/xmlenc#sha256"/>
        <DigestValue>oG0oqddZFJA4wxMpvmRZeQbjyNqcc9VmvbxXZvuDrKs=</DigestValue>
      </Reference>
      <Reference URI="/xl/printerSettings/printerSettings9.bin?ContentType=application/vnd.openxmlformats-officedocument.spreadsheetml.printerSettings">
        <DigestMethod Algorithm="http://www.w3.org/2001/04/xmlenc#sha256"/>
        <DigestValue>o5V5zGe5hOmepW+snbuQD6yTdlwjo0jUVwVh0Tc64dI=</DigestValue>
      </Reference>
      <Reference URI="/xl/sharedStrings.xml?ContentType=application/vnd.openxmlformats-officedocument.spreadsheetml.sharedStrings+xml">
        <DigestMethod Algorithm="http://www.w3.org/2001/04/xmlenc#sha256"/>
        <DigestValue>CyBeZNfzLfO6UlcUkutule+5l/ienFScK/tf5/ePr/E=</DigestValue>
      </Reference>
      <Reference URI="/xl/styles.xml?ContentType=application/vnd.openxmlformats-officedocument.spreadsheetml.styles+xml">
        <DigestMethod Algorithm="http://www.w3.org/2001/04/xmlenc#sha256"/>
        <DigestValue>zQ1a9c57ASxdcdRJPwlFoX7ae+oWc0hsK3W7S1h5D00=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I+LXPEzqr8nX3sZ27QhRVYTVVJ26yhf680nxBuzOVVM=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FVovAK/eY8KlrqlWe5vj78qf6wVsGBElAiBXZpnzZS0=</DigestValue>
      </Reference>
      <Reference URI="/xl/worksheets/sheet10.xml?ContentType=application/vnd.openxmlformats-officedocument.spreadsheetml.worksheet+xml">
        <DigestMethod Algorithm="http://www.w3.org/2001/04/xmlenc#sha256"/>
        <DigestValue>KpirOLcaQZAmPfsiXlOf9xuFvQK0AvJdVdXO9nbvpjw=</DigestValue>
      </Reference>
      <Reference URI="/xl/worksheets/sheet11.xml?ContentType=application/vnd.openxmlformats-officedocument.spreadsheetml.worksheet+xml">
        <DigestMethod Algorithm="http://www.w3.org/2001/04/xmlenc#sha256"/>
        <DigestValue>iomdXOQ+mFvX1fR6PJuqsoU+IYYYvDNUZJLKcjQ51P4=</DigestValue>
      </Reference>
      <Reference URI="/xl/worksheets/sheet12.xml?ContentType=application/vnd.openxmlformats-officedocument.spreadsheetml.worksheet+xml">
        <DigestMethod Algorithm="http://www.w3.org/2001/04/xmlenc#sha256"/>
        <DigestValue>qLmO54QY2mxWfcsrzceB6QfSh3xsFrTepE5Gh1JjukQ=</DigestValue>
      </Reference>
      <Reference URI="/xl/worksheets/sheet13.xml?ContentType=application/vnd.openxmlformats-officedocument.spreadsheetml.worksheet+xml">
        <DigestMethod Algorithm="http://www.w3.org/2001/04/xmlenc#sha256"/>
        <DigestValue>OEt/RzwSNNDJlz3DP3NqCoB4nwmwkn19rAM8OAshJL0=</DigestValue>
      </Reference>
      <Reference URI="/xl/worksheets/sheet14.xml?ContentType=application/vnd.openxmlformats-officedocument.spreadsheetml.worksheet+xml">
        <DigestMethod Algorithm="http://www.w3.org/2001/04/xmlenc#sha256"/>
        <DigestValue>AEgMjXtdxKWJXolSCQUlZLR5F7jC9yY+3Odl3S2EEY8=</DigestValue>
      </Reference>
      <Reference URI="/xl/worksheets/sheet15.xml?ContentType=application/vnd.openxmlformats-officedocument.spreadsheetml.worksheet+xml">
        <DigestMethod Algorithm="http://www.w3.org/2001/04/xmlenc#sha256"/>
        <DigestValue>ip9WmYyymJvH9rYVNqhyhZuej4XJ7YN1MZ8EcDX/j0E=</DigestValue>
      </Reference>
      <Reference URI="/xl/worksheets/sheet16.xml?ContentType=application/vnd.openxmlformats-officedocument.spreadsheetml.worksheet+xml">
        <DigestMethod Algorithm="http://www.w3.org/2001/04/xmlenc#sha256"/>
        <DigestValue>pDF1v5OrtH9SL8q105Oj8TWviD7hc3/TLCfiCLK4bSs=</DigestValue>
      </Reference>
      <Reference URI="/xl/worksheets/sheet17.xml?ContentType=application/vnd.openxmlformats-officedocument.spreadsheetml.worksheet+xml">
        <DigestMethod Algorithm="http://www.w3.org/2001/04/xmlenc#sha256"/>
        <DigestValue>dbvxCN31o4F31keMaFxkkRlHIXgrYDMuf0l62TgLlBc=</DigestValue>
      </Reference>
      <Reference URI="/xl/worksheets/sheet18.xml?ContentType=application/vnd.openxmlformats-officedocument.spreadsheetml.worksheet+xml">
        <DigestMethod Algorithm="http://www.w3.org/2001/04/xmlenc#sha256"/>
        <DigestValue>MUWQIfVLwdNeLc7Awj//pPC8l38kJv3yT5GrOrPjA7o=</DigestValue>
      </Reference>
      <Reference URI="/xl/worksheets/sheet2.xml?ContentType=application/vnd.openxmlformats-officedocument.spreadsheetml.worksheet+xml">
        <DigestMethod Algorithm="http://www.w3.org/2001/04/xmlenc#sha256"/>
        <DigestValue>BrzuuzvPjSfGD+lQ0jszdUsgMB5s3n3aRYQ6ColkIVo=</DigestValue>
      </Reference>
      <Reference URI="/xl/worksheets/sheet3.xml?ContentType=application/vnd.openxmlformats-officedocument.spreadsheetml.worksheet+xml">
        <DigestMethod Algorithm="http://www.w3.org/2001/04/xmlenc#sha256"/>
        <DigestValue>ncL793e504uUK0aq9PJtcOEf1KXqUgpSpj1zAT1xX/8=</DigestValue>
      </Reference>
      <Reference URI="/xl/worksheets/sheet4.xml?ContentType=application/vnd.openxmlformats-officedocument.spreadsheetml.worksheet+xml">
        <DigestMethod Algorithm="http://www.w3.org/2001/04/xmlenc#sha256"/>
        <DigestValue>5BJsWBNwZfg15p2xMoLUUjDk/HKQsK4SzBxz66a07Fc=</DigestValue>
      </Reference>
      <Reference URI="/xl/worksheets/sheet5.xml?ContentType=application/vnd.openxmlformats-officedocument.spreadsheetml.worksheet+xml">
        <DigestMethod Algorithm="http://www.w3.org/2001/04/xmlenc#sha256"/>
        <DigestValue>xXlTk5ryaeZEGzwcuC60OjiJVVlO1vCPWM4Y0mZV1nk=</DigestValue>
      </Reference>
      <Reference URI="/xl/worksheets/sheet6.xml?ContentType=application/vnd.openxmlformats-officedocument.spreadsheetml.worksheet+xml">
        <DigestMethod Algorithm="http://www.w3.org/2001/04/xmlenc#sha256"/>
        <DigestValue>0oP3vACmBxtqpNVIFHBd9mkYgFUR3sJrCnW796WT/9c=</DigestValue>
      </Reference>
      <Reference URI="/xl/worksheets/sheet7.xml?ContentType=application/vnd.openxmlformats-officedocument.spreadsheetml.worksheet+xml">
        <DigestMethod Algorithm="http://www.w3.org/2001/04/xmlenc#sha256"/>
        <DigestValue>sgTEaDi4NIDxiTSshy3ufDA2AxJpQlOx04DqH9+aX5E=</DigestValue>
      </Reference>
      <Reference URI="/xl/worksheets/sheet8.xml?ContentType=application/vnd.openxmlformats-officedocument.spreadsheetml.worksheet+xml">
        <DigestMethod Algorithm="http://www.w3.org/2001/04/xmlenc#sha256"/>
        <DigestValue>ELKkAX41RClAtq7slXsHuhZMSDQ3zy7lDFp/SZCg0oU=</DigestValue>
      </Reference>
      <Reference URI="/xl/worksheets/sheet9.xml?ContentType=application/vnd.openxmlformats-officedocument.spreadsheetml.worksheet+xml">
        <DigestMethod Algorithm="http://www.w3.org/2001/04/xmlenc#sha256"/>
        <DigestValue>hK1NdIdOzqbqc2WhnLYhxxZ9KbRk5jln31Cj9phGZcY=</DigestValue>
      </Reference>
    </Manifest>
    <SignatureProperties>
      <SignatureProperty Id="idSignatureTime" Target="#idPackageSignature">
        <mdssi:SignatureTime xmlns:mdssi="http://schemas.openxmlformats.org/package/2006/digital-signature">
          <mdssi:Format>YYYY-MM-DDThh:mm:ssTZD</mdssi:Format>
          <mdssi:Value>2018-11-01T06:41:42Z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2018-11-01T06:41:42Z</xd:SigningTime>
          <xd:SigningCertificate>
            <xd:Cert>
              <xd:CertDigest>
                <DigestMethod Algorithm="http://www.w3.org/2001/04/xmlenc#sha256"/>
                <DigestValue>OWmkl/57CMBfnSjXBhEc2HfqkXTqp6kO30c3iYMlCDY=</DigestValue>
              </xd:CertDigest>
              <xd:IssuerSerial>
                <X509IssuerName>CN=NBG Class 2 INT Sub CA, DC=nbg, DC=ge</X509IssuerName>
                <X509SerialNumber>586653675875090800057587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gamc</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2018-10-31T10:17:37Z</dcterms:modified>
</cp:coreProperties>
</file>