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34" i="53" l="1"/>
  <c r="F14" i="37" l="1"/>
  <c r="G14" i="37"/>
  <c r="H14" i="37"/>
  <c r="I14" i="37"/>
  <c r="J14" i="37"/>
  <c r="K14" i="37"/>
  <c r="L14" i="37"/>
  <c r="M14" i="37"/>
  <c r="C22" i="74"/>
  <c r="D22" i="74"/>
  <c r="H21" i="74"/>
  <c r="H20" i="74"/>
  <c r="H19" i="74"/>
  <c r="H18" i="74"/>
  <c r="H17" i="74"/>
  <c r="H16" i="74"/>
  <c r="H15" i="74"/>
  <c r="H14" i="74"/>
  <c r="H13" i="74"/>
  <c r="H12" i="74"/>
  <c r="H11" i="74"/>
  <c r="H10" i="74"/>
  <c r="H9" i="74"/>
  <c r="H8" i="74"/>
  <c r="C28" i="69"/>
  <c r="C17" i="69"/>
  <c r="G14" i="62" l="1"/>
  <c r="F14" i="62"/>
  <c r="D14" i="62"/>
  <c r="C14" i="62"/>
  <c r="C6" i="71" l="1"/>
  <c r="D6" i="71" l="1"/>
  <c r="D13" i="71" s="1"/>
  <c r="C13" i="71"/>
  <c r="E8" i="37" l="1"/>
  <c r="N16" i="37"/>
  <c r="N17" i="37"/>
  <c r="N18" i="37"/>
  <c r="N19" i="37"/>
  <c r="N20" i="37"/>
  <c r="N15" i="37"/>
  <c r="N13" i="37"/>
  <c r="N10" i="37"/>
  <c r="N9" i="37"/>
  <c r="N11" i="37"/>
  <c r="N12" i="37"/>
  <c r="E19" i="37"/>
  <c r="E18" i="37"/>
  <c r="E17" i="37"/>
  <c r="E16" i="37"/>
  <c r="E15"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45" i="53"/>
  <c r="F54" i="53" l="1"/>
  <c r="C54" i="53"/>
  <c r="D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51" i="69" l="1"/>
  <c r="C41" i="69"/>
</calcChain>
</file>

<file path=xl/sharedStrings.xml><?xml version="1.0" encoding="utf-8"?>
<sst xmlns="http://schemas.openxmlformats.org/spreadsheetml/2006/main" count="676" uniqueCount="450">
  <si>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</si>
  <si>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</si>
  <si>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</si>
  <si>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</si>
  <si>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</si>
  <si>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</si>
  <si>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</si>
  <si>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</si>
  <si>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</si>
  <si>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</si>
  <si>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</si>
  <si>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</si>
  <si>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</si>
  <si>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</si>
  <si>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</si>
  <si>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</si>
  <si>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</si>
  <si>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</si>
  <si>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</si>
  <si>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</si>
  <si>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</si>
  <si>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</si>
  <si>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</si>
  <si>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</si>
  <si>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</si>
  <si>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</si>
  <si>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</si>
  <si>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</si>
  <si>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</si>
  <si>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</si>
  <si>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</si>
  <si>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</si>
  <si>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</si>
  <si>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</si>
  <si>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</si>
  <si>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</si>
  <si>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</si>
  <si>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</si>
  <si>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</si>
  <si>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</si>
  <si>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</si>
  <si>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</si>
  <si>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</si>
  <si>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</si>
  <si>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</si>
  <si>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</si>
  <si>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</si>
  <si>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</si>
  <si>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</si>
  <si>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</si>
  <si>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</si>
  <si>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</si>
  <si>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</si>
  <si>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</si>
  <si>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</si>
  <si>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</si>
  <si>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</si>
  <si>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</si>
  <si>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</si>
  <si>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</si>
  <si>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</si>
  <si>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</si>
  <si>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</si>
  <si>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</si>
  <si>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</si>
  <si>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</si>
  <si>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</si>
  <si>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</si>
  <si>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</si>
  <si>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</si>
  <si>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</si>
  <si>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</si>
  <si>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</si>
  <si>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</si>
  <si>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</si>
  <si>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</si>
  <si>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</si>
  <si>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</si>
  <si>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</si>
  <si>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</si>
  <si>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</si>
  <si>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</si>
  <si>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</si>
  <si>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</si>
  <si>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</si>
  <si>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</si>
  <si>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</si>
  <si>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</si>
  <si>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</si>
  <si>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</si>
  <si>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</si>
  <si>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</si>
  <si>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</si>
  <si>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</si>
  <si>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</si>
  <si>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</si>
  <si>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</si>
  <si>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</si>
  <si>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</si>
  <si>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</si>
  <si>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</si>
  <si>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</si>
  <si>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</si>
  <si>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</si>
  <si>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</si>
  <si>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</si>
  <si>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</si>
  <si>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</si>
  <si>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</si>
  <si>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</si>
  <si>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</si>
  <si>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</si>
  <si>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</si>
  <si>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</si>
  <si>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</si>
  <si>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</si>
  <si>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</si>
  <si>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</si>
  <si>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</si>
  <si>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</si>
  <si>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</si>
  <si>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</si>
  <si>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</si>
  <si>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</si>
  <si>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</si>
  <si>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</si>
  <si>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</si>
  <si>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</si>
  <si>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</si>
  <si>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</si>
  <si>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</si>
  <si>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</si>
  <si>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</si>
  <si>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</si>
  <si>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</si>
  <si>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</si>
  <si>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</si>
  <si>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</si>
  <si>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</si>
  <si>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</si>
  <si>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</si>
  <si>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</si>
  <si>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</si>
  <si>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</si>
  <si>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</si>
  <si>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</si>
  <si>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</si>
  <si>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</si>
  <si>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</si>
  <si>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</si>
  <si>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</si>
  <si>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</si>
  <si>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</si>
  <si>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</si>
  <si>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</si>
  <si>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</si>
  <si>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</si>
  <si>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</si>
  <si>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</si>
  <si>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</si>
  <si>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</si>
  <si>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</si>
  <si>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</si>
  <si>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</si>
  <si>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</si>
  <si>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</si>
  <si>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</si>
  <si>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</si>
  <si>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</si>
  <si>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</si>
  <si>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</si>
  <si>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</si>
  <si>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</si>
  <si>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</si>
  <si>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</si>
  <si>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</si>
  <si>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</si>
  <si>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</si>
  <si>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</si>
  <si>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</si>
  <si>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</si>
  <si>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</si>
  <si>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</si>
  <si>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</si>
  <si>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</si>
  <si>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</si>
  <si>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</si>
  <si>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</si>
  <si>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</si>
  <si>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</si>
  <si>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</si>
  <si>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</si>
  <si>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</si>
  <si>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</si>
  <si>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</si>
  <si>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</si>
  <si>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</si>
  <si>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</si>
  <si>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</si>
  <si>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</si>
  <si>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</si>
  <si>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</si>
  <si>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</si>
  <si>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</si>
  <si>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</si>
  <si>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</si>
  <si>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</si>
  <si>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</si>
  <si>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</si>
  <si>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</si>
  <si>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</si>
  <si>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</si>
  <si>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</si>
  <si>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</si>
  <si>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</si>
  <si>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</si>
  <si>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</si>
  <si>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</si>
  <si>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</si>
  <si>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</si>
  <si>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</si>
  <si>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</si>
  <si>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</si>
  <si>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</si>
  <si>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</si>
  <si>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</si>
  <si>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</si>
  <si>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</si>
  <si>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</si>
  <si>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</si>
  <si>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</si>
  <si>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</si>
  <si>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</si>
  <si>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</si>
  <si>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</si>
  <si>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</si>
  <si>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</si>
  <si>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</si>
  <si>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</si>
  <si>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</si>
  <si>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</si>
  <si>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</si>
  <si>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</si>
  <si>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</si>
  <si>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</si>
  <si>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</si>
  <si>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</si>
  <si>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</si>
  <si>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</si>
  <si>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</si>
  <si>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</si>
  <si>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</si>
  <si>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</si>
  <si>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</si>
  <si>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</si>
  <si>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</si>
  <si>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</si>
  <si>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</si>
  <si>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</si>
  <si>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</si>
  <si>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</si>
  <si>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</si>
  <si>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</si>
  <si>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</si>
  <si>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</si>
  <si>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</si>
  <si>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</si>
  <si>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</si>
  <si>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</si>
  <si>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</si>
  <si>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</si>
  <si>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</si>
  <si>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</si>
  <si>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</si>
  <si>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</si>
  <si>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</si>
  <si>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</si>
  <si>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</si>
  <si>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</si>
  <si>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</si>
  <si>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</si>
  <si>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</si>
  <si>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</si>
  <si>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</si>
  <si>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</si>
  <si>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</si>
  <si>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</si>
  <si>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</si>
  <si>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</si>
  <si>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</si>
  <si>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</si>
  <si>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</si>
  <si>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</si>
  <si>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</si>
  <si>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</si>
  <si>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</si>
  <si>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</si>
  <si>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</si>
  <si>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</si>
  <si>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</si>
  <si>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</si>
  <si>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</si>
  <si>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</si>
  <si>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</si>
  <si>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</si>
  <si>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</si>
  <si>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</si>
  <si>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</si>
  <si>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</si>
  <si>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</si>
  <si>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</si>
  <si>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</si>
  <si>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</si>
  <si>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</si>
  <si>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</si>
  <si>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</si>
  <si>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</si>
  <si>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</si>
  <si>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</si>
  <si>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</si>
  <si>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</si>
  <si>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</si>
  <si>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</si>
  <si>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</si>
  <si>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</si>
  <si>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</si>
  <si>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</si>
  <si>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</si>
  <si>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</si>
  <si>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</si>
  <si>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</si>
  <si>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</si>
  <si>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</si>
  <si>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</si>
  <si>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</si>
  <si>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</si>
  <si>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</si>
  <si>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</si>
  <si>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</si>
  <si>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</si>
  <si>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</si>
  <si>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</si>
  <si>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</si>
  <si>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</si>
  <si>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</si>
  <si>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</si>
  <si>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</si>
  <si>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</si>
  <si>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</si>
  <si>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</si>
  <si>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</si>
  <si>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</si>
  <si>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</si>
  <si>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</si>
  <si>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</si>
  <si>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</si>
  <si>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</si>
  <si>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</si>
  <si>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</si>
  <si>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</si>
  <si>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</si>
  <si>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</si>
  <si>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</si>
  <si>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</si>
  <si>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</si>
  <si>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</si>
  <si>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</si>
  <si>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</si>
  <si>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</si>
  <si>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</si>
  <si>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</si>
  <si>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</si>
  <si>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</si>
  <si>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</si>
  <si>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</si>
  <si>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</si>
  <si>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</si>
  <si>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</si>
  <si>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</si>
  <si>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</si>
  <si>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</si>
  <si>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</si>
  <si>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</si>
  <si>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</si>
  <si>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</si>
  <si>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</si>
  <si>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</si>
  <si>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</si>
  <si>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</si>
  <si>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</si>
  <si>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</si>
  <si>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</si>
  <si>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</si>
  <si>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</si>
  <si>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</si>
  <si>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</si>
  <si>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</si>
  <si>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</si>
  <si>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</si>
  <si>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</si>
  <si>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</si>
  <si>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</si>
  <si>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</si>
  <si>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</si>
  <si>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</si>
  <si>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</si>
  <si>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</si>
  <si>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</si>
  <si>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</si>
  <si>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</si>
  <si>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</si>
  <si>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</si>
  <si>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</si>
  <si>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</si>
  <si>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</si>
  <si>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</si>
  <si>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</si>
  <si>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</si>
  <si>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</si>
  <si>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"ვითიბი ბანკი ჯორჯია"</t>
  </si>
  <si>
    <t>ვ. ვერხოშინსკი</t>
  </si>
  <si>
    <t>ა. კონცელიძე</t>
  </si>
  <si>
    <t>www.vtb.ge</t>
  </si>
  <si>
    <t>ვლადიმირ ვერხოშინსკი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</si>
  <si>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</si>
  <si>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</si>
  <si>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</si>
  <si>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</si>
  <si>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</si>
  <si>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</si>
  <si>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</si>
  <si>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</si>
  <si>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</si>
  <si>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</si>
  <si>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</si>
  <si>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</si>
  <si>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</si>
  <si>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</si>
  <si>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</si>
  <si>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</si>
  <si>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</si>
  <si>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</si>
  <si>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</si>
  <si>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ცხრილი 9 (Capital), C46</t>
  </si>
  <si>
    <t>ცხრილი 9 (Capital), C15</t>
  </si>
  <si>
    <t>ცხრილი 9 (Capital), C44</t>
  </si>
  <si>
    <t>ცხრილი 9 (Capital), C33</t>
  </si>
  <si>
    <t>ცხრილი 9 (Capital), C11</t>
  </si>
  <si>
    <t>ცხრილი 9 (Capital), C9</t>
  </si>
  <si>
    <t>ცხრილი 9 (Capital), 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</si>
</sst>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9"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6"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9"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3" fontId="2" fillId="72" borderId="86" applyFont="0">
      <alignment horizontal="right" vertical="center"/>
      <protection locked="0"/>
    </xf>
    <xf numFmtId="0" fontId="69"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9"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5" fillId="70" borderId="87" applyFont="0" applyBorder="0">
      <alignment horizontal="center" wrapText="1"/>
    </xf>
    <xf numFmtId="168" fontId="57" fillId="0" borderId="84">
      <alignment horizontal="left" vertical="center"/>
    </xf>
    <xf numFmtId="0" fontId="57" fillId="0" borderId="84">
      <alignment horizontal="left" vertical="center"/>
    </xf>
    <xf numFmtId="0" fontId="57" fillId="0" borderId="84">
      <alignment horizontal="left" vertical="center"/>
    </xf>
    <xf numFmtId="0" fontId="2" fillId="69" borderId="86" applyNumberFormat="0" applyFont="0" applyBorder="0" applyProtection="0">
      <alignment horizontal="center" vertical="center"/>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41"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9"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1" fillId="0" borderId="0"/>
    <xf numFmtId="169" fontId="29" fillId="37" borderId="0"/>
  </cellStyleXfs>
  <cellXfs count="49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8" xfId="0" applyNumberFormat="1"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9"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6"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6" xfId="20961"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9"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6" xfId="0" applyFont="1" applyFill="1" applyBorder="1" applyAlignment="1">
      <alignment vertical="center"/>
    </xf>
    <xf numFmtId="0" fontId="6" fillId="0" borderId="86" xfId="0" applyFont="1" applyFill="1" applyBorder="1" applyAlignment="1">
      <alignment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3" xfId="0" applyFont="1" applyFill="1" applyBorder="1" applyAlignment="1">
      <alignment vertical="center"/>
    </xf>
    <xf numFmtId="0" fontId="4" fillId="0" borderId="18"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169" fontId="29" fillId="37" borderId="33" xfId="20" applyBorder="1"/>
    <xf numFmtId="169" fontId="29" fillId="37" borderId="98" xfId="20" applyBorder="1"/>
    <xf numFmtId="169" fontId="29" fillId="37" borderId="88" xfId="20" applyBorder="1"/>
    <xf numFmtId="169" fontId="29"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84"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3" xfId="0" applyFont="1" applyFill="1" applyBorder="1" applyAlignment="1">
      <alignment vertical="center"/>
    </xf>
    <xf numFmtId="0" fontId="4" fillId="0" borderId="103"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5" xfId="0" applyFont="1" applyBorder="1" applyAlignment="1">
      <alignment vertical="center" wrapText="1"/>
    </xf>
    <xf numFmtId="167" fontId="4" fillId="0" borderId="86"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6" xfId="0" applyNumberFormat="1" applyFont="1" applyBorder="1" applyAlignment="1">
      <alignment horizontal="center" vertical="center"/>
    </xf>
    <xf numFmtId="0" fontId="14" fillId="0" borderId="85" xfId="0" applyFont="1" applyBorder="1" applyAlignment="1">
      <alignment vertical="center" wrapText="1"/>
    </xf>
    <xf numFmtId="0" fontId="0" fillId="0" borderId="24" xfId="0" applyBorder="1"/>
    <xf numFmtId="0" fontId="6" fillId="36" borderId="104"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3" xfId="0" applyFont="1" applyBorder="1" applyAlignment="1">
      <alignment horizontal="center" vertical="center" wrapText="1"/>
    </xf>
    <xf numFmtId="0" fontId="23" fillId="0" borderId="86" xfId="0" applyFont="1" applyBorder="1" applyAlignment="1">
      <alignment vertical="center" wrapText="1"/>
    </xf>
    <xf numFmtId="3" fontId="24" fillId="36" borderId="86" xfId="0" applyNumberFormat="1" applyFont="1" applyFill="1" applyBorder="1" applyAlignment="1">
      <alignment vertical="center" wrapText="1"/>
    </xf>
    <xf numFmtId="3" fontId="24" fillId="36" borderId="101" xfId="0" applyNumberFormat="1" applyFont="1" applyFill="1" applyBorder="1" applyAlignment="1">
      <alignment vertical="center" wrapText="1"/>
    </xf>
    <xf numFmtId="14" fontId="7" fillId="3" borderId="86" xfId="8" quotePrefix="1" applyNumberFormat="1" applyFont="1" applyFill="1" applyBorder="1" applyAlignment="1" applyProtection="1">
      <alignment horizontal="left" vertical="center" wrapText="1" indent="2"/>
      <protection locked="0"/>
    </xf>
    <xf numFmtId="3" fontId="24" fillId="0" borderId="86" xfId="0" applyNumberFormat="1" applyFont="1" applyBorder="1" applyAlignment="1">
      <alignment vertical="center" wrapText="1"/>
    </xf>
    <xf numFmtId="3" fontId="24" fillId="0" borderId="101" xfId="0" applyNumberFormat="1" applyFont="1" applyBorder="1" applyAlignment="1">
      <alignment vertical="center" wrapText="1"/>
    </xf>
    <xf numFmtId="14" fontId="7" fillId="3" borderId="86" xfId="8" quotePrefix="1" applyNumberFormat="1" applyFont="1" applyFill="1" applyBorder="1" applyAlignment="1" applyProtection="1">
      <alignment horizontal="left" vertical="center" wrapText="1" indent="3"/>
      <protection locked="0"/>
    </xf>
    <xf numFmtId="3" fontId="24" fillId="0" borderId="86" xfId="0" applyNumberFormat="1" applyFont="1" applyFill="1" applyBorder="1" applyAlignment="1">
      <alignment vertical="center" wrapText="1"/>
    </xf>
    <xf numFmtId="0" fontId="23" fillId="0" borderId="86" xfId="0" applyFont="1" applyFill="1" applyBorder="1" applyAlignment="1">
      <alignment horizontal="left" vertical="center" wrapText="1" indent="2"/>
    </xf>
    <xf numFmtId="0" fontId="11" fillId="0" borderId="86" xfId="17" applyFill="1" applyBorder="1" applyAlignment="1" applyProtection="1"/>
    <xf numFmtId="0" fontId="7" fillId="3" borderId="86" xfId="20960" applyFont="1" applyFill="1" applyBorder="1" applyAlignment="1" applyProtection="1"/>
    <xf numFmtId="0" fontId="106" fillId="0" borderId="86" xfId="20960" applyFont="1" applyFill="1" applyBorder="1" applyAlignment="1" applyProtection="1">
      <alignment horizontal="center" vertical="center"/>
    </xf>
    <xf numFmtId="0" fontId="4" fillId="0" borderId="86" xfId="0" applyFont="1" applyBorder="1"/>
    <xf numFmtId="0" fontId="11" fillId="0" borderId="86" xfId="17" applyFill="1" applyBorder="1" applyAlignment="1" applyProtection="1">
      <alignment horizontal="left" vertical="center" wrapText="1"/>
    </xf>
    <xf numFmtId="49" fontId="109" fillId="0" borderId="86" xfId="0" applyNumberFormat="1" applyFont="1" applyFill="1" applyBorder="1" applyAlignment="1">
      <alignment horizontal="right" vertical="center" wrapText="1"/>
    </xf>
    <xf numFmtId="0" fontId="11" fillId="0" borderId="86" xfId="17" applyFill="1" applyBorder="1" applyAlignment="1" applyProtection="1">
      <alignment horizontal="left" vertical="center"/>
    </xf>
    <xf numFmtId="0" fontId="11" fillId="0" borderId="86" xfId="17" applyBorder="1" applyAlignment="1" applyProtection="1"/>
    <xf numFmtId="0" fontId="4" fillId="0" borderId="86" xfId="0" applyFont="1" applyFill="1" applyBorder="1"/>
    <xf numFmtId="0" fontId="23" fillId="0" borderId="103" xfId="0" applyFont="1" applyFill="1" applyBorder="1" applyAlignment="1">
      <alignment horizontal="center" vertical="center" wrapText="1"/>
    </xf>
    <xf numFmtId="0" fontId="23" fillId="0" borderId="86" xfId="0" applyFont="1" applyFill="1" applyBorder="1" applyAlignment="1">
      <alignment vertical="center" wrapText="1"/>
    </xf>
    <xf numFmtId="3" fontId="24" fillId="0" borderId="101" xfId="0" applyNumberFormat="1" applyFont="1" applyFill="1" applyBorder="1" applyAlignment="1">
      <alignment vertical="center" wrapText="1"/>
    </xf>
    <xf numFmtId="14" fontId="1" fillId="0" borderId="0" xfId="0" applyNumberFormat="1" applyFont="1"/>
    <xf numFmtId="14" fontId="7" fillId="0" borderId="0" xfId="0" applyNumberFormat="1" applyFont="1" applyAlignment="1">
      <alignment horizontal="left"/>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0" fontId="9" fillId="0" borderId="103" xfId="0" applyFont="1" applyBorder="1" applyAlignment="1">
      <alignment vertical="center"/>
    </xf>
    <xf numFmtId="0" fontId="13" fillId="0" borderId="87" xfId="0" applyFont="1" applyBorder="1" applyAlignment="1">
      <alignment wrapText="1"/>
    </xf>
    <xf numFmtId="10" fontId="4" fillId="0" borderId="23" xfId="20961" applyNumberFormat="1" applyFont="1" applyBorder="1" applyAlignment="1"/>
    <xf numFmtId="0" fontId="26" fillId="0" borderId="103" xfId="0" applyFont="1" applyBorder="1" applyAlignment="1">
      <alignment horizontal="center"/>
    </xf>
    <xf numFmtId="0" fontId="26" fillId="0" borderId="11" xfId="0" applyFont="1" applyBorder="1" applyAlignment="1">
      <alignment horizontal="right" wrapText="1"/>
    </xf>
    <xf numFmtId="193" fontId="25" fillId="36" borderId="13" xfId="0" applyNumberFormat="1" applyFont="1" applyFill="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2" xfId="7" applyNumberFormat="1" applyFont="1" applyBorder="1" applyAlignment="1"/>
    <xf numFmtId="164" fontId="4" fillId="36" borderId="26" xfId="7" applyNumberFormat="1" applyFont="1" applyFill="1" applyBorder="1"/>
    <xf numFmtId="9" fontId="4" fillId="0" borderId="101" xfId="20961" applyFont="1" applyBorder="1"/>
    <xf numFmtId="164" fontId="29" fillId="37" borderId="0" xfId="20" applyNumberFormat="1" applyBorder="1"/>
    <xf numFmtId="164" fontId="4" fillId="0" borderId="58" xfId="0" applyNumberFormat="1" applyFont="1" applyFill="1" applyBorder="1" applyAlignment="1">
      <alignment vertical="center"/>
    </xf>
    <xf numFmtId="164" fontId="4" fillId="0" borderId="71" xfId="0" applyNumberFormat="1" applyFont="1" applyFill="1" applyBorder="1" applyAlignment="1">
      <alignment vertical="center"/>
    </xf>
    <xf numFmtId="164" fontId="4" fillId="3" borderId="84" xfId="0" applyNumberFormat="1" applyFont="1" applyFill="1" applyBorder="1" applyAlignment="1">
      <alignment vertical="center"/>
    </xf>
    <xf numFmtId="164" fontId="4" fillId="0" borderId="86" xfId="0" applyNumberFormat="1" applyFont="1" applyFill="1" applyBorder="1" applyAlignment="1">
      <alignment vertical="center"/>
    </xf>
    <xf numFmtId="164" fontId="4" fillId="0" borderId="87" xfId="0" applyNumberFormat="1" applyFont="1" applyFill="1" applyBorder="1" applyAlignment="1">
      <alignment vertical="center"/>
    </xf>
    <xf numFmtId="164" fontId="4" fillId="0" borderId="101" xfId="0" applyNumberFormat="1" applyFont="1" applyFill="1" applyBorder="1" applyAlignment="1">
      <alignment vertical="center"/>
    </xf>
    <xf numFmtId="164" fontId="4" fillId="0" borderId="25" xfId="0" applyNumberFormat="1" applyFont="1" applyFill="1" applyBorder="1" applyAlignment="1">
      <alignment vertical="center"/>
    </xf>
    <xf numFmtId="164" fontId="4" fillId="0" borderId="27" xfId="0" applyNumberFormat="1" applyFont="1" applyFill="1" applyBorder="1" applyAlignment="1">
      <alignment vertical="center"/>
    </xf>
    <xf numFmtId="164" fontId="4" fillId="0" borderId="26" xfId="0"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20" xfId="0" applyNumberFormat="1" applyFont="1" applyFill="1" applyBorder="1" applyAlignment="1">
      <alignment vertical="center"/>
    </xf>
    <xf numFmtId="164" fontId="4" fillId="0" borderId="82" xfId="0" applyNumberFormat="1" applyFont="1" applyFill="1" applyBorder="1" applyAlignment="1">
      <alignment vertical="center"/>
    </xf>
    <xf numFmtId="164" fontId="4" fillId="0" borderId="95" xfId="0" applyNumberFormat="1" applyFont="1" applyFill="1" applyBorder="1" applyAlignment="1">
      <alignment vertical="center"/>
    </xf>
    <xf numFmtId="10" fontId="4" fillId="0" borderId="80" xfId="0" applyNumberFormat="1" applyFont="1" applyFill="1" applyBorder="1" applyAlignment="1">
      <alignment vertical="center"/>
    </xf>
    <xf numFmtId="10" fontId="4" fillId="0" borderId="97" xfId="0" applyNumberFormat="1" applyFont="1" applyFill="1" applyBorder="1" applyAlignment="1">
      <alignment vertical="center"/>
    </xf>
    <xf numFmtId="0" fontId="7" fillId="3" borderId="22" xfId="13" applyFont="1" applyFill="1" applyBorder="1" applyAlignment="1" applyProtection="1">
      <alignment horizontal="left" vertical="center" wrapText="1"/>
      <protection locked="0"/>
    </xf>
    <xf numFmtId="0" fontId="107" fillId="0" borderId="73" xfId="0" applyFont="1" applyBorder="1" applyAlignment="1">
      <alignment horizontal="left" vertical="center" wrapText="1"/>
    </xf>
    <xf numFmtId="0" fontId="107"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xf>
    <xf numFmtId="0" fontId="4" fillId="0" borderId="23" xfId="0" applyFont="1" applyFill="1" applyBorder="1" applyAlignment="1">
      <alignment horizontal="center"/>
    </xf>
    <xf numFmtId="0" fontId="104" fillId="3" borderId="74" xfId="13" applyFont="1" applyFill="1" applyBorder="1" applyAlignment="1" applyProtection="1">
      <alignment horizontal="center" vertical="center" wrapText="1"/>
      <protection locked="0"/>
    </xf>
    <xf numFmtId="0" fontId="104"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7" xfId="1" applyNumberFormat="1" applyFont="1" applyFill="1" applyBorder="1" applyAlignment="1" applyProtection="1">
      <alignment horizontal="center" vertical="center" wrapText="1"/>
      <protection locked="0"/>
    </xf>
    <xf numFmtId="164" fontId="15"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workbookViewId="0">
      <pane xSplit="1" ySplit="7" topLeftCell="B8" activePane="bottomRight" state="frozen"/>
      <selection pane="topRight" activeCell="B1" sqref="B1"/>
      <selection pane="bottomLeft" activeCell="A8" sqref="A8"/>
      <selection pane="bottomRight" activeCell="B22" sqref="B22"/>
    </sheetView>
  </sheetViews>
  <sheetFormatPr defaultRowHeight="15"/>
  <cols>
    <col min="1" max="1" width="10.28515625" style="2" customWidth="1"/>
    <col min="2" max="2" width="134.7109375" bestFit="1" customWidth="1"/>
    <col min="3" max="3" width="39.42578125" customWidth="1"/>
    <col min="4" max="4" width="10.7109375" bestFit="1" customWidth="1"/>
    <col min="7" max="7" width="25" customWidth="1"/>
  </cols>
  <sheetData>
    <row r="1" spans="1:4" ht="15.75">
      <c r="A1" s="10"/>
      <c r="B1" s="197" t="s">
        <v>262</v>
      </c>
      <c r="C1" s="100"/>
    </row>
    <row r="2" spans="1:4" s="194" customFormat="1" ht="15.75">
      <c r="A2" s="242">
        <v>1</v>
      </c>
      <c r="B2" s="195" t="s">
        <v>263</v>
      </c>
      <c r="C2" s="192" t="s">
        <v>419</v>
      </c>
      <c r="D2" s="415">
        <v>43281</v>
      </c>
    </row>
    <row r="3" spans="1:4" s="194" customFormat="1" ht="15.75">
      <c r="A3" s="242">
        <v>2</v>
      </c>
      <c r="B3" s="196" t="s">
        <v>264</v>
      </c>
      <c r="C3" s="192" t="s">
        <v>420</v>
      </c>
    </row>
    <row r="4" spans="1:4" s="194" customFormat="1" ht="15.75">
      <c r="A4" s="242">
        <v>3</v>
      </c>
      <c r="B4" s="196" t="s">
        <v>265</v>
      </c>
      <c r="C4" s="192" t="s">
        <v>421</v>
      </c>
    </row>
    <row r="5" spans="1:4" s="194" customFormat="1" ht="15.75">
      <c r="A5" s="243">
        <v>4</v>
      </c>
      <c r="B5" s="199" t="s">
        <v>266</v>
      </c>
      <c r="C5" s="192" t="s">
        <v>422</v>
      </c>
    </row>
    <row r="6" spans="1:4" s="198" customFormat="1" ht="65.25" customHeight="1">
      <c r="A6" s="452" t="s">
        <v>382</v>
      </c>
      <c r="B6" s="453"/>
      <c r="C6" s="453"/>
    </row>
    <row r="7" spans="1:4">
      <c r="A7" s="404" t="s">
        <v>336</v>
      </c>
      <c r="B7" s="405" t="s">
        <v>267</v>
      </c>
    </row>
    <row r="8" spans="1:4">
      <c r="A8" s="406">
        <v>1</v>
      </c>
      <c r="B8" s="403" t="s">
        <v>231</v>
      </c>
    </row>
    <row r="9" spans="1:4">
      <c r="A9" s="406">
        <v>2</v>
      </c>
      <c r="B9" s="403" t="s">
        <v>268</v>
      </c>
    </row>
    <row r="10" spans="1:4">
      <c r="A10" s="406">
        <v>3</v>
      </c>
      <c r="B10" s="403" t="s">
        <v>269</v>
      </c>
    </row>
    <row r="11" spans="1:4">
      <c r="A11" s="406">
        <v>4</v>
      </c>
      <c r="B11" s="403" t="s">
        <v>270</v>
      </c>
      <c r="C11" s="193"/>
    </row>
    <row r="12" spans="1:4">
      <c r="A12" s="406">
        <v>5</v>
      </c>
      <c r="B12" s="403" t="s">
        <v>195</v>
      </c>
    </row>
    <row r="13" spans="1:4">
      <c r="A13" s="406">
        <v>6</v>
      </c>
      <c r="B13" s="407" t="s">
        <v>156</v>
      </c>
    </row>
    <row r="14" spans="1:4">
      <c r="A14" s="406">
        <v>7</v>
      </c>
      <c r="B14" s="403" t="s">
        <v>271</v>
      </c>
    </row>
    <row r="15" spans="1:4">
      <c r="A15" s="406">
        <v>8</v>
      </c>
      <c r="B15" s="403" t="s">
        <v>275</v>
      </c>
    </row>
    <row r="16" spans="1:4">
      <c r="A16" s="406">
        <v>9</v>
      </c>
      <c r="B16" s="403" t="s">
        <v>94</v>
      </c>
    </row>
    <row r="17" spans="1:2">
      <c r="A17" s="408" t="s">
        <v>414</v>
      </c>
      <c r="B17" s="403" t="s">
        <v>413</v>
      </c>
    </row>
    <row r="18" spans="1:2">
      <c r="A18" s="406">
        <v>10</v>
      </c>
      <c r="B18" s="403" t="s">
        <v>278</v>
      </c>
    </row>
    <row r="19" spans="1:2">
      <c r="A19" s="406">
        <v>11</v>
      </c>
      <c r="B19" s="407" t="s">
        <v>258</v>
      </c>
    </row>
    <row r="20" spans="1:2">
      <c r="A20" s="406">
        <v>12</v>
      </c>
      <c r="B20" s="407" t="s">
        <v>255</v>
      </c>
    </row>
    <row r="21" spans="1:2">
      <c r="A21" s="406">
        <v>13</v>
      </c>
      <c r="B21" s="409" t="s">
        <v>372</v>
      </c>
    </row>
    <row r="22" spans="1:2">
      <c r="A22" s="406">
        <v>14</v>
      </c>
      <c r="B22" s="410" t="s">
        <v>403</v>
      </c>
    </row>
    <row r="23" spans="1:2">
      <c r="A23" s="411">
        <v>15</v>
      </c>
      <c r="B23" s="407"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Normal="100" workbookViewId="0">
      <pane xSplit="1" ySplit="5" topLeftCell="B33" activePane="bottomRight" state="frozen"/>
      <selection activeCell="B22" sqref="B22"/>
      <selection pane="topRight" activeCell="B22" sqref="B22"/>
      <selection pane="bottomLeft" activeCell="B22" sqref="B22"/>
      <selection pane="bottomRight" activeCell="B22" sqref="B22"/>
    </sheetView>
  </sheetViews>
  <sheetFormatPr defaultRowHeight="15"/>
  <cols>
    <col min="1" max="1" width="9.5703125" style="5" bestFit="1" customWidth="1"/>
    <col min="2" max="2" width="132.42578125" style="2" customWidth="1"/>
    <col min="3" max="3" width="18.42578125" style="2" customWidth="1"/>
  </cols>
  <sheetData>
    <row r="1" spans="1:6" ht="15.75">
      <c r="A1" s="18" t="s">
        <v>196</v>
      </c>
      <c r="B1" s="192" t="s">
        <v>419</v>
      </c>
      <c r="D1" s="2"/>
      <c r="E1" s="2"/>
      <c r="F1" s="2"/>
    </row>
    <row r="2" spans="1:6" s="22" customFormat="1" ht="15.75" customHeight="1">
      <c r="A2" s="22" t="s">
        <v>197</v>
      </c>
      <c r="B2" s="416">
        <v>43281</v>
      </c>
    </row>
    <row r="3" spans="1:6" s="22" customFormat="1" ht="15.75" customHeight="1"/>
    <row r="4" spans="1:6" ht="15.75" thickBot="1">
      <c r="A4" s="5" t="s">
        <v>345</v>
      </c>
      <c r="B4" s="65" t="s">
        <v>94</v>
      </c>
    </row>
    <row r="5" spans="1:6">
      <c r="A5" s="146" t="s">
        <v>32</v>
      </c>
      <c r="B5" s="147"/>
      <c r="C5" s="148" t="s">
        <v>33</v>
      </c>
    </row>
    <row r="6" spans="1:6">
      <c r="A6" s="149">
        <v>1</v>
      </c>
      <c r="B6" s="89" t="s">
        <v>34</v>
      </c>
      <c r="C6" s="290">
        <f>SUM(C7:C11)</f>
        <v>194624490</v>
      </c>
    </row>
    <row r="7" spans="1:6">
      <c r="A7" s="149">
        <v>2</v>
      </c>
      <c r="B7" s="86" t="s">
        <v>35</v>
      </c>
      <c r="C7" s="291">
        <v>209008277</v>
      </c>
    </row>
    <row r="8" spans="1:6">
      <c r="A8" s="149">
        <v>3</v>
      </c>
      <c r="B8" s="80" t="s">
        <v>36</v>
      </c>
      <c r="C8" s="291"/>
    </row>
    <row r="9" spans="1:6">
      <c r="A9" s="149">
        <v>4</v>
      </c>
      <c r="B9" s="80" t="s">
        <v>37</v>
      </c>
      <c r="C9" s="291">
        <v>3008667</v>
      </c>
    </row>
    <row r="10" spans="1:6">
      <c r="A10" s="149">
        <v>5</v>
      </c>
      <c r="B10" s="80" t="s">
        <v>38</v>
      </c>
      <c r="C10" s="291"/>
    </row>
    <row r="11" spans="1:6">
      <c r="A11" s="149">
        <v>6</v>
      </c>
      <c r="B11" s="87" t="s">
        <v>39</v>
      </c>
      <c r="C11" s="291">
        <v>-17392454</v>
      </c>
    </row>
    <row r="12" spans="1:6" s="4" customFormat="1">
      <c r="A12" s="149">
        <v>7</v>
      </c>
      <c r="B12" s="89" t="s">
        <v>40</v>
      </c>
      <c r="C12" s="292">
        <f>SUM(C13:C27)</f>
        <v>10368705</v>
      </c>
    </row>
    <row r="13" spans="1:6" s="4" customFormat="1">
      <c r="A13" s="149">
        <v>8</v>
      </c>
      <c r="B13" s="88" t="s">
        <v>41</v>
      </c>
      <c r="C13" s="293">
        <v>3008667</v>
      </c>
    </row>
    <row r="14" spans="1:6" s="4" customFormat="1" ht="25.5">
      <c r="A14" s="149">
        <v>9</v>
      </c>
      <c r="B14" s="81" t="s">
        <v>42</v>
      </c>
      <c r="C14" s="293"/>
    </row>
    <row r="15" spans="1:6" s="4" customFormat="1">
      <c r="A15" s="149">
        <v>10</v>
      </c>
      <c r="B15" s="82" t="s">
        <v>43</v>
      </c>
      <c r="C15" s="293">
        <v>7360038</v>
      </c>
    </row>
    <row r="16" spans="1:6" s="4" customFormat="1">
      <c r="A16" s="149">
        <v>11</v>
      </c>
      <c r="B16" s="83" t="s">
        <v>44</v>
      </c>
      <c r="C16" s="293"/>
    </row>
    <row r="17" spans="1:3" s="4" customFormat="1">
      <c r="A17" s="149">
        <v>12</v>
      </c>
      <c r="B17" s="82" t="s">
        <v>45</v>
      </c>
      <c r="C17" s="293"/>
    </row>
    <row r="18" spans="1:3" s="4" customFormat="1">
      <c r="A18" s="149">
        <v>13</v>
      </c>
      <c r="B18" s="82" t="s">
        <v>46</v>
      </c>
      <c r="C18" s="293"/>
    </row>
    <row r="19" spans="1:3" s="4" customFormat="1">
      <c r="A19" s="149">
        <v>14</v>
      </c>
      <c r="B19" s="82" t="s">
        <v>47</v>
      </c>
      <c r="C19" s="293"/>
    </row>
    <row r="20" spans="1:3" s="4" customFormat="1" ht="25.5">
      <c r="A20" s="149">
        <v>15</v>
      </c>
      <c r="B20" s="82" t="s">
        <v>48</v>
      </c>
      <c r="C20" s="293"/>
    </row>
    <row r="21" spans="1:3" s="4" customFormat="1" ht="25.5">
      <c r="A21" s="149">
        <v>16</v>
      </c>
      <c r="B21" s="81" t="s">
        <v>49</v>
      </c>
      <c r="C21" s="293"/>
    </row>
    <row r="22" spans="1:3" s="4" customFormat="1">
      <c r="A22" s="149">
        <v>17</v>
      </c>
      <c r="B22" s="150" t="s">
        <v>50</v>
      </c>
      <c r="C22" s="293"/>
    </row>
    <row r="23" spans="1:3" s="4" customFormat="1" ht="25.5">
      <c r="A23" s="149">
        <v>18</v>
      </c>
      <c r="B23" s="81" t="s">
        <v>51</v>
      </c>
      <c r="C23" s="293"/>
    </row>
    <row r="24" spans="1:3" s="4" customFormat="1" ht="25.5">
      <c r="A24" s="149">
        <v>19</v>
      </c>
      <c r="B24" s="81" t="s">
        <v>52</v>
      </c>
      <c r="C24" s="293"/>
    </row>
    <row r="25" spans="1:3" s="4" customFormat="1" ht="25.5">
      <c r="A25" s="149">
        <v>20</v>
      </c>
      <c r="B25" s="84" t="s">
        <v>53</v>
      </c>
      <c r="C25" s="293"/>
    </row>
    <row r="26" spans="1:3" s="4" customFormat="1">
      <c r="A26" s="149">
        <v>21</v>
      </c>
      <c r="B26" s="84" t="s">
        <v>54</v>
      </c>
      <c r="C26" s="293"/>
    </row>
    <row r="27" spans="1:3" s="4" customFormat="1" ht="25.5">
      <c r="A27" s="149">
        <v>22</v>
      </c>
      <c r="B27" s="84" t="s">
        <v>55</v>
      </c>
      <c r="C27" s="293"/>
    </row>
    <row r="28" spans="1:3" s="4" customFormat="1">
      <c r="A28" s="149">
        <v>23</v>
      </c>
      <c r="B28" s="90" t="s">
        <v>29</v>
      </c>
      <c r="C28" s="292">
        <f>C6-C12</f>
        <v>184255785</v>
      </c>
    </row>
    <row r="29" spans="1:3" s="4" customFormat="1">
      <c r="A29" s="151"/>
      <c r="B29" s="85"/>
      <c r="C29" s="293"/>
    </row>
    <row r="30" spans="1:3" s="4" customFormat="1">
      <c r="A30" s="151">
        <v>24</v>
      </c>
      <c r="B30" s="90" t="s">
        <v>56</v>
      </c>
      <c r="C30" s="292">
        <f>C31+C34</f>
        <v>11705700</v>
      </c>
    </row>
    <row r="31" spans="1:3" s="4" customFormat="1">
      <c r="A31" s="151">
        <v>25</v>
      </c>
      <c r="B31" s="80" t="s">
        <v>57</v>
      </c>
      <c r="C31" s="294">
        <f>C32+C33</f>
        <v>11705700</v>
      </c>
    </row>
    <row r="32" spans="1:3" s="4" customFormat="1">
      <c r="A32" s="151">
        <v>26</v>
      </c>
      <c r="B32" s="190" t="s">
        <v>58</v>
      </c>
      <c r="C32" s="293"/>
    </row>
    <row r="33" spans="1:3" s="4" customFormat="1">
      <c r="A33" s="151">
        <v>27</v>
      </c>
      <c r="B33" s="190" t="s">
        <v>59</v>
      </c>
      <c r="C33" s="293">
        <v>11705700</v>
      </c>
    </row>
    <row r="34" spans="1:3" s="4" customFormat="1">
      <c r="A34" s="151">
        <v>28</v>
      </c>
      <c r="B34" s="80" t="s">
        <v>60</v>
      </c>
      <c r="C34" s="293"/>
    </row>
    <row r="35" spans="1:3" s="4" customFormat="1">
      <c r="A35" s="151">
        <v>29</v>
      </c>
      <c r="B35" s="90" t="s">
        <v>61</v>
      </c>
      <c r="C35" s="292">
        <f>SUM(C36:C40)</f>
        <v>0</v>
      </c>
    </row>
    <row r="36" spans="1:3" s="4" customFormat="1">
      <c r="A36" s="151">
        <v>30</v>
      </c>
      <c r="B36" s="81" t="s">
        <v>62</v>
      </c>
      <c r="C36" s="293"/>
    </row>
    <row r="37" spans="1:3" s="4" customFormat="1">
      <c r="A37" s="151">
        <v>31</v>
      </c>
      <c r="B37" s="82" t="s">
        <v>63</v>
      </c>
      <c r="C37" s="293"/>
    </row>
    <row r="38" spans="1:3" s="4" customFormat="1" ht="25.5">
      <c r="A38" s="151">
        <v>32</v>
      </c>
      <c r="B38" s="81" t="s">
        <v>64</v>
      </c>
      <c r="C38" s="293"/>
    </row>
    <row r="39" spans="1:3" s="4" customFormat="1" ht="25.5">
      <c r="A39" s="151">
        <v>33</v>
      </c>
      <c r="B39" s="81" t="s">
        <v>52</v>
      </c>
      <c r="C39" s="293"/>
    </row>
    <row r="40" spans="1:3" s="4" customFormat="1" ht="25.5">
      <c r="A40" s="151">
        <v>34</v>
      </c>
      <c r="B40" s="84" t="s">
        <v>65</v>
      </c>
      <c r="C40" s="293"/>
    </row>
    <row r="41" spans="1:3" s="4" customFormat="1">
      <c r="A41" s="151">
        <v>35</v>
      </c>
      <c r="B41" s="90" t="s">
        <v>30</v>
      </c>
      <c r="C41" s="292">
        <f>C30-C35</f>
        <v>11705700</v>
      </c>
    </row>
    <row r="42" spans="1:3" s="4" customFormat="1">
      <c r="A42" s="151"/>
      <c r="B42" s="85"/>
      <c r="C42" s="293"/>
    </row>
    <row r="43" spans="1:3" s="4" customFormat="1">
      <c r="A43" s="151">
        <v>36</v>
      </c>
      <c r="B43" s="91" t="s">
        <v>66</v>
      </c>
      <c r="C43" s="292">
        <f>SUM(C44:C46)</f>
        <v>23259963.087300282</v>
      </c>
    </row>
    <row r="44" spans="1:3" s="4" customFormat="1">
      <c r="A44" s="151">
        <v>37</v>
      </c>
      <c r="B44" s="80" t="s">
        <v>67</v>
      </c>
      <c r="C44" s="293">
        <v>8843040.9600000009</v>
      </c>
    </row>
    <row r="45" spans="1:3" s="4" customFormat="1">
      <c r="A45" s="151">
        <v>38</v>
      </c>
      <c r="B45" s="80" t="s">
        <v>68</v>
      </c>
      <c r="C45" s="293"/>
    </row>
    <row r="46" spans="1:3" s="4" customFormat="1">
      <c r="A46" s="151">
        <v>39</v>
      </c>
      <c r="B46" s="80" t="s">
        <v>69</v>
      </c>
      <c r="C46" s="293">
        <v>14416922.127300281</v>
      </c>
    </row>
    <row r="47" spans="1:3" s="4" customFormat="1">
      <c r="A47" s="151">
        <v>40</v>
      </c>
      <c r="B47" s="91" t="s">
        <v>70</v>
      </c>
      <c r="C47" s="292">
        <f>SUM(C48:C51)</f>
        <v>0</v>
      </c>
    </row>
    <row r="48" spans="1:3" s="4" customFormat="1">
      <c r="A48" s="151">
        <v>41</v>
      </c>
      <c r="B48" s="81" t="s">
        <v>71</v>
      </c>
      <c r="C48" s="293"/>
    </row>
    <row r="49" spans="1:3" s="4" customFormat="1">
      <c r="A49" s="151">
        <v>42</v>
      </c>
      <c r="B49" s="82" t="s">
        <v>72</v>
      </c>
      <c r="C49" s="293"/>
    </row>
    <row r="50" spans="1:3" s="4" customFormat="1" ht="25.5">
      <c r="A50" s="151">
        <v>43</v>
      </c>
      <c r="B50" s="81" t="s">
        <v>73</v>
      </c>
      <c r="C50" s="293"/>
    </row>
    <row r="51" spans="1:3" s="4" customFormat="1" ht="25.5">
      <c r="A51" s="151">
        <v>44</v>
      </c>
      <c r="B51" s="81" t="s">
        <v>52</v>
      </c>
      <c r="C51" s="293"/>
    </row>
    <row r="52" spans="1:3" s="4" customFormat="1" ht="15.75" thickBot="1">
      <c r="A52" s="152">
        <v>45</v>
      </c>
      <c r="B52" s="153" t="s">
        <v>31</v>
      </c>
      <c r="C52" s="295">
        <f>C43-C47</f>
        <v>23259963.087300282</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landscape"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1"/>
  <sheetViews>
    <sheetView zoomScaleNormal="100" workbookViewId="0">
      <pane xSplit="1" ySplit="5" topLeftCell="B30" activePane="bottomRight" state="frozen"/>
      <selection activeCell="B22" sqref="B22"/>
      <selection pane="topRight" activeCell="B22" sqref="B22"/>
      <selection pane="bottomLeft" activeCell="B22" sqref="B22"/>
      <selection pane="bottomRight" activeCell="B22" sqref="B22"/>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196</v>
      </c>
      <c r="B1" s="192" t="s">
        <v>419</v>
      </c>
      <c r="E1" s="2"/>
      <c r="F1" s="2"/>
    </row>
    <row r="2" spans="1:6" s="22" customFormat="1" ht="15.75" customHeight="1">
      <c r="A2" s="22" t="s">
        <v>197</v>
      </c>
      <c r="B2" s="416">
        <v>43281</v>
      </c>
    </row>
    <row r="3" spans="1:6" s="22" customFormat="1" ht="15.75" customHeight="1">
      <c r="A3" s="27"/>
    </row>
    <row r="4" spans="1:6" s="22" customFormat="1" ht="15.75" customHeight="1" thickBot="1">
      <c r="A4" s="22" t="s">
        <v>346</v>
      </c>
      <c r="B4" s="214" t="s">
        <v>278</v>
      </c>
      <c r="D4" s="216" t="s">
        <v>100</v>
      </c>
    </row>
    <row r="5" spans="1:6" ht="38.25">
      <c r="A5" s="164" t="s">
        <v>32</v>
      </c>
      <c r="B5" s="165" t="s">
        <v>239</v>
      </c>
      <c r="C5" s="166" t="s">
        <v>245</v>
      </c>
      <c r="D5" s="215" t="s">
        <v>279</v>
      </c>
    </row>
    <row r="6" spans="1:6">
      <c r="A6" s="154">
        <v>1</v>
      </c>
      <c r="B6" s="92" t="s">
        <v>161</v>
      </c>
      <c r="C6" s="296">
        <v>59674521</v>
      </c>
      <c r="D6" s="155"/>
      <c r="E6" s="8"/>
    </row>
    <row r="7" spans="1:6">
      <c r="A7" s="154">
        <v>2</v>
      </c>
      <c r="B7" s="93" t="s">
        <v>162</v>
      </c>
      <c r="C7" s="297">
        <v>192101847</v>
      </c>
      <c r="D7" s="156"/>
      <c r="E7" s="8"/>
    </row>
    <row r="8" spans="1:6">
      <c r="A8" s="154">
        <v>3</v>
      </c>
      <c r="B8" s="93" t="s">
        <v>163</v>
      </c>
      <c r="C8" s="297">
        <v>63183861</v>
      </c>
      <c r="D8" s="156"/>
      <c r="E8" s="8"/>
    </row>
    <row r="9" spans="1:6">
      <c r="A9" s="154">
        <v>4</v>
      </c>
      <c r="B9" s="93" t="s">
        <v>192</v>
      </c>
      <c r="C9" s="297"/>
      <c r="D9" s="156"/>
      <c r="E9" s="8"/>
    </row>
    <row r="10" spans="1:6">
      <c r="A10" s="154">
        <v>5.0999999999999996</v>
      </c>
      <c r="B10" s="93" t="s">
        <v>164</v>
      </c>
      <c r="C10" s="297">
        <v>101019397</v>
      </c>
      <c r="D10" s="156"/>
      <c r="E10" s="8"/>
    </row>
    <row r="11" spans="1:6">
      <c r="A11" s="427">
        <v>5.2</v>
      </c>
      <c r="B11" s="93" t="s">
        <v>438</v>
      </c>
      <c r="C11" s="297">
        <v>-25000</v>
      </c>
      <c r="D11" s="156"/>
      <c r="E11" s="8"/>
    </row>
    <row r="12" spans="1:6">
      <c r="A12" s="427" t="s">
        <v>439</v>
      </c>
      <c r="B12" s="428" t="s">
        <v>440</v>
      </c>
      <c r="C12" s="297">
        <v>25000</v>
      </c>
      <c r="D12" s="245" t="s">
        <v>443</v>
      </c>
      <c r="E12" s="8"/>
    </row>
    <row r="13" spans="1:6">
      <c r="A13" s="154">
        <v>5</v>
      </c>
      <c r="B13" s="93" t="s">
        <v>441</v>
      </c>
      <c r="C13" s="297">
        <v>100994397</v>
      </c>
      <c r="D13" s="156"/>
      <c r="E13" s="8"/>
    </row>
    <row r="14" spans="1:6">
      <c r="A14" s="154">
        <v>6.1</v>
      </c>
      <c r="B14" s="93" t="s">
        <v>165</v>
      </c>
      <c r="C14" s="298">
        <v>1048314695.2879429</v>
      </c>
      <c r="D14" s="157"/>
      <c r="E14" s="9"/>
    </row>
    <row r="15" spans="1:6">
      <c r="A15" s="154">
        <v>6.2</v>
      </c>
      <c r="B15" s="94" t="s">
        <v>166</v>
      </c>
      <c r="C15" s="298">
        <v>-57092940.303113192</v>
      </c>
      <c r="D15" s="157"/>
      <c r="E15" s="9"/>
    </row>
    <row r="16" spans="1:6">
      <c r="A16" s="154" t="s">
        <v>380</v>
      </c>
      <c r="B16" s="95" t="s">
        <v>381</v>
      </c>
      <c r="C16" s="298">
        <v>14391922.127300281</v>
      </c>
      <c r="D16" s="245" t="s">
        <v>443</v>
      </c>
      <c r="E16" s="9"/>
    </row>
    <row r="17" spans="1:5">
      <c r="A17" s="154">
        <v>6</v>
      </c>
      <c r="B17" s="93" t="s">
        <v>167</v>
      </c>
      <c r="C17" s="429">
        <f>C14+C15</f>
        <v>991221754.98482966</v>
      </c>
      <c r="D17" s="157"/>
      <c r="E17" s="8"/>
    </row>
    <row r="18" spans="1:5">
      <c r="A18" s="154">
        <v>7</v>
      </c>
      <c r="B18" s="93" t="s">
        <v>168</v>
      </c>
      <c r="C18" s="297">
        <v>9295395</v>
      </c>
      <c r="D18" s="156"/>
      <c r="E18" s="8"/>
    </row>
    <row r="19" spans="1:5">
      <c r="A19" s="154">
        <v>8</v>
      </c>
      <c r="B19" s="93" t="s">
        <v>169</v>
      </c>
      <c r="C19" s="297">
        <v>9135972.3499999996</v>
      </c>
      <c r="D19" s="156"/>
      <c r="E19" s="8"/>
    </row>
    <row r="20" spans="1:5">
      <c r="A20" s="154">
        <v>9</v>
      </c>
      <c r="B20" s="93" t="s">
        <v>170</v>
      </c>
      <c r="C20" s="297">
        <v>54000</v>
      </c>
      <c r="D20" s="156"/>
      <c r="E20" s="8"/>
    </row>
    <row r="21" spans="1:5">
      <c r="A21" s="154">
        <v>9.1</v>
      </c>
      <c r="B21" s="95" t="s">
        <v>254</v>
      </c>
      <c r="C21" s="298"/>
      <c r="D21" s="156"/>
      <c r="E21" s="8"/>
    </row>
    <row r="22" spans="1:5">
      <c r="A22" s="154">
        <v>9.1999999999999993</v>
      </c>
      <c r="B22" s="95" t="s">
        <v>244</v>
      </c>
      <c r="C22" s="298"/>
      <c r="D22" s="156"/>
      <c r="E22" s="8"/>
    </row>
    <row r="23" spans="1:5">
      <c r="A23" s="154">
        <v>9.3000000000000007</v>
      </c>
      <c r="B23" s="95" t="s">
        <v>243</v>
      </c>
      <c r="C23" s="298"/>
      <c r="D23" s="156"/>
      <c r="E23" s="8"/>
    </row>
    <row r="24" spans="1:5">
      <c r="A24" s="154">
        <v>10</v>
      </c>
      <c r="B24" s="93" t="s">
        <v>171</v>
      </c>
      <c r="C24" s="297">
        <v>43778281</v>
      </c>
      <c r="D24" s="156"/>
      <c r="E24" s="8"/>
    </row>
    <row r="25" spans="1:5">
      <c r="A25" s="154">
        <v>10.1</v>
      </c>
      <c r="B25" s="95" t="s">
        <v>242</v>
      </c>
      <c r="C25" s="297">
        <v>7686783.3899999997</v>
      </c>
      <c r="D25" s="245" t="s">
        <v>444</v>
      </c>
      <c r="E25" s="8"/>
    </row>
    <row r="26" spans="1:5">
      <c r="A26" s="154">
        <v>11</v>
      </c>
      <c r="B26" s="96" t="s">
        <v>172</v>
      </c>
      <c r="C26" s="299">
        <v>39938396.810000002</v>
      </c>
      <c r="D26" s="158"/>
      <c r="E26" s="8"/>
    </row>
    <row r="27" spans="1:5">
      <c r="A27" s="154">
        <v>11.1</v>
      </c>
      <c r="B27" s="95" t="s">
        <v>442</v>
      </c>
      <c r="C27" s="298">
        <v>-326745.39</v>
      </c>
      <c r="D27" s="245" t="s">
        <v>444</v>
      </c>
      <c r="E27" s="9"/>
    </row>
    <row r="28" spans="1:5">
      <c r="A28" s="154">
        <v>12</v>
      </c>
      <c r="B28" s="98" t="s">
        <v>173</v>
      </c>
      <c r="C28" s="300">
        <f>SUM(C6:C9,C17:C20,C24,C26,C13)</f>
        <v>1509378426.1448295</v>
      </c>
      <c r="D28" s="159"/>
      <c r="E28" s="7"/>
    </row>
    <row r="29" spans="1:5">
      <c r="A29" s="154">
        <v>13</v>
      </c>
      <c r="B29" s="93" t="s">
        <v>174</v>
      </c>
      <c r="C29" s="301">
        <v>16721116</v>
      </c>
      <c r="D29" s="160"/>
      <c r="E29" s="8"/>
    </row>
    <row r="30" spans="1:5">
      <c r="A30" s="154">
        <v>14</v>
      </c>
      <c r="B30" s="93" t="s">
        <v>175</v>
      </c>
      <c r="C30" s="297">
        <v>271835171</v>
      </c>
      <c r="D30" s="156"/>
      <c r="E30" s="8"/>
    </row>
    <row r="31" spans="1:5">
      <c r="A31" s="154">
        <v>15</v>
      </c>
      <c r="B31" s="93" t="s">
        <v>176</v>
      </c>
      <c r="C31" s="297">
        <v>240262116</v>
      </c>
      <c r="D31" s="156"/>
      <c r="E31" s="8"/>
    </row>
    <row r="32" spans="1:5">
      <c r="A32" s="154">
        <v>16</v>
      </c>
      <c r="B32" s="93" t="s">
        <v>177</v>
      </c>
      <c r="C32" s="297">
        <v>500453151</v>
      </c>
      <c r="D32" s="156"/>
      <c r="E32" s="8"/>
    </row>
    <row r="33" spans="1:5">
      <c r="A33" s="154">
        <v>17</v>
      </c>
      <c r="B33" s="93" t="s">
        <v>178</v>
      </c>
      <c r="C33" s="297">
        <v>0</v>
      </c>
      <c r="D33" s="156"/>
      <c r="E33" s="8"/>
    </row>
    <row r="34" spans="1:5">
      <c r="A34" s="154">
        <v>18</v>
      </c>
      <c r="B34" s="93" t="s">
        <v>179</v>
      </c>
      <c r="C34" s="297">
        <v>206325857.18000001</v>
      </c>
      <c r="D34" s="156"/>
      <c r="E34" s="8"/>
    </row>
    <row r="35" spans="1:5">
      <c r="A35" s="154">
        <v>19</v>
      </c>
      <c r="B35" s="93" t="s">
        <v>180</v>
      </c>
      <c r="C35" s="297">
        <v>12519383</v>
      </c>
      <c r="D35" s="156"/>
      <c r="E35" s="8"/>
    </row>
    <row r="36" spans="1:5">
      <c r="A36" s="154">
        <v>20</v>
      </c>
      <c r="B36" s="93" t="s">
        <v>102</v>
      </c>
      <c r="C36" s="297">
        <v>20580240.150000002</v>
      </c>
      <c r="D36" s="156"/>
      <c r="E36" s="8"/>
    </row>
    <row r="37" spans="1:5">
      <c r="A37" s="154">
        <v>20.100000000000001</v>
      </c>
      <c r="B37" s="97" t="s">
        <v>379</v>
      </c>
      <c r="C37" s="299">
        <v>0</v>
      </c>
      <c r="D37" s="245" t="s">
        <v>443</v>
      </c>
      <c r="E37" s="8"/>
    </row>
    <row r="38" spans="1:5">
      <c r="A38" s="154">
        <v>21</v>
      </c>
      <c r="B38" s="96" t="s">
        <v>181</v>
      </c>
      <c r="C38" s="299">
        <v>46056901.600000001</v>
      </c>
      <c r="D38" s="158"/>
      <c r="E38" s="8"/>
    </row>
    <row r="39" spans="1:5">
      <c r="A39" s="154">
        <v>21.1</v>
      </c>
      <c r="B39" s="97" t="s">
        <v>241</v>
      </c>
      <c r="C39" s="302">
        <v>8843040.9600000009</v>
      </c>
      <c r="D39" s="245" t="s">
        <v>445</v>
      </c>
      <c r="E39" s="8"/>
    </row>
    <row r="40" spans="1:5" ht="30">
      <c r="A40" s="154">
        <v>21.2</v>
      </c>
      <c r="B40" s="97" t="s">
        <v>59</v>
      </c>
      <c r="C40" s="302">
        <v>11705700</v>
      </c>
      <c r="D40" s="245" t="s">
        <v>446</v>
      </c>
      <c r="E40" s="8"/>
    </row>
    <row r="41" spans="1:5">
      <c r="A41" s="154">
        <v>22</v>
      </c>
      <c r="B41" s="98" t="s">
        <v>182</v>
      </c>
      <c r="C41" s="300">
        <f>SUM(C29:C38)</f>
        <v>1314753935.9300001</v>
      </c>
      <c r="D41" s="159"/>
      <c r="E41" s="7"/>
    </row>
    <row r="42" spans="1:5">
      <c r="A42" s="154">
        <v>23</v>
      </c>
      <c r="B42" s="96" t="s">
        <v>183</v>
      </c>
      <c r="C42" s="297">
        <v>209008277</v>
      </c>
      <c r="D42" s="156"/>
      <c r="E42" s="8"/>
    </row>
    <row r="43" spans="1:5">
      <c r="A43" s="154">
        <v>24</v>
      </c>
      <c r="B43" s="96" t="s">
        <v>184</v>
      </c>
      <c r="C43" s="297"/>
      <c r="D43" s="156"/>
      <c r="E43" s="8"/>
    </row>
    <row r="44" spans="1:5">
      <c r="A44" s="154">
        <v>25</v>
      </c>
      <c r="B44" s="96" t="s">
        <v>240</v>
      </c>
      <c r="C44" s="297"/>
      <c r="D44" s="156"/>
      <c r="E44" s="8"/>
    </row>
    <row r="45" spans="1:5">
      <c r="A45" s="154">
        <v>26</v>
      </c>
      <c r="B45" s="96" t="s">
        <v>186</v>
      </c>
      <c r="C45" s="297"/>
      <c r="D45" s="156"/>
      <c r="E45" s="8"/>
    </row>
    <row r="46" spans="1:5">
      <c r="A46" s="154">
        <v>27</v>
      </c>
      <c r="B46" s="96" t="s">
        <v>187</v>
      </c>
      <c r="C46" s="297">
        <v>0</v>
      </c>
      <c r="D46" s="156"/>
      <c r="E46" s="8"/>
    </row>
    <row r="47" spans="1:5">
      <c r="A47" s="154">
        <v>28</v>
      </c>
      <c r="B47" s="96" t="s">
        <v>188</v>
      </c>
      <c r="C47" s="297">
        <v>-17392454</v>
      </c>
      <c r="D47" s="245" t="s">
        <v>447</v>
      </c>
      <c r="E47" s="8"/>
    </row>
    <row r="48" spans="1:5">
      <c r="A48" s="154">
        <v>29</v>
      </c>
      <c r="B48" s="96" t="s">
        <v>41</v>
      </c>
      <c r="C48" s="297">
        <v>3008667</v>
      </c>
      <c r="D48" s="245"/>
      <c r="E48" s="8"/>
    </row>
    <row r="49" spans="1:5">
      <c r="A49" s="154">
        <v>29.1</v>
      </c>
      <c r="B49" s="97" t="s">
        <v>37</v>
      </c>
      <c r="C49" s="302">
        <v>3008667</v>
      </c>
      <c r="D49" s="245" t="s">
        <v>448</v>
      </c>
      <c r="E49" s="8"/>
    </row>
    <row r="50" spans="1:5">
      <c r="A50" s="154">
        <v>29.2</v>
      </c>
      <c r="B50" s="97" t="s">
        <v>41</v>
      </c>
      <c r="C50" s="302">
        <v>-3008667</v>
      </c>
      <c r="D50" s="245" t="s">
        <v>449</v>
      </c>
      <c r="E50" s="8"/>
    </row>
    <row r="51" spans="1:5" ht="16.5" thickBot="1">
      <c r="A51" s="161">
        <v>30</v>
      </c>
      <c r="B51" s="162" t="s">
        <v>189</v>
      </c>
      <c r="C51" s="303">
        <f>SUM(C42:C48)</f>
        <v>194624490</v>
      </c>
      <c r="D51" s="163"/>
      <c r="E51" s="7"/>
    </row>
  </sheetData>
  <pageMargins left="0.7" right="0.7" top="0.75" bottom="0.75" header="0.3" footer="0.3"/>
  <pageSetup paperSize="9" scale="48"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workbookViewId="0">
      <pane xSplit="2" ySplit="7" topLeftCell="K8"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cols>
    <col min="1" max="1" width="10.5703125" style="2" bestFit="1" customWidth="1"/>
    <col min="2" max="2" width="95" style="2" customWidth="1"/>
    <col min="3" max="3" width="14.5703125" style="2" bestFit="1" customWidth="1"/>
    <col min="4" max="4" width="13.42578125" style="2" bestFit="1" customWidth="1"/>
    <col min="5" max="5" width="13.5703125" style="2" bestFit="1" customWidth="1"/>
    <col min="6" max="6" width="13.42578125" style="2" bestFit="1" customWidth="1"/>
    <col min="7" max="7" width="14.5703125" style="2" bestFit="1" customWidth="1"/>
    <col min="8" max="8" width="13.42578125" style="2" bestFit="1" customWidth="1"/>
    <col min="9" max="9" width="11" style="2" bestFit="1" customWidth="1"/>
    <col min="10" max="10" width="13.42578125" style="2" bestFit="1" customWidth="1"/>
    <col min="11" max="11" width="14.5703125" style="2" bestFit="1" customWidth="1"/>
    <col min="12" max="12" width="13.5703125" style="2" bestFit="1" customWidth="1"/>
    <col min="13" max="13" width="14.5703125" style="2" bestFit="1" customWidth="1"/>
    <col min="14" max="15" width="13.5703125" style="2" bestFit="1" customWidth="1"/>
    <col min="16" max="16" width="13.42578125" style="2" bestFit="1" customWidth="1"/>
    <col min="17" max="17" width="12.42578125" style="2" bestFit="1" customWidth="1"/>
    <col min="18" max="18" width="13.42578125" style="2" bestFit="1" customWidth="1"/>
    <col min="19" max="19" width="31.7109375" style="2" bestFit="1" customWidth="1"/>
    <col min="20" max="16384" width="9.140625" style="13"/>
  </cols>
  <sheetData>
    <row r="1" spans="1:19" ht="15">
      <c r="A1" s="2" t="s">
        <v>196</v>
      </c>
      <c r="B1" s="192" t="s">
        <v>419</v>
      </c>
    </row>
    <row r="2" spans="1:19">
      <c r="A2" s="2" t="s">
        <v>197</v>
      </c>
      <c r="B2" s="416">
        <v>43281</v>
      </c>
    </row>
    <row r="4" spans="1:19" ht="39" thickBot="1">
      <c r="A4" s="75" t="s">
        <v>347</v>
      </c>
      <c r="B4" s="330" t="s">
        <v>369</v>
      </c>
    </row>
    <row r="5" spans="1:19">
      <c r="A5" s="142"/>
      <c r="B5" s="145"/>
      <c r="C5" s="124" t="s">
        <v>0</v>
      </c>
      <c r="D5" s="124" t="s">
        <v>1</v>
      </c>
      <c r="E5" s="124" t="s">
        <v>2</v>
      </c>
      <c r="F5" s="124" t="s">
        <v>3</v>
      </c>
      <c r="G5" s="124" t="s">
        <v>4</v>
      </c>
      <c r="H5" s="124" t="s">
        <v>10</v>
      </c>
      <c r="I5" s="124" t="s">
        <v>246</v>
      </c>
      <c r="J5" s="124" t="s">
        <v>247</v>
      </c>
      <c r="K5" s="124" t="s">
        <v>248</v>
      </c>
      <c r="L5" s="124" t="s">
        <v>249</v>
      </c>
      <c r="M5" s="124" t="s">
        <v>250</v>
      </c>
      <c r="N5" s="124" t="s">
        <v>251</v>
      </c>
      <c r="O5" s="124" t="s">
        <v>356</v>
      </c>
      <c r="P5" s="124" t="s">
        <v>357</v>
      </c>
      <c r="Q5" s="124" t="s">
        <v>358</v>
      </c>
      <c r="R5" s="322" t="s">
        <v>359</v>
      </c>
      <c r="S5" s="125" t="s">
        <v>360</v>
      </c>
    </row>
    <row r="6" spans="1:19" ht="46.5" customHeight="1">
      <c r="A6" s="168"/>
      <c r="B6" s="479" t="s">
        <v>361</v>
      </c>
      <c r="C6" s="477">
        <v>0</v>
      </c>
      <c r="D6" s="478"/>
      <c r="E6" s="477">
        <v>0.2</v>
      </c>
      <c r="F6" s="478"/>
      <c r="G6" s="477">
        <v>0.35</v>
      </c>
      <c r="H6" s="478"/>
      <c r="I6" s="477">
        <v>0.5</v>
      </c>
      <c r="J6" s="478"/>
      <c r="K6" s="477">
        <v>0.75</v>
      </c>
      <c r="L6" s="478"/>
      <c r="M6" s="477">
        <v>1</v>
      </c>
      <c r="N6" s="478"/>
      <c r="O6" s="477">
        <v>1.5</v>
      </c>
      <c r="P6" s="478"/>
      <c r="Q6" s="477">
        <v>2.5</v>
      </c>
      <c r="R6" s="478"/>
      <c r="S6" s="475" t="s">
        <v>259</v>
      </c>
    </row>
    <row r="7" spans="1:19">
      <c r="A7" s="168"/>
      <c r="B7" s="480"/>
      <c r="C7" s="329" t="s">
        <v>354</v>
      </c>
      <c r="D7" s="329" t="s">
        <v>355</v>
      </c>
      <c r="E7" s="329" t="s">
        <v>354</v>
      </c>
      <c r="F7" s="329" t="s">
        <v>355</v>
      </c>
      <c r="G7" s="329" t="s">
        <v>354</v>
      </c>
      <c r="H7" s="329" t="s">
        <v>355</v>
      </c>
      <c r="I7" s="329" t="s">
        <v>354</v>
      </c>
      <c r="J7" s="329" t="s">
        <v>355</v>
      </c>
      <c r="K7" s="329" t="s">
        <v>354</v>
      </c>
      <c r="L7" s="329" t="s">
        <v>355</v>
      </c>
      <c r="M7" s="329" t="s">
        <v>354</v>
      </c>
      <c r="N7" s="329" t="s">
        <v>355</v>
      </c>
      <c r="O7" s="329" t="s">
        <v>354</v>
      </c>
      <c r="P7" s="329" t="s">
        <v>355</v>
      </c>
      <c r="Q7" s="329" t="s">
        <v>354</v>
      </c>
      <c r="R7" s="329" t="s">
        <v>355</v>
      </c>
      <c r="S7" s="476"/>
    </row>
    <row r="8" spans="1:19" s="171" customFormat="1">
      <c r="A8" s="128">
        <v>1</v>
      </c>
      <c r="B8" s="189" t="s">
        <v>224</v>
      </c>
      <c r="C8" s="430">
        <v>153359404.96000001</v>
      </c>
      <c r="D8" s="430"/>
      <c r="E8" s="430">
        <v>0</v>
      </c>
      <c r="F8" s="431"/>
      <c r="G8" s="430">
        <v>0</v>
      </c>
      <c r="H8" s="430"/>
      <c r="I8" s="430">
        <v>0</v>
      </c>
      <c r="J8" s="430"/>
      <c r="K8" s="430">
        <v>0</v>
      </c>
      <c r="L8" s="430"/>
      <c r="M8" s="430">
        <v>139237461.01570001</v>
      </c>
      <c r="N8" s="430"/>
      <c r="O8" s="430">
        <v>0</v>
      </c>
      <c r="P8" s="430"/>
      <c r="Q8" s="430">
        <v>0</v>
      </c>
      <c r="R8" s="431"/>
      <c r="S8" s="432">
        <f>$C$6*SUM(C8:D8)+$E$6*SUM(E8:F8)+$G$6*SUM(G8:H8)+$I$6*SUM(I8:J8)+$K$6*SUM(K8:L8)+$M$6*SUM(M8:N8)+$O$6*SUM(O8:P8)+$Q$6*SUM(Q8:R8)</f>
        <v>139237461.01570001</v>
      </c>
    </row>
    <row r="9" spans="1:19" s="171" customFormat="1">
      <c r="A9" s="128">
        <v>2</v>
      </c>
      <c r="B9" s="189" t="s">
        <v>225</v>
      </c>
      <c r="C9" s="430">
        <v>0</v>
      </c>
      <c r="D9" s="430"/>
      <c r="E9" s="430">
        <v>0</v>
      </c>
      <c r="F9" s="430"/>
      <c r="G9" s="430">
        <v>0</v>
      </c>
      <c r="H9" s="430"/>
      <c r="I9" s="430">
        <v>0</v>
      </c>
      <c r="J9" s="430"/>
      <c r="K9" s="430">
        <v>0</v>
      </c>
      <c r="L9" s="430"/>
      <c r="M9" s="430">
        <v>0</v>
      </c>
      <c r="N9" s="430"/>
      <c r="O9" s="430">
        <v>0</v>
      </c>
      <c r="P9" s="430"/>
      <c r="Q9" s="430">
        <v>0</v>
      </c>
      <c r="R9" s="431"/>
      <c r="S9" s="432">
        <f t="shared" ref="S9:S21" si="0">$C$6*SUM(C9:D9)+$E$6*SUM(E9:F9)+$G$6*SUM(G9:H9)+$I$6*SUM(I9:J9)+$K$6*SUM(K9:L9)+$M$6*SUM(M9:N9)+$O$6*SUM(O9:P9)+$Q$6*SUM(Q9:R9)</f>
        <v>0</v>
      </c>
    </row>
    <row r="10" spans="1:19" s="171" customFormat="1">
      <c r="A10" s="128">
        <v>3</v>
      </c>
      <c r="B10" s="189" t="s">
        <v>226</v>
      </c>
      <c r="C10" s="430">
        <v>0</v>
      </c>
      <c r="D10" s="430"/>
      <c r="E10" s="430">
        <v>0</v>
      </c>
      <c r="F10" s="430"/>
      <c r="G10" s="430">
        <v>0</v>
      </c>
      <c r="H10" s="430"/>
      <c r="I10" s="430">
        <v>0</v>
      </c>
      <c r="J10" s="430"/>
      <c r="K10" s="430">
        <v>0</v>
      </c>
      <c r="L10" s="430"/>
      <c r="M10" s="430">
        <v>0</v>
      </c>
      <c r="N10" s="430"/>
      <c r="O10" s="430">
        <v>0</v>
      </c>
      <c r="P10" s="430"/>
      <c r="Q10" s="430">
        <v>0</v>
      </c>
      <c r="R10" s="431"/>
      <c r="S10" s="432">
        <f t="shared" si="0"/>
        <v>0</v>
      </c>
    </row>
    <row r="11" spans="1:19" s="171" customFormat="1">
      <c r="A11" s="128">
        <v>4</v>
      </c>
      <c r="B11" s="189" t="s">
        <v>227</v>
      </c>
      <c r="C11" s="430">
        <v>0</v>
      </c>
      <c r="D11" s="430"/>
      <c r="E11" s="430">
        <v>0</v>
      </c>
      <c r="F11" s="430"/>
      <c r="G11" s="430">
        <v>0</v>
      </c>
      <c r="H11" s="430"/>
      <c r="I11" s="430">
        <v>0</v>
      </c>
      <c r="J11" s="430"/>
      <c r="K11" s="430">
        <v>0</v>
      </c>
      <c r="L11" s="430"/>
      <c r="M11" s="430">
        <v>0</v>
      </c>
      <c r="N11" s="430"/>
      <c r="O11" s="430">
        <v>0</v>
      </c>
      <c r="P11" s="430"/>
      <c r="Q11" s="430">
        <v>0</v>
      </c>
      <c r="R11" s="431"/>
      <c r="S11" s="432">
        <f t="shared" si="0"/>
        <v>0</v>
      </c>
    </row>
    <row r="12" spans="1:19" s="171" customFormat="1">
      <c r="A12" s="128">
        <v>5</v>
      </c>
      <c r="B12" s="189" t="s">
        <v>228</v>
      </c>
      <c r="C12" s="430">
        <v>0</v>
      </c>
      <c r="D12" s="430"/>
      <c r="E12" s="430">
        <v>0</v>
      </c>
      <c r="F12" s="430"/>
      <c r="G12" s="430">
        <v>0</v>
      </c>
      <c r="H12" s="430"/>
      <c r="I12" s="430">
        <v>0</v>
      </c>
      <c r="J12" s="430"/>
      <c r="K12" s="430">
        <v>0</v>
      </c>
      <c r="L12" s="430"/>
      <c r="M12" s="430">
        <v>0</v>
      </c>
      <c r="N12" s="430"/>
      <c r="O12" s="430">
        <v>0</v>
      </c>
      <c r="P12" s="430"/>
      <c r="Q12" s="430">
        <v>0</v>
      </c>
      <c r="R12" s="431"/>
      <c r="S12" s="432">
        <f t="shared" si="0"/>
        <v>0</v>
      </c>
    </row>
    <row r="13" spans="1:19" s="171" customFormat="1">
      <c r="A13" s="128">
        <v>6</v>
      </c>
      <c r="B13" s="189" t="s">
        <v>229</v>
      </c>
      <c r="C13" s="430">
        <v>0</v>
      </c>
      <c r="D13" s="430"/>
      <c r="E13" s="430">
        <v>62540540.514400005</v>
      </c>
      <c r="F13" s="430"/>
      <c r="G13" s="430">
        <v>0</v>
      </c>
      <c r="H13" s="430"/>
      <c r="I13" s="430">
        <v>640987.06429999624</v>
      </c>
      <c r="J13" s="430"/>
      <c r="K13" s="430">
        <v>0</v>
      </c>
      <c r="L13" s="430"/>
      <c r="M13" s="430">
        <v>2333.4456</v>
      </c>
      <c r="N13" s="430">
        <v>4105103.9998499998</v>
      </c>
      <c r="O13" s="430">
        <v>0</v>
      </c>
      <c r="P13" s="430"/>
      <c r="Q13" s="430">
        <v>0</v>
      </c>
      <c r="R13" s="431"/>
      <c r="S13" s="432">
        <f t="shared" si="0"/>
        <v>16936039.080479998</v>
      </c>
    </row>
    <row r="14" spans="1:19" s="171" customFormat="1">
      <c r="A14" s="128">
        <v>7</v>
      </c>
      <c r="B14" s="189" t="s">
        <v>79</v>
      </c>
      <c r="C14" s="430">
        <v>0</v>
      </c>
      <c r="D14" s="430">
        <v>0</v>
      </c>
      <c r="E14" s="430">
        <v>0</v>
      </c>
      <c r="F14" s="430">
        <v>0</v>
      </c>
      <c r="G14" s="430">
        <v>0</v>
      </c>
      <c r="H14" s="430"/>
      <c r="I14" s="430">
        <v>0</v>
      </c>
      <c r="J14" s="430">
        <v>0</v>
      </c>
      <c r="K14" s="430">
        <v>0</v>
      </c>
      <c r="L14" s="430"/>
      <c r="M14" s="430">
        <v>456206124.29964006</v>
      </c>
      <c r="N14" s="430">
        <v>69777252.314695001</v>
      </c>
      <c r="O14" s="430">
        <v>5533118.4976899996</v>
      </c>
      <c r="P14" s="430">
        <v>220502.49924</v>
      </c>
      <c r="Q14" s="430">
        <v>0</v>
      </c>
      <c r="R14" s="431">
        <v>0</v>
      </c>
      <c r="S14" s="432">
        <f t="shared" si="0"/>
        <v>534613808.10973006</v>
      </c>
    </row>
    <row r="15" spans="1:19" s="171" customFormat="1">
      <c r="A15" s="128">
        <v>8</v>
      </c>
      <c r="B15" s="189" t="s">
        <v>80</v>
      </c>
      <c r="C15" s="430">
        <v>0</v>
      </c>
      <c r="D15" s="430"/>
      <c r="E15" s="430">
        <v>0</v>
      </c>
      <c r="F15" s="430"/>
      <c r="G15" s="430">
        <v>0</v>
      </c>
      <c r="H15" s="430"/>
      <c r="I15" s="430">
        <v>0</v>
      </c>
      <c r="J15" s="430"/>
      <c r="K15" s="430">
        <v>303769088.30688</v>
      </c>
      <c r="L15" s="430">
        <v>15559513.18536</v>
      </c>
      <c r="M15" s="430">
        <v>20511799.536219999</v>
      </c>
      <c r="N15" s="430">
        <v>548781.46484999999</v>
      </c>
      <c r="O15" s="430">
        <v>72126896.953240007</v>
      </c>
      <c r="P15" s="430">
        <v>2380197.8387950002</v>
      </c>
      <c r="Q15" s="430">
        <v>0</v>
      </c>
      <c r="R15" s="431"/>
      <c r="S15" s="432">
        <f t="shared" si="0"/>
        <v>372317674.30830252</v>
      </c>
    </row>
    <row r="16" spans="1:19" s="171" customFormat="1">
      <c r="A16" s="128">
        <v>9</v>
      </c>
      <c r="B16" s="189" t="s">
        <v>81</v>
      </c>
      <c r="C16" s="430">
        <v>0</v>
      </c>
      <c r="D16" s="430"/>
      <c r="E16" s="430">
        <v>0</v>
      </c>
      <c r="F16" s="430"/>
      <c r="G16" s="430">
        <v>142721361.67052999</v>
      </c>
      <c r="H16" s="430">
        <v>448586.50582000002</v>
      </c>
      <c r="I16" s="430">
        <v>0</v>
      </c>
      <c r="J16" s="430"/>
      <c r="K16" s="430">
        <v>0</v>
      </c>
      <c r="L16" s="430"/>
      <c r="M16" s="430">
        <v>0</v>
      </c>
      <c r="N16" s="430"/>
      <c r="O16" s="430">
        <v>0</v>
      </c>
      <c r="P16" s="430"/>
      <c r="Q16" s="430">
        <v>0</v>
      </c>
      <c r="R16" s="431"/>
      <c r="S16" s="432">
        <f t="shared" si="0"/>
        <v>50109481.861722499</v>
      </c>
    </row>
    <row r="17" spans="1:19" s="171" customFormat="1">
      <c r="A17" s="128">
        <v>10</v>
      </c>
      <c r="B17" s="189" t="s">
        <v>75</v>
      </c>
      <c r="C17" s="430">
        <v>0</v>
      </c>
      <c r="D17" s="430"/>
      <c r="E17" s="430">
        <v>0</v>
      </c>
      <c r="F17" s="430"/>
      <c r="G17" s="430">
        <v>0</v>
      </c>
      <c r="H17" s="430"/>
      <c r="I17" s="430">
        <v>354323.09974999999</v>
      </c>
      <c r="J17" s="430"/>
      <c r="K17" s="430">
        <v>0</v>
      </c>
      <c r="L17" s="430"/>
      <c r="M17" s="430">
        <v>13693899.848569999</v>
      </c>
      <c r="N17" s="430"/>
      <c r="O17" s="430">
        <v>2202700.0418100003</v>
      </c>
      <c r="P17" s="430"/>
      <c r="Q17" s="430">
        <v>0</v>
      </c>
      <c r="R17" s="431"/>
      <c r="S17" s="432">
        <f t="shared" si="0"/>
        <v>17175111.46116</v>
      </c>
    </row>
    <row r="18" spans="1:19" s="171" customFormat="1">
      <c r="A18" s="128">
        <v>11</v>
      </c>
      <c r="B18" s="189" t="s">
        <v>76</v>
      </c>
      <c r="C18" s="430">
        <v>0</v>
      </c>
      <c r="D18" s="430"/>
      <c r="E18" s="430">
        <v>0</v>
      </c>
      <c r="F18" s="430"/>
      <c r="G18" s="430">
        <v>0</v>
      </c>
      <c r="H18" s="430"/>
      <c r="I18" s="430">
        <v>0</v>
      </c>
      <c r="J18" s="430"/>
      <c r="K18" s="430">
        <v>0</v>
      </c>
      <c r="L18" s="430"/>
      <c r="M18" s="430">
        <v>0</v>
      </c>
      <c r="N18" s="430"/>
      <c r="O18" s="430">
        <v>0</v>
      </c>
      <c r="P18" s="430"/>
      <c r="Q18" s="430">
        <v>0</v>
      </c>
      <c r="R18" s="431"/>
      <c r="S18" s="432">
        <f t="shared" si="0"/>
        <v>0</v>
      </c>
    </row>
    <row r="19" spans="1:19" s="171" customFormat="1">
      <c r="A19" s="128">
        <v>12</v>
      </c>
      <c r="B19" s="189" t="s">
        <v>77</v>
      </c>
      <c r="C19" s="430">
        <v>0</v>
      </c>
      <c r="D19" s="430"/>
      <c r="E19" s="430">
        <v>0</v>
      </c>
      <c r="F19" s="430"/>
      <c r="G19" s="430">
        <v>0</v>
      </c>
      <c r="H19" s="430"/>
      <c r="I19" s="430">
        <v>0</v>
      </c>
      <c r="J19" s="430"/>
      <c r="K19" s="430">
        <v>0</v>
      </c>
      <c r="L19" s="430"/>
      <c r="M19" s="430">
        <v>0</v>
      </c>
      <c r="N19" s="430"/>
      <c r="O19" s="430">
        <v>0</v>
      </c>
      <c r="P19" s="430"/>
      <c r="Q19" s="430">
        <v>0</v>
      </c>
      <c r="R19" s="431"/>
      <c r="S19" s="432">
        <f t="shared" si="0"/>
        <v>0</v>
      </c>
    </row>
    <row r="20" spans="1:19" s="171" customFormat="1">
      <c r="A20" s="128">
        <v>13</v>
      </c>
      <c r="B20" s="189" t="s">
        <v>78</v>
      </c>
      <c r="C20" s="430">
        <v>0</v>
      </c>
      <c r="D20" s="430"/>
      <c r="E20" s="430">
        <v>0</v>
      </c>
      <c r="F20" s="430"/>
      <c r="G20" s="430">
        <v>0</v>
      </c>
      <c r="H20" s="430"/>
      <c r="I20" s="430">
        <v>0</v>
      </c>
      <c r="J20" s="430"/>
      <c r="K20" s="430">
        <v>0</v>
      </c>
      <c r="L20" s="430"/>
      <c r="M20" s="430">
        <v>0</v>
      </c>
      <c r="N20" s="430"/>
      <c r="O20" s="430">
        <v>0</v>
      </c>
      <c r="P20" s="430"/>
      <c r="Q20" s="430">
        <v>0</v>
      </c>
      <c r="R20" s="431"/>
      <c r="S20" s="432">
        <f t="shared" si="0"/>
        <v>0</v>
      </c>
    </row>
    <row r="21" spans="1:19" s="171" customFormat="1">
      <c r="A21" s="128">
        <v>14</v>
      </c>
      <c r="B21" s="189" t="s">
        <v>257</v>
      </c>
      <c r="C21" s="430">
        <v>59674521</v>
      </c>
      <c r="D21" s="430"/>
      <c r="E21" s="430">
        <v>0</v>
      </c>
      <c r="F21" s="430"/>
      <c r="G21" s="430">
        <v>0</v>
      </c>
      <c r="H21" s="430"/>
      <c r="I21" s="430">
        <v>0</v>
      </c>
      <c r="J21" s="430"/>
      <c r="K21" s="430">
        <v>0</v>
      </c>
      <c r="L21" s="430"/>
      <c r="M21" s="430">
        <v>86141231.244000003</v>
      </c>
      <c r="N21" s="430"/>
      <c r="O21" s="430">
        <v>0</v>
      </c>
      <c r="P21" s="430"/>
      <c r="Q21" s="430">
        <v>1143691.3900000001</v>
      </c>
      <c r="R21" s="431"/>
      <c r="S21" s="432">
        <f t="shared" si="0"/>
        <v>89000459.718999997</v>
      </c>
    </row>
    <row r="22" spans="1:19" ht="13.5" thickBot="1">
      <c r="A22" s="110"/>
      <c r="B22" s="173" t="s">
        <v>74</v>
      </c>
      <c r="C22" s="305">
        <f>SUM(C8:C21)</f>
        <v>213033925.96000001</v>
      </c>
      <c r="D22" s="305">
        <f t="shared" ref="D22:S22" si="1">SUM(D8:D21)</f>
        <v>0</v>
      </c>
      <c r="E22" s="305">
        <f t="shared" si="1"/>
        <v>62540540.514400005</v>
      </c>
      <c r="F22" s="305">
        <f t="shared" si="1"/>
        <v>0</v>
      </c>
      <c r="G22" s="305">
        <f t="shared" si="1"/>
        <v>142721361.67052999</v>
      </c>
      <c r="H22" s="305">
        <f t="shared" si="1"/>
        <v>448586.50582000002</v>
      </c>
      <c r="I22" s="305">
        <f t="shared" si="1"/>
        <v>995310.1640499963</v>
      </c>
      <c r="J22" s="305">
        <f t="shared" si="1"/>
        <v>0</v>
      </c>
      <c r="K22" s="305">
        <f t="shared" si="1"/>
        <v>303769088.30688</v>
      </c>
      <c r="L22" s="305">
        <f t="shared" si="1"/>
        <v>15559513.18536</v>
      </c>
      <c r="M22" s="305">
        <f t="shared" si="1"/>
        <v>715792849.38972998</v>
      </c>
      <c r="N22" s="305">
        <f t="shared" si="1"/>
        <v>74431137.779394999</v>
      </c>
      <c r="O22" s="305">
        <f t="shared" si="1"/>
        <v>79862715.492740005</v>
      </c>
      <c r="P22" s="305">
        <f t="shared" si="1"/>
        <v>2600700.338035</v>
      </c>
      <c r="Q22" s="305">
        <f t="shared" si="1"/>
        <v>1143691.3900000001</v>
      </c>
      <c r="R22" s="305">
        <f t="shared" si="1"/>
        <v>0</v>
      </c>
      <c r="S22" s="433">
        <f t="shared" si="1"/>
        <v>1219390035.5560951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workbookViewId="0">
      <pane xSplit="2" ySplit="6" topLeftCell="M7" activePane="bottomRight" state="frozen"/>
      <selection activeCell="B22" sqref="B22"/>
      <selection pane="topRight" activeCell="B22" sqref="B22"/>
      <selection pane="bottomLeft" activeCell="B22" sqref="B22"/>
      <selection pane="bottomRight" activeCell="V1" sqref="C1:V1048576"/>
    </sheetView>
  </sheetViews>
  <sheetFormatPr defaultColWidth="9.140625" defaultRowHeight="12.75"/>
  <cols>
    <col min="1" max="1" width="10.5703125" style="2" bestFit="1" customWidth="1"/>
    <col min="2" max="2" width="44.140625" style="2" customWidth="1"/>
    <col min="3" max="22" width="10.7109375" style="2" customWidth="1"/>
    <col min="23" max="16384" width="9.140625" style="13"/>
  </cols>
  <sheetData>
    <row r="1" spans="1:22" ht="15">
      <c r="A1" s="2" t="s">
        <v>196</v>
      </c>
      <c r="B1" s="192" t="s">
        <v>419</v>
      </c>
    </row>
    <row r="2" spans="1:22">
      <c r="A2" s="2" t="s">
        <v>197</v>
      </c>
      <c r="B2" s="416">
        <v>43281</v>
      </c>
    </row>
    <row r="4" spans="1:22" ht="40.5" thickBot="1">
      <c r="A4" s="2" t="s">
        <v>348</v>
      </c>
      <c r="B4" s="331" t="s">
        <v>370</v>
      </c>
      <c r="V4" s="216" t="s">
        <v>100</v>
      </c>
    </row>
    <row r="5" spans="1:22">
      <c r="A5" s="108"/>
      <c r="B5" s="109"/>
      <c r="C5" s="481" t="s">
        <v>206</v>
      </c>
      <c r="D5" s="482"/>
      <c r="E5" s="482"/>
      <c r="F5" s="482"/>
      <c r="G5" s="482"/>
      <c r="H5" s="482"/>
      <c r="I5" s="482"/>
      <c r="J5" s="482"/>
      <c r="K5" s="482"/>
      <c r="L5" s="483"/>
      <c r="M5" s="481" t="s">
        <v>207</v>
      </c>
      <c r="N5" s="482"/>
      <c r="O5" s="482"/>
      <c r="P5" s="482"/>
      <c r="Q5" s="482"/>
      <c r="R5" s="482"/>
      <c r="S5" s="483"/>
      <c r="T5" s="486" t="s">
        <v>368</v>
      </c>
      <c r="U5" s="486" t="s">
        <v>367</v>
      </c>
      <c r="V5" s="484" t="s">
        <v>208</v>
      </c>
    </row>
    <row r="6" spans="1:22" s="75" customFormat="1" ht="409.5">
      <c r="A6" s="126"/>
      <c r="B6" s="191"/>
      <c r="C6" s="106" t="s">
        <v>209</v>
      </c>
      <c r="D6" s="105" t="s">
        <v>210</v>
      </c>
      <c r="E6" s="102" t="s">
        <v>211</v>
      </c>
      <c r="F6" s="332" t="s">
        <v>362</v>
      </c>
      <c r="G6" s="105" t="s">
        <v>212</v>
      </c>
      <c r="H6" s="105" t="s">
        <v>213</v>
      </c>
      <c r="I6" s="105" t="s">
        <v>214</v>
      </c>
      <c r="J6" s="105" t="s">
        <v>256</v>
      </c>
      <c r="K6" s="105" t="s">
        <v>215</v>
      </c>
      <c r="L6" s="107" t="s">
        <v>216</v>
      </c>
      <c r="M6" s="106" t="s">
        <v>217</v>
      </c>
      <c r="N6" s="105" t="s">
        <v>218</v>
      </c>
      <c r="O6" s="105" t="s">
        <v>219</v>
      </c>
      <c r="P6" s="105" t="s">
        <v>220</v>
      </c>
      <c r="Q6" s="105" t="s">
        <v>221</v>
      </c>
      <c r="R6" s="105" t="s">
        <v>222</v>
      </c>
      <c r="S6" s="107" t="s">
        <v>223</v>
      </c>
      <c r="T6" s="487"/>
      <c r="U6" s="487"/>
      <c r="V6" s="485"/>
    </row>
    <row r="7" spans="1:22" s="171" customFormat="1" ht="38.25">
      <c r="A7" s="172">
        <v>1</v>
      </c>
      <c r="B7" s="451" t="s">
        <v>224</v>
      </c>
      <c r="C7" s="306"/>
      <c r="D7" s="304">
        <v>0</v>
      </c>
      <c r="E7" s="304"/>
      <c r="F7" s="304"/>
      <c r="G7" s="304"/>
      <c r="H7" s="304"/>
      <c r="I7" s="304"/>
      <c r="J7" s="304">
        <v>0</v>
      </c>
      <c r="K7" s="304"/>
      <c r="L7" s="307"/>
      <c r="M7" s="306"/>
      <c r="N7" s="304"/>
      <c r="O7" s="304"/>
      <c r="P7" s="304"/>
      <c r="Q7" s="304"/>
      <c r="R7" s="304"/>
      <c r="S7" s="307"/>
      <c r="T7" s="326">
        <v>0</v>
      </c>
      <c r="U7" s="325"/>
      <c r="V7" s="308">
        <f>SUM(C7:S7)</f>
        <v>0</v>
      </c>
    </row>
    <row r="8" spans="1:22" s="171" customFormat="1" ht="38.25">
      <c r="A8" s="172">
        <v>2</v>
      </c>
      <c r="B8" s="451" t="s">
        <v>225</v>
      </c>
      <c r="C8" s="306"/>
      <c r="D8" s="304">
        <v>0</v>
      </c>
      <c r="E8" s="304"/>
      <c r="F8" s="304"/>
      <c r="G8" s="304"/>
      <c r="H8" s="304"/>
      <c r="I8" s="304"/>
      <c r="J8" s="304">
        <v>0</v>
      </c>
      <c r="K8" s="304"/>
      <c r="L8" s="307"/>
      <c r="M8" s="306"/>
      <c r="N8" s="304"/>
      <c r="O8" s="304"/>
      <c r="P8" s="304"/>
      <c r="Q8" s="304"/>
      <c r="R8" s="304"/>
      <c r="S8" s="307"/>
      <c r="T8" s="325">
        <v>0</v>
      </c>
      <c r="U8" s="325"/>
      <c r="V8" s="308">
        <f t="shared" ref="V8:V20" si="0">SUM(C8:S8)</f>
        <v>0</v>
      </c>
    </row>
    <row r="9" spans="1:22" s="171" customFormat="1" ht="25.5">
      <c r="A9" s="172">
        <v>3</v>
      </c>
      <c r="B9" s="451" t="s">
        <v>226</v>
      </c>
      <c r="C9" s="306"/>
      <c r="D9" s="304">
        <v>0</v>
      </c>
      <c r="E9" s="304"/>
      <c r="F9" s="304"/>
      <c r="G9" s="304"/>
      <c r="H9" s="304"/>
      <c r="I9" s="304"/>
      <c r="J9" s="304">
        <v>0</v>
      </c>
      <c r="K9" s="304"/>
      <c r="L9" s="307"/>
      <c r="M9" s="306"/>
      <c r="N9" s="304"/>
      <c r="O9" s="304"/>
      <c r="P9" s="304"/>
      <c r="Q9" s="304"/>
      <c r="R9" s="304"/>
      <c r="S9" s="307"/>
      <c r="T9" s="325">
        <v>0</v>
      </c>
      <c r="U9" s="325"/>
      <c r="V9" s="308">
        <f>SUM(C9:S9)</f>
        <v>0</v>
      </c>
    </row>
    <row r="10" spans="1:22" s="171" customFormat="1" ht="25.5">
      <c r="A10" s="172">
        <v>4</v>
      </c>
      <c r="B10" s="451" t="s">
        <v>227</v>
      </c>
      <c r="C10" s="306"/>
      <c r="D10" s="304">
        <v>0</v>
      </c>
      <c r="E10" s="304"/>
      <c r="F10" s="304"/>
      <c r="G10" s="304"/>
      <c r="H10" s="304"/>
      <c r="I10" s="304"/>
      <c r="J10" s="304">
        <v>0</v>
      </c>
      <c r="K10" s="304"/>
      <c r="L10" s="307"/>
      <c r="M10" s="306"/>
      <c r="N10" s="304"/>
      <c r="O10" s="304"/>
      <c r="P10" s="304"/>
      <c r="Q10" s="304"/>
      <c r="R10" s="304"/>
      <c r="S10" s="307"/>
      <c r="T10" s="325">
        <v>0</v>
      </c>
      <c r="U10" s="325"/>
      <c r="V10" s="308">
        <f t="shared" si="0"/>
        <v>0</v>
      </c>
    </row>
    <row r="11" spans="1:22" s="171" customFormat="1" ht="25.5">
      <c r="A11" s="172">
        <v>5</v>
      </c>
      <c r="B11" s="451" t="s">
        <v>228</v>
      </c>
      <c r="C11" s="306"/>
      <c r="D11" s="304">
        <v>0</v>
      </c>
      <c r="E11" s="304"/>
      <c r="F11" s="304"/>
      <c r="G11" s="304"/>
      <c r="H11" s="304"/>
      <c r="I11" s="304"/>
      <c r="J11" s="304">
        <v>0</v>
      </c>
      <c r="K11" s="304"/>
      <c r="L11" s="307"/>
      <c r="M11" s="306"/>
      <c r="N11" s="304"/>
      <c r="O11" s="304"/>
      <c r="P11" s="304"/>
      <c r="Q11" s="304"/>
      <c r="R11" s="304"/>
      <c r="S11" s="307"/>
      <c r="T11" s="325">
        <v>0</v>
      </c>
      <c r="U11" s="325"/>
      <c r="V11" s="308">
        <f t="shared" si="0"/>
        <v>0</v>
      </c>
    </row>
    <row r="12" spans="1:22" s="171" customFormat="1" ht="25.5">
      <c r="A12" s="172">
        <v>6</v>
      </c>
      <c r="B12" s="451" t="s">
        <v>229</v>
      </c>
      <c r="C12" s="306"/>
      <c r="D12" s="304">
        <v>0</v>
      </c>
      <c r="E12" s="304"/>
      <c r="F12" s="304"/>
      <c r="G12" s="304"/>
      <c r="H12" s="304"/>
      <c r="I12" s="304"/>
      <c r="J12" s="304">
        <v>0</v>
      </c>
      <c r="K12" s="304"/>
      <c r="L12" s="307"/>
      <c r="M12" s="306"/>
      <c r="N12" s="304"/>
      <c r="O12" s="304"/>
      <c r="P12" s="304"/>
      <c r="Q12" s="304"/>
      <c r="R12" s="304"/>
      <c r="S12" s="307"/>
      <c r="T12" s="325">
        <v>0</v>
      </c>
      <c r="U12" s="325"/>
      <c r="V12" s="308">
        <f t="shared" si="0"/>
        <v>0</v>
      </c>
    </row>
    <row r="13" spans="1:22" s="171" customFormat="1" ht="25.5">
      <c r="A13" s="172">
        <v>7</v>
      </c>
      <c r="B13" s="451" t="s">
        <v>79</v>
      </c>
      <c r="C13" s="306"/>
      <c r="D13" s="304">
        <v>41563015.42377001</v>
      </c>
      <c r="E13" s="304"/>
      <c r="F13" s="304"/>
      <c r="G13" s="304"/>
      <c r="H13" s="304"/>
      <c r="I13" s="304"/>
      <c r="J13" s="304">
        <v>13723.84842</v>
      </c>
      <c r="K13" s="304"/>
      <c r="L13" s="307"/>
      <c r="M13" s="306"/>
      <c r="N13" s="304"/>
      <c r="O13" s="304"/>
      <c r="P13" s="304"/>
      <c r="Q13" s="304"/>
      <c r="R13" s="304"/>
      <c r="S13" s="307"/>
      <c r="T13" s="325">
        <v>23958473.008850008</v>
      </c>
      <c r="U13" s="325">
        <v>17618266.263340004</v>
      </c>
      <c r="V13" s="308">
        <f t="shared" si="0"/>
        <v>41576739.272190012</v>
      </c>
    </row>
    <row r="14" spans="1:22" s="171" customFormat="1">
      <c r="A14" s="172">
        <v>8</v>
      </c>
      <c r="B14" s="451" t="s">
        <v>80</v>
      </c>
      <c r="C14" s="306"/>
      <c r="D14" s="304">
        <v>17096966.086520251</v>
      </c>
      <c r="E14" s="304"/>
      <c r="F14" s="304"/>
      <c r="G14" s="304"/>
      <c r="H14" s="304"/>
      <c r="I14" s="304"/>
      <c r="J14" s="304">
        <v>9007904.4905775003</v>
      </c>
      <c r="K14" s="304"/>
      <c r="L14" s="307"/>
      <c r="M14" s="306"/>
      <c r="N14" s="304"/>
      <c r="O14" s="304"/>
      <c r="P14" s="304"/>
      <c r="Q14" s="304"/>
      <c r="R14" s="304"/>
      <c r="S14" s="307"/>
      <c r="T14" s="325">
        <v>24500496.6525685</v>
      </c>
      <c r="U14" s="325">
        <v>1604373.92452925</v>
      </c>
      <c r="V14" s="308">
        <f t="shared" si="0"/>
        <v>26104870.577097751</v>
      </c>
    </row>
    <row r="15" spans="1:22" s="171" customFormat="1" ht="38.25">
      <c r="A15" s="172">
        <v>9</v>
      </c>
      <c r="B15" s="451" t="s">
        <v>81</v>
      </c>
      <c r="C15" s="306"/>
      <c r="D15" s="304">
        <v>0</v>
      </c>
      <c r="E15" s="304"/>
      <c r="F15" s="304"/>
      <c r="G15" s="304"/>
      <c r="H15" s="304"/>
      <c r="I15" s="304"/>
      <c r="J15" s="304">
        <v>0</v>
      </c>
      <c r="K15" s="304"/>
      <c r="L15" s="307"/>
      <c r="M15" s="306"/>
      <c r="N15" s="304"/>
      <c r="O15" s="304"/>
      <c r="P15" s="304"/>
      <c r="Q15" s="304"/>
      <c r="R15" s="304"/>
      <c r="S15" s="307"/>
      <c r="T15" s="325">
        <v>0</v>
      </c>
      <c r="U15" s="325"/>
      <c r="V15" s="308">
        <f t="shared" si="0"/>
        <v>0</v>
      </c>
    </row>
    <row r="16" spans="1:22" s="171" customFormat="1">
      <c r="A16" s="172">
        <v>10</v>
      </c>
      <c r="B16" s="451" t="s">
        <v>75</v>
      </c>
      <c r="C16" s="306"/>
      <c r="D16" s="304">
        <v>0</v>
      </c>
      <c r="E16" s="304"/>
      <c r="F16" s="304"/>
      <c r="G16" s="304"/>
      <c r="H16" s="304"/>
      <c r="I16" s="304"/>
      <c r="J16" s="304">
        <v>32435.463505</v>
      </c>
      <c r="K16" s="304"/>
      <c r="L16" s="307"/>
      <c r="M16" s="306"/>
      <c r="N16" s="304"/>
      <c r="O16" s="304"/>
      <c r="P16" s="304"/>
      <c r="Q16" s="304"/>
      <c r="R16" s="304"/>
      <c r="S16" s="307"/>
      <c r="T16" s="325">
        <v>32435.463505</v>
      </c>
      <c r="U16" s="325"/>
      <c r="V16" s="308">
        <f t="shared" si="0"/>
        <v>32435.463505</v>
      </c>
    </row>
    <row r="17" spans="1:22" s="171" customFormat="1" ht="25.5">
      <c r="A17" s="172">
        <v>11</v>
      </c>
      <c r="B17" s="451" t="s">
        <v>76</v>
      </c>
      <c r="C17" s="306"/>
      <c r="D17" s="304">
        <v>0</v>
      </c>
      <c r="E17" s="304"/>
      <c r="F17" s="304"/>
      <c r="G17" s="304"/>
      <c r="H17" s="304"/>
      <c r="I17" s="304"/>
      <c r="J17" s="304">
        <v>0</v>
      </c>
      <c r="K17" s="304"/>
      <c r="L17" s="307"/>
      <c r="M17" s="306"/>
      <c r="N17" s="304"/>
      <c r="O17" s="304"/>
      <c r="P17" s="304"/>
      <c r="Q17" s="304"/>
      <c r="R17" s="304"/>
      <c r="S17" s="307"/>
      <c r="T17" s="325">
        <v>0</v>
      </c>
      <c r="U17" s="325"/>
      <c r="V17" s="308">
        <f t="shared" si="0"/>
        <v>0</v>
      </c>
    </row>
    <row r="18" spans="1:22" s="171" customFormat="1" ht="25.5">
      <c r="A18" s="172">
        <v>12</v>
      </c>
      <c r="B18" s="451" t="s">
        <v>77</v>
      </c>
      <c r="C18" s="306"/>
      <c r="D18" s="304">
        <v>0</v>
      </c>
      <c r="E18" s="304"/>
      <c r="F18" s="304"/>
      <c r="G18" s="304"/>
      <c r="H18" s="304"/>
      <c r="I18" s="304"/>
      <c r="J18" s="304">
        <v>0</v>
      </c>
      <c r="K18" s="304"/>
      <c r="L18" s="307"/>
      <c r="M18" s="306"/>
      <c r="N18" s="304"/>
      <c r="O18" s="304"/>
      <c r="P18" s="304"/>
      <c r="Q18" s="304"/>
      <c r="R18" s="304"/>
      <c r="S18" s="307"/>
      <c r="T18" s="325">
        <v>0</v>
      </c>
      <c r="U18" s="325"/>
      <c r="V18" s="308">
        <f t="shared" si="0"/>
        <v>0</v>
      </c>
    </row>
    <row r="19" spans="1:22" s="171" customFormat="1" ht="25.5">
      <c r="A19" s="172">
        <v>13</v>
      </c>
      <c r="B19" s="451" t="s">
        <v>78</v>
      </c>
      <c r="C19" s="306"/>
      <c r="D19" s="304">
        <v>0</v>
      </c>
      <c r="E19" s="304"/>
      <c r="F19" s="304"/>
      <c r="G19" s="304"/>
      <c r="H19" s="304"/>
      <c r="I19" s="304"/>
      <c r="J19" s="304">
        <v>0</v>
      </c>
      <c r="K19" s="304"/>
      <c r="L19" s="307"/>
      <c r="M19" s="306"/>
      <c r="N19" s="304"/>
      <c r="O19" s="304"/>
      <c r="P19" s="304"/>
      <c r="Q19" s="304"/>
      <c r="R19" s="304"/>
      <c r="S19" s="307"/>
      <c r="T19" s="325">
        <v>0</v>
      </c>
      <c r="U19" s="325"/>
      <c r="V19" s="308">
        <f t="shared" si="0"/>
        <v>0</v>
      </c>
    </row>
    <row r="20" spans="1:22" s="171" customFormat="1">
      <c r="A20" s="172">
        <v>14</v>
      </c>
      <c r="B20" s="451" t="s">
        <v>257</v>
      </c>
      <c r="C20" s="306"/>
      <c r="D20" s="304">
        <v>0</v>
      </c>
      <c r="E20" s="304"/>
      <c r="F20" s="304"/>
      <c r="G20" s="304"/>
      <c r="H20" s="304"/>
      <c r="I20" s="304"/>
      <c r="J20" s="304">
        <v>0</v>
      </c>
      <c r="K20" s="304"/>
      <c r="L20" s="307"/>
      <c r="M20" s="306"/>
      <c r="N20" s="304"/>
      <c r="O20" s="304"/>
      <c r="P20" s="304"/>
      <c r="Q20" s="304"/>
      <c r="R20" s="304"/>
      <c r="S20" s="307"/>
      <c r="T20" s="325">
        <v>0</v>
      </c>
      <c r="U20" s="325"/>
      <c r="V20" s="308">
        <f t="shared" si="0"/>
        <v>0</v>
      </c>
    </row>
    <row r="21" spans="1:22" ht="13.5" thickBot="1">
      <c r="A21" s="110"/>
      <c r="B21" s="111" t="s">
        <v>74</v>
      </c>
      <c r="C21" s="309">
        <f>SUM(C7:C20)</f>
        <v>0</v>
      </c>
      <c r="D21" s="305">
        <f t="shared" ref="D21:V21" si="1">SUM(D7:D20)</f>
        <v>58659981.510290265</v>
      </c>
      <c r="E21" s="305">
        <f t="shared" si="1"/>
        <v>0</v>
      </c>
      <c r="F21" s="305">
        <f t="shared" si="1"/>
        <v>0</v>
      </c>
      <c r="G21" s="305">
        <f t="shared" si="1"/>
        <v>0</v>
      </c>
      <c r="H21" s="305">
        <f t="shared" si="1"/>
        <v>0</v>
      </c>
      <c r="I21" s="305">
        <f t="shared" si="1"/>
        <v>0</v>
      </c>
      <c r="J21" s="305">
        <f t="shared" si="1"/>
        <v>9054063.8025024999</v>
      </c>
      <c r="K21" s="305">
        <f t="shared" si="1"/>
        <v>0</v>
      </c>
      <c r="L21" s="310">
        <f t="shared" si="1"/>
        <v>0</v>
      </c>
      <c r="M21" s="309">
        <f t="shared" si="1"/>
        <v>0</v>
      </c>
      <c r="N21" s="305">
        <f t="shared" si="1"/>
        <v>0</v>
      </c>
      <c r="O21" s="305">
        <f t="shared" si="1"/>
        <v>0</v>
      </c>
      <c r="P21" s="305">
        <f t="shared" si="1"/>
        <v>0</v>
      </c>
      <c r="Q21" s="305">
        <f t="shared" si="1"/>
        <v>0</v>
      </c>
      <c r="R21" s="305">
        <f t="shared" si="1"/>
        <v>0</v>
      </c>
      <c r="S21" s="310">
        <f t="shared" si="1"/>
        <v>0</v>
      </c>
      <c r="T21" s="310">
        <f>SUM(T7:T20)</f>
        <v>48491405.124923512</v>
      </c>
      <c r="U21" s="310">
        <f t="shared" si="1"/>
        <v>19222640.187869254</v>
      </c>
      <c r="V21" s="311">
        <f t="shared" si="1"/>
        <v>67714045.312792763</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25" right="0.25" top="0.75" bottom="0.75" header="0.3" footer="0.3"/>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2" t="s">
        <v>196</v>
      </c>
      <c r="B1" s="192" t="s">
        <v>419</v>
      </c>
    </row>
    <row r="2" spans="1:9">
      <c r="A2" s="2" t="s">
        <v>197</v>
      </c>
      <c r="B2" s="416">
        <v>43281</v>
      </c>
    </row>
    <row r="4" spans="1:9" ht="13.5" thickBot="1">
      <c r="A4" s="2" t="s">
        <v>349</v>
      </c>
      <c r="B4" s="328" t="s">
        <v>371</v>
      </c>
    </row>
    <row r="5" spans="1:9">
      <c r="A5" s="108"/>
      <c r="B5" s="169"/>
      <c r="C5" s="174" t="s">
        <v>0</v>
      </c>
      <c r="D5" s="174" t="s">
        <v>1</v>
      </c>
      <c r="E5" s="174" t="s">
        <v>2</v>
      </c>
      <c r="F5" s="174" t="s">
        <v>3</v>
      </c>
      <c r="G5" s="323" t="s">
        <v>4</v>
      </c>
      <c r="H5" s="175" t="s">
        <v>10</v>
      </c>
      <c r="I5" s="25"/>
    </row>
    <row r="6" spans="1:9" ht="15" customHeight="1">
      <c r="A6" s="168"/>
      <c r="B6" s="23"/>
      <c r="C6" s="488" t="s">
        <v>363</v>
      </c>
      <c r="D6" s="492" t="s">
        <v>373</v>
      </c>
      <c r="E6" s="493"/>
      <c r="F6" s="488" t="s">
        <v>374</v>
      </c>
      <c r="G6" s="488" t="s">
        <v>375</v>
      </c>
      <c r="H6" s="490" t="s">
        <v>365</v>
      </c>
      <c r="I6" s="25"/>
    </row>
    <row r="7" spans="1:9" ht="76.5">
      <c r="A7" s="168"/>
      <c r="B7" s="23"/>
      <c r="C7" s="489"/>
      <c r="D7" s="327" t="s">
        <v>366</v>
      </c>
      <c r="E7" s="327" t="s">
        <v>364</v>
      </c>
      <c r="F7" s="489"/>
      <c r="G7" s="489"/>
      <c r="H7" s="491"/>
      <c r="I7" s="25"/>
    </row>
    <row r="8" spans="1:9">
      <c r="A8" s="99">
        <v>1</v>
      </c>
      <c r="B8" s="81" t="s">
        <v>224</v>
      </c>
      <c r="C8" s="312">
        <v>292596865.97570002</v>
      </c>
      <c r="D8" s="313">
        <v>0</v>
      </c>
      <c r="E8" s="312">
        <v>0</v>
      </c>
      <c r="F8" s="312">
        <v>139237461.01570001</v>
      </c>
      <c r="G8" s="324">
        <v>139237461.01570001</v>
      </c>
      <c r="H8" s="434">
        <f>IFERROR(G8/(C8+E8),0)</f>
        <v>0.47586791660052707</v>
      </c>
    </row>
    <row r="9" spans="1:9" ht="15" customHeight="1">
      <c r="A9" s="99">
        <v>2</v>
      </c>
      <c r="B9" s="81" t="s">
        <v>225</v>
      </c>
      <c r="C9" s="312">
        <v>0</v>
      </c>
      <c r="D9" s="313">
        <v>0</v>
      </c>
      <c r="E9" s="312">
        <v>0</v>
      </c>
      <c r="F9" s="312">
        <v>0</v>
      </c>
      <c r="G9" s="324">
        <v>0</v>
      </c>
      <c r="H9" s="434">
        <f t="shared" ref="H9:H20" si="0">IFERROR(G9/(C9+E9),0)</f>
        <v>0</v>
      </c>
    </row>
    <row r="10" spans="1:9">
      <c r="A10" s="99">
        <v>3</v>
      </c>
      <c r="B10" s="81" t="s">
        <v>226</v>
      </c>
      <c r="C10" s="312">
        <v>0</v>
      </c>
      <c r="D10" s="313">
        <v>0</v>
      </c>
      <c r="E10" s="312">
        <v>0</v>
      </c>
      <c r="F10" s="312">
        <v>0</v>
      </c>
      <c r="G10" s="324">
        <v>0</v>
      </c>
      <c r="H10" s="434">
        <f t="shared" si="0"/>
        <v>0</v>
      </c>
    </row>
    <row r="11" spans="1:9">
      <c r="A11" s="99">
        <v>4</v>
      </c>
      <c r="B11" s="81" t="s">
        <v>227</v>
      </c>
      <c r="C11" s="312">
        <v>0</v>
      </c>
      <c r="D11" s="313">
        <v>0</v>
      </c>
      <c r="E11" s="312">
        <v>0</v>
      </c>
      <c r="F11" s="312">
        <v>0</v>
      </c>
      <c r="G11" s="324">
        <v>0</v>
      </c>
      <c r="H11" s="434">
        <f t="shared" si="0"/>
        <v>0</v>
      </c>
    </row>
    <row r="12" spans="1:9">
      <c r="A12" s="99">
        <v>5</v>
      </c>
      <c r="B12" s="81" t="s">
        <v>228</v>
      </c>
      <c r="C12" s="312">
        <v>0</v>
      </c>
      <c r="D12" s="313">
        <v>0</v>
      </c>
      <c r="E12" s="312">
        <v>0</v>
      </c>
      <c r="F12" s="312">
        <v>0</v>
      </c>
      <c r="G12" s="324">
        <v>0</v>
      </c>
      <c r="H12" s="434">
        <f t="shared" si="0"/>
        <v>0</v>
      </c>
    </row>
    <row r="13" spans="1:9">
      <c r="A13" s="99">
        <v>6</v>
      </c>
      <c r="B13" s="81" t="s">
        <v>229</v>
      </c>
      <c r="C13" s="312">
        <v>63183861.024300002</v>
      </c>
      <c r="D13" s="313">
        <v>8210207.9996999996</v>
      </c>
      <c r="E13" s="312">
        <v>4105103.9998499998</v>
      </c>
      <c r="F13" s="312">
        <v>16936039.080479998</v>
      </c>
      <c r="G13" s="324">
        <v>16936039.080479998</v>
      </c>
      <c r="H13" s="434">
        <f t="shared" si="0"/>
        <v>0.25169118107852684</v>
      </c>
    </row>
    <row r="14" spans="1:9">
      <c r="A14" s="99">
        <v>7</v>
      </c>
      <c r="B14" s="81" t="s">
        <v>79</v>
      </c>
      <c r="C14" s="312">
        <v>461739242.79733008</v>
      </c>
      <c r="D14" s="313">
        <v>123327719.71303001</v>
      </c>
      <c r="E14" s="312">
        <v>69997754.813935012</v>
      </c>
      <c r="F14" s="313">
        <v>534613808.10973006</v>
      </c>
      <c r="G14" s="377">
        <v>493037068.83754009</v>
      </c>
      <c r="H14" s="434">
        <f t="shared" si="0"/>
        <v>0.92721979296611368</v>
      </c>
    </row>
    <row r="15" spans="1:9">
      <c r="A15" s="99">
        <v>8</v>
      </c>
      <c r="B15" s="81" t="s">
        <v>80</v>
      </c>
      <c r="C15" s="312">
        <v>396407784.79633999</v>
      </c>
      <c r="D15" s="313">
        <v>31560771.730959997</v>
      </c>
      <c r="E15" s="312">
        <v>18488492.489004999</v>
      </c>
      <c r="F15" s="313">
        <v>372317674.30830252</v>
      </c>
      <c r="G15" s="377">
        <v>346212803.73120475</v>
      </c>
      <c r="H15" s="434">
        <f t="shared" si="0"/>
        <v>0.83445627904030784</v>
      </c>
    </row>
    <row r="16" spans="1:9">
      <c r="A16" s="99">
        <v>9</v>
      </c>
      <c r="B16" s="81" t="s">
        <v>81</v>
      </c>
      <c r="C16" s="312">
        <v>142721361.67052999</v>
      </c>
      <c r="D16" s="313">
        <v>773098.01164000004</v>
      </c>
      <c r="E16" s="312">
        <v>448586.50581999996</v>
      </c>
      <c r="F16" s="313">
        <v>50109481.861722499</v>
      </c>
      <c r="G16" s="377">
        <v>50109481.861722499</v>
      </c>
      <c r="H16" s="434">
        <f t="shared" si="0"/>
        <v>0.35</v>
      </c>
    </row>
    <row r="17" spans="1:8">
      <c r="A17" s="99">
        <v>10</v>
      </c>
      <c r="B17" s="81" t="s">
        <v>75</v>
      </c>
      <c r="C17" s="312">
        <v>16250922.990129998</v>
      </c>
      <c r="D17" s="313">
        <v>0</v>
      </c>
      <c r="E17" s="312">
        <v>0</v>
      </c>
      <c r="F17" s="313">
        <v>17175111.46116</v>
      </c>
      <c r="G17" s="377">
        <v>17142675.997655001</v>
      </c>
      <c r="H17" s="434">
        <f t="shared" si="0"/>
        <v>1.0548739913460059</v>
      </c>
    </row>
    <row r="18" spans="1:8">
      <c r="A18" s="99">
        <v>11</v>
      </c>
      <c r="B18" s="81" t="s">
        <v>76</v>
      </c>
      <c r="C18" s="312">
        <v>0</v>
      </c>
      <c r="D18" s="313">
        <v>0</v>
      </c>
      <c r="E18" s="312">
        <v>0</v>
      </c>
      <c r="F18" s="313">
        <v>0</v>
      </c>
      <c r="G18" s="377">
        <v>0</v>
      </c>
      <c r="H18" s="434">
        <f t="shared" si="0"/>
        <v>0</v>
      </c>
    </row>
    <row r="19" spans="1:8">
      <c r="A19" s="99">
        <v>12</v>
      </c>
      <c r="B19" s="81" t="s">
        <v>77</v>
      </c>
      <c r="C19" s="312">
        <v>0</v>
      </c>
      <c r="D19" s="313">
        <v>0</v>
      </c>
      <c r="E19" s="312">
        <v>0</v>
      </c>
      <c r="F19" s="313">
        <v>0</v>
      </c>
      <c r="G19" s="377">
        <v>0</v>
      </c>
      <c r="H19" s="434">
        <f t="shared" si="0"/>
        <v>0</v>
      </c>
    </row>
    <row r="20" spans="1:8">
      <c r="A20" s="99">
        <v>13</v>
      </c>
      <c r="B20" s="81" t="s">
        <v>78</v>
      </c>
      <c r="C20" s="312">
        <v>0</v>
      </c>
      <c r="D20" s="313">
        <v>0</v>
      </c>
      <c r="E20" s="312">
        <v>0</v>
      </c>
      <c r="F20" s="313">
        <v>0</v>
      </c>
      <c r="G20" s="377">
        <v>0</v>
      </c>
      <c r="H20" s="434">
        <f t="shared" si="0"/>
        <v>0</v>
      </c>
    </row>
    <row r="21" spans="1:8">
      <c r="A21" s="99">
        <v>14</v>
      </c>
      <c r="B21" s="81" t="s">
        <v>257</v>
      </c>
      <c r="C21" s="312">
        <v>146959443.634</v>
      </c>
      <c r="D21" s="313">
        <v>0</v>
      </c>
      <c r="E21" s="312">
        <v>0</v>
      </c>
      <c r="F21" s="313">
        <v>89000459.719000012</v>
      </c>
      <c r="G21" s="377">
        <v>89000459.719000012</v>
      </c>
      <c r="H21" s="434">
        <f>IFERROR(G21/(C21+E21),0)</f>
        <v>0.60561238882105561</v>
      </c>
    </row>
    <row r="22" spans="1:8" ht="13.5" thickBot="1">
      <c r="A22" s="170"/>
      <c r="B22" s="176" t="s">
        <v>74</v>
      </c>
      <c r="C22" s="305">
        <f>SUM(C8:C21)</f>
        <v>1519859482.8883302</v>
      </c>
      <c r="D22" s="305">
        <f>SUM(D8:D21)</f>
        <v>163871797.45533001</v>
      </c>
      <c r="E22" s="305">
        <f>SUM(E8:E21)</f>
        <v>93039937.808610022</v>
      </c>
      <c r="F22" s="305">
        <f>SUM(F8:F21)</f>
        <v>1219390035.5560951</v>
      </c>
      <c r="G22" s="305">
        <f>SUM(G8:G21)</f>
        <v>1151675990.2433023</v>
      </c>
      <c r="H22" s="333">
        <f>G22/(C22+E22)</f>
        <v>0.71404079849297641</v>
      </c>
    </row>
    <row r="28" spans="1:8" ht="10.5" customHeight="1"/>
  </sheetData>
  <mergeCells count="5">
    <mergeCell ref="C6:C7"/>
    <mergeCell ref="F6:F7"/>
    <mergeCell ref="G6:G7"/>
    <mergeCell ref="H6:H7"/>
    <mergeCell ref="D6:E6"/>
  </mergeCells>
  <pageMargins left="0.7" right="0.7" top="0.75" bottom="0.75" header="0.3" footer="0.3"/>
  <pageSetup paperSize="9"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90" zoomScaleNormal="90" workbookViewId="0">
      <pane xSplit="2" ySplit="6" topLeftCell="C7"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cols>
    <col min="1" max="1" width="10.5703125" style="365" bestFit="1" customWidth="1"/>
    <col min="2" max="2" width="104.140625" style="365" customWidth="1"/>
    <col min="3" max="11" width="12.7109375" style="365" customWidth="1"/>
    <col min="12" max="16384" width="9.140625" style="365"/>
  </cols>
  <sheetData>
    <row r="1" spans="1:11" ht="15">
      <c r="A1" s="365" t="s">
        <v>196</v>
      </c>
      <c r="B1" s="192" t="s">
        <v>419</v>
      </c>
    </row>
    <row r="2" spans="1:11">
      <c r="A2" s="365" t="s">
        <v>197</v>
      </c>
      <c r="B2" s="416">
        <v>43281</v>
      </c>
      <c r="C2" s="366"/>
      <c r="D2" s="366"/>
    </row>
    <row r="3" spans="1:11">
      <c r="B3" s="366"/>
      <c r="C3" s="366"/>
      <c r="D3" s="366"/>
    </row>
    <row r="4" spans="1:11" ht="13.5" thickBot="1">
      <c r="A4" s="365" t="s">
        <v>404</v>
      </c>
      <c r="B4" s="328" t="s">
        <v>403</v>
      </c>
      <c r="C4" s="366"/>
      <c r="D4" s="366"/>
    </row>
    <row r="5" spans="1:11" ht="30" customHeight="1">
      <c r="A5" s="497"/>
      <c r="B5" s="498"/>
      <c r="C5" s="495" t="s">
        <v>416</v>
      </c>
      <c r="D5" s="495"/>
      <c r="E5" s="495"/>
      <c r="F5" s="495" t="s">
        <v>417</v>
      </c>
      <c r="G5" s="495"/>
      <c r="H5" s="495"/>
      <c r="I5" s="495" t="s">
        <v>418</v>
      </c>
      <c r="J5" s="495"/>
      <c r="K5" s="496"/>
    </row>
    <row r="6" spans="1:11">
      <c r="A6" s="363"/>
      <c r="B6" s="364"/>
      <c r="C6" s="367" t="s">
        <v>33</v>
      </c>
      <c r="D6" s="367" t="s">
        <v>103</v>
      </c>
      <c r="E6" s="367" t="s">
        <v>74</v>
      </c>
      <c r="F6" s="367" t="s">
        <v>33</v>
      </c>
      <c r="G6" s="367" t="s">
        <v>103</v>
      </c>
      <c r="H6" s="367" t="s">
        <v>74</v>
      </c>
      <c r="I6" s="367" t="s">
        <v>33</v>
      </c>
      <c r="J6" s="367" t="s">
        <v>103</v>
      </c>
      <c r="K6" s="368" t="s">
        <v>74</v>
      </c>
    </row>
    <row r="7" spans="1:11">
      <c r="A7" s="369" t="s">
        <v>383</v>
      </c>
      <c r="B7" s="362"/>
      <c r="C7" s="362"/>
      <c r="D7" s="362"/>
      <c r="E7" s="362"/>
      <c r="F7" s="362"/>
      <c r="G7" s="362"/>
      <c r="H7" s="362"/>
      <c r="I7" s="362"/>
      <c r="J7" s="362"/>
      <c r="K7" s="370"/>
    </row>
    <row r="8" spans="1:11">
      <c r="A8" s="361">
        <v>1</v>
      </c>
      <c r="B8" s="346" t="s">
        <v>383</v>
      </c>
      <c r="C8" s="435"/>
      <c r="D8" s="435"/>
      <c r="E8" s="435"/>
      <c r="F8" s="436">
        <v>158137520.28575829</v>
      </c>
      <c r="G8" s="436">
        <v>189196048.30110046</v>
      </c>
      <c r="H8" s="436">
        <v>347333568.58685863</v>
      </c>
      <c r="I8" s="436">
        <v>157032585.35443956</v>
      </c>
      <c r="J8" s="436">
        <v>180083928.0205341</v>
      </c>
      <c r="K8" s="437">
        <v>337116513.37497365</v>
      </c>
    </row>
    <row r="9" spans="1:11">
      <c r="A9" s="369" t="s">
        <v>384</v>
      </c>
      <c r="B9" s="362"/>
      <c r="C9" s="438"/>
      <c r="D9" s="438"/>
      <c r="E9" s="438"/>
      <c r="F9" s="438"/>
      <c r="G9" s="438"/>
      <c r="H9" s="438"/>
      <c r="I9" s="438"/>
      <c r="J9" s="438"/>
      <c r="K9" s="370"/>
    </row>
    <row r="10" spans="1:11">
      <c r="A10" s="371">
        <v>2</v>
      </c>
      <c r="B10" s="347" t="s">
        <v>385</v>
      </c>
      <c r="C10" s="439">
        <v>89848672.550857171</v>
      </c>
      <c r="D10" s="440">
        <v>294375635.14407033</v>
      </c>
      <c r="E10" s="440">
        <v>384224307.69492733</v>
      </c>
      <c r="F10" s="440">
        <v>10722110.014367035</v>
      </c>
      <c r="G10" s="440">
        <v>41033816.247760341</v>
      </c>
      <c r="H10" s="440">
        <v>51755926.26212737</v>
      </c>
      <c r="I10" s="440">
        <v>2730635.7751054936</v>
      </c>
      <c r="J10" s="440">
        <v>10436223.955834338</v>
      </c>
      <c r="K10" s="441">
        <v>13166859.730939833</v>
      </c>
    </row>
    <row r="11" spans="1:11">
      <c r="A11" s="371">
        <v>3</v>
      </c>
      <c r="B11" s="347" t="s">
        <v>386</v>
      </c>
      <c r="C11" s="439">
        <v>357570437.60314298</v>
      </c>
      <c r="D11" s="440">
        <v>510664907.99209428</v>
      </c>
      <c r="E11" s="440">
        <v>868235345.59523749</v>
      </c>
      <c r="F11" s="440">
        <v>149212222.42696548</v>
      </c>
      <c r="G11" s="440">
        <v>98532360.822568491</v>
      </c>
      <c r="H11" s="440">
        <v>247744583.24953392</v>
      </c>
      <c r="I11" s="440">
        <v>116322898.20498347</v>
      </c>
      <c r="J11" s="440">
        <v>76140414.191421241</v>
      </c>
      <c r="K11" s="441">
        <v>192463312.39640477</v>
      </c>
    </row>
    <row r="12" spans="1:11">
      <c r="A12" s="371">
        <v>4</v>
      </c>
      <c r="B12" s="347" t="s">
        <v>387</v>
      </c>
      <c r="C12" s="439">
        <v>31367263.736263737</v>
      </c>
      <c r="D12" s="440">
        <v>0</v>
      </c>
      <c r="E12" s="440">
        <v>31367263.736263737</v>
      </c>
      <c r="F12" s="440">
        <v>0</v>
      </c>
      <c r="G12" s="440">
        <v>0</v>
      </c>
      <c r="H12" s="440">
        <v>0</v>
      </c>
      <c r="I12" s="440">
        <v>0</v>
      </c>
      <c r="J12" s="440">
        <v>0</v>
      </c>
      <c r="K12" s="441">
        <v>0</v>
      </c>
    </row>
    <row r="13" spans="1:11">
      <c r="A13" s="371">
        <v>5</v>
      </c>
      <c r="B13" s="347" t="s">
        <v>388</v>
      </c>
      <c r="C13" s="439">
        <v>73958038.460439563</v>
      </c>
      <c r="D13" s="440">
        <v>68453603.344395578</v>
      </c>
      <c r="E13" s="440">
        <v>142411641.80483511</v>
      </c>
      <c r="F13" s="440">
        <v>17932405.593969237</v>
      </c>
      <c r="G13" s="440">
        <v>17554235.456957139</v>
      </c>
      <c r="H13" s="440">
        <v>35486641.050926358</v>
      </c>
      <c r="I13" s="440">
        <v>5195656.4822857166</v>
      </c>
      <c r="J13" s="440">
        <v>4510824.7094175816</v>
      </c>
      <c r="K13" s="441">
        <v>9706481.1917032935</v>
      </c>
    </row>
    <row r="14" spans="1:11">
      <c r="A14" s="371">
        <v>6</v>
      </c>
      <c r="B14" s="347" t="s">
        <v>402</v>
      </c>
      <c r="C14" s="439">
        <v>0</v>
      </c>
      <c r="D14" s="440">
        <v>0</v>
      </c>
      <c r="E14" s="440">
        <v>0</v>
      </c>
      <c r="F14" s="440">
        <v>0</v>
      </c>
      <c r="G14" s="440">
        <v>0</v>
      </c>
      <c r="H14" s="440">
        <v>0</v>
      </c>
      <c r="I14" s="440">
        <v>0</v>
      </c>
      <c r="J14" s="440">
        <v>0</v>
      </c>
      <c r="K14" s="441">
        <v>0</v>
      </c>
    </row>
    <row r="15" spans="1:11">
      <c r="A15" s="371">
        <v>7</v>
      </c>
      <c r="B15" s="347" t="s">
        <v>389</v>
      </c>
      <c r="C15" s="439">
        <v>14656753.585384613</v>
      </c>
      <c r="D15" s="440">
        <v>17415831.847582422</v>
      </c>
      <c r="E15" s="440">
        <v>32072585.432967022</v>
      </c>
      <c r="F15" s="440">
        <v>2302883.8467032961</v>
      </c>
      <c r="G15" s="440">
        <v>6703627.4523417586</v>
      </c>
      <c r="H15" s="440">
        <v>9006511.2990450524</v>
      </c>
      <c r="I15" s="440">
        <v>2302883.8467032961</v>
      </c>
      <c r="J15" s="440">
        <v>6703627.4523417586</v>
      </c>
      <c r="K15" s="441">
        <v>9006511.2990450524</v>
      </c>
    </row>
    <row r="16" spans="1:11">
      <c r="A16" s="371">
        <v>8</v>
      </c>
      <c r="B16" s="348" t="s">
        <v>390</v>
      </c>
      <c r="C16" s="439">
        <v>567401165.93608785</v>
      </c>
      <c r="D16" s="440">
        <v>890909978.3281424</v>
      </c>
      <c r="E16" s="440">
        <v>1458311144.2642307</v>
      </c>
      <c r="F16" s="440">
        <v>180169621.88200513</v>
      </c>
      <c r="G16" s="440">
        <v>163824039.97962761</v>
      </c>
      <c r="H16" s="440">
        <v>343993661.86163288</v>
      </c>
      <c r="I16" s="440">
        <v>126552074.30907807</v>
      </c>
      <c r="J16" s="440">
        <v>97791090.309014976</v>
      </c>
      <c r="K16" s="441">
        <v>224343164.61809295</v>
      </c>
    </row>
    <row r="17" spans="1:11">
      <c r="A17" s="369" t="s">
        <v>391</v>
      </c>
      <c r="B17" s="362"/>
      <c r="C17" s="438"/>
      <c r="D17" s="438"/>
      <c r="E17" s="438"/>
      <c r="F17" s="362"/>
      <c r="G17" s="362"/>
      <c r="H17" s="362"/>
      <c r="I17" s="362"/>
      <c r="J17" s="362"/>
      <c r="K17" s="370"/>
    </row>
    <row r="18" spans="1:11">
      <c r="A18" s="371">
        <v>9</v>
      </c>
      <c r="B18" s="347" t="s">
        <v>392</v>
      </c>
      <c r="C18" s="439">
        <v>0</v>
      </c>
      <c r="D18" s="440">
        <v>0</v>
      </c>
      <c r="E18" s="440">
        <v>0</v>
      </c>
      <c r="F18" s="440">
        <v>0</v>
      </c>
      <c r="G18" s="440">
        <v>0</v>
      </c>
      <c r="H18" s="440">
        <v>0</v>
      </c>
      <c r="I18" s="440">
        <v>0</v>
      </c>
      <c r="J18" s="440">
        <v>0</v>
      </c>
      <c r="K18" s="441">
        <v>0</v>
      </c>
    </row>
    <row r="19" spans="1:11">
      <c r="A19" s="371">
        <v>10</v>
      </c>
      <c r="B19" s="347" t="s">
        <v>393</v>
      </c>
      <c r="C19" s="439">
        <v>521070172.99681282</v>
      </c>
      <c r="D19" s="440">
        <v>639834531.88810861</v>
      </c>
      <c r="E19" s="440">
        <v>1160904704.8849218</v>
      </c>
      <c r="F19" s="440">
        <v>13311110.325769229</v>
      </c>
      <c r="G19" s="440">
        <v>10839053.708736258</v>
      </c>
      <c r="H19" s="440">
        <v>24150164.034505498</v>
      </c>
      <c r="I19" s="440">
        <v>14416045.257087914</v>
      </c>
      <c r="J19" s="440">
        <v>137639349.32124057</v>
      </c>
      <c r="K19" s="441">
        <v>152055394.57832852</v>
      </c>
    </row>
    <row r="20" spans="1:11">
      <c r="A20" s="371">
        <v>11</v>
      </c>
      <c r="B20" s="347" t="s">
        <v>394</v>
      </c>
      <c r="C20" s="439">
        <v>22758334.594285712</v>
      </c>
      <c r="D20" s="440">
        <v>178162030.96780872</v>
      </c>
      <c r="E20" s="440">
        <v>200920365.56209448</v>
      </c>
      <c r="F20" s="440">
        <v>682822.15395604388</v>
      </c>
      <c r="G20" s="440">
        <v>0</v>
      </c>
      <c r="H20" s="440">
        <v>682822.15395604388</v>
      </c>
      <c r="I20" s="440">
        <v>682822.15395604388</v>
      </c>
      <c r="J20" s="440">
        <v>0</v>
      </c>
      <c r="K20" s="441">
        <v>682822.15395604388</v>
      </c>
    </row>
    <row r="21" spans="1:11" ht="13.5" thickBot="1">
      <c r="A21" s="237">
        <v>12</v>
      </c>
      <c r="B21" s="372" t="s">
        <v>395</v>
      </c>
      <c r="C21" s="442">
        <v>543828507.59109902</v>
      </c>
      <c r="D21" s="443">
        <v>817996562.85591757</v>
      </c>
      <c r="E21" s="442">
        <v>1361825070.4470165</v>
      </c>
      <c r="F21" s="443">
        <v>13993932.479725271</v>
      </c>
      <c r="G21" s="443">
        <v>10839053.708736258</v>
      </c>
      <c r="H21" s="443">
        <v>24832986.188461538</v>
      </c>
      <c r="I21" s="443">
        <v>15098867.411043961</v>
      </c>
      <c r="J21" s="443">
        <v>137639349.32124057</v>
      </c>
      <c r="K21" s="444">
        <v>152738216.73228458</v>
      </c>
    </row>
    <row r="22" spans="1:11" ht="38.25" customHeight="1" thickBot="1">
      <c r="A22" s="359"/>
      <c r="B22" s="360"/>
      <c r="C22" s="360"/>
      <c r="D22" s="360"/>
      <c r="E22" s="360"/>
      <c r="F22" s="494" t="s">
        <v>396</v>
      </c>
      <c r="G22" s="495"/>
      <c r="H22" s="495"/>
      <c r="I22" s="494" t="s">
        <v>397</v>
      </c>
      <c r="J22" s="495"/>
      <c r="K22" s="496"/>
    </row>
    <row r="23" spans="1:11">
      <c r="A23" s="352">
        <v>13</v>
      </c>
      <c r="B23" s="349" t="s">
        <v>383</v>
      </c>
      <c r="C23" s="358"/>
      <c r="D23" s="358"/>
      <c r="E23" s="358"/>
      <c r="F23" s="445">
        <v>158137520.28575829</v>
      </c>
      <c r="G23" s="445">
        <v>189196048.30110046</v>
      </c>
      <c r="H23" s="445">
        <v>347333568.58685863</v>
      </c>
      <c r="I23" s="445">
        <v>157032585.35443956</v>
      </c>
      <c r="J23" s="445">
        <v>180083928.0205341</v>
      </c>
      <c r="K23" s="446">
        <v>337116513.37497365</v>
      </c>
    </row>
    <row r="24" spans="1:11" ht="13.5" thickBot="1">
      <c r="A24" s="353">
        <v>14</v>
      </c>
      <c r="B24" s="350" t="s">
        <v>398</v>
      </c>
      <c r="C24" s="373"/>
      <c r="D24" s="356"/>
      <c r="E24" s="357"/>
      <c r="F24" s="447">
        <v>166175689.40227985</v>
      </c>
      <c r="G24" s="447">
        <v>152984986.27089134</v>
      </c>
      <c r="H24" s="447">
        <v>319160675.67317134</v>
      </c>
      <c r="I24" s="447">
        <v>111453206.89803411</v>
      </c>
      <c r="J24" s="447">
        <v>24447772.577253744</v>
      </c>
      <c r="K24" s="448">
        <v>71604947.885808378</v>
      </c>
    </row>
    <row r="25" spans="1:11" ht="13.5" thickBot="1">
      <c r="A25" s="354">
        <v>15</v>
      </c>
      <c r="B25" s="351" t="s">
        <v>399</v>
      </c>
      <c r="C25" s="355"/>
      <c r="D25" s="355"/>
      <c r="E25" s="355"/>
      <c r="F25" s="449">
        <v>0.95162848942926492</v>
      </c>
      <c r="G25" s="449">
        <v>1.2366968348520815</v>
      </c>
      <c r="H25" s="449">
        <v>1.0882718174921306</v>
      </c>
      <c r="I25" s="449">
        <v>1.408955289174451</v>
      </c>
      <c r="J25" s="449">
        <v>7.3660668861131562</v>
      </c>
      <c r="K25" s="450">
        <v>4.7080058477605276</v>
      </c>
    </row>
    <row r="28" spans="1:11" ht="38.25">
      <c r="B28" s="24" t="s">
        <v>415</v>
      </c>
    </row>
  </sheetData>
  <mergeCells count="6">
    <mergeCell ref="F22:H22"/>
    <mergeCell ref="I22:K22"/>
    <mergeCell ref="A5:B5"/>
    <mergeCell ref="C5:E5"/>
    <mergeCell ref="F5:H5"/>
    <mergeCell ref="I5:K5"/>
  </mergeCells>
  <pageMargins left="0.7" right="0.7" top="0.75" bottom="0.75" header="0.3" footer="0.3"/>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tabSelected="1" workbookViewId="0">
      <pane xSplit="1" ySplit="5" topLeftCell="B6" activePane="bottomRight" state="frozen"/>
      <selection activeCell="B22" sqref="B22"/>
      <selection pane="topRight" activeCell="B22" sqref="B22"/>
      <selection pane="bottomLeft" activeCell="B22" sqref="B22"/>
      <selection pane="bottomRight" activeCell="J31" sqref="J31"/>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ht="15.75">
      <c r="A1" s="5" t="s">
        <v>196</v>
      </c>
      <c r="B1" s="192" t="s">
        <v>419</v>
      </c>
    </row>
    <row r="2" spans="1:14" ht="14.25" customHeight="1">
      <c r="A2" s="76" t="s">
        <v>197</v>
      </c>
      <c r="B2" s="416">
        <v>43281</v>
      </c>
    </row>
    <row r="3" spans="1:14" ht="14.25" customHeight="1"/>
    <row r="4" spans="1:14" ht="15.75" thickBot="1">
      <c r="A4" s="2" t="s">
        <v>350</v>
      </c>
      <c r="B4" s="101" t="s">
        <v>83</v>
      </c>
    </row>
    <row r="5" spans="1:14" s="26" customFormat="1" ht="12.75">
      <c r="A5" s="185"/>
      <c r="B5" s="186"/>
      <c r="C5" s="187" t="s">
        <v>0</v>
      </c>
      <c r="D5" s="187" t="s">
        <v>1</v>
      </c>
      <c r="E5" s="187" t="s">
        <v>2</v>
      </c>
      <c r="F5" s="187" t="s">
        <v>3</v>
      </c>
      <c r="G5" s="187" t="s">
        <v>4</v>
      </c>
      <c r="H5" s="187" t="s">
        <v>10</v>
      </c>
      <c r="I5" s="187" t="s">
        <v>246</v>
      </c>
      <c r="J5" s="187" t="s">
        <v>247</v>
      </c>
      <c r="K5" s="187" t="s">
        <v>248</v>
      </c>
      <c r="L5" s="187" t="s">
        <v>249</v>
      </c>
      <c r="M5" s="187" t="s">
        <v>250</v>
      </c>
      <c r="N5" s="188" t="s">
        <v>251</v>
      </c>
    </row>
    <row r="6" spans="1:14" ht="45">
      <c r="A6" s="177"/>
      <c r="B6" s="113"/>
      <c r="C6" s="114" t="s">
        <v>93</v>
      </c>
      <c r="D6" s="115" t="s">
        <v>82</v>
      </c>
      <c r="E6" s="116" t="s">
        <v>92</v>
      </c>
      <c r="F6" s="117">
        <v>0</v>
      </c>
      <c r="G6" s="117">
        <v>0.2</v>
      </c>
      <c r="H6" s="117">
        <v>0.35</v>
      </c>
      <c r="I6" s="117">
        <v>0.5</v>
      </c>
      <c r="J6" s="117">
        <v>0.75</v>
      </c>
      <c r="K6" s="117">
        <v>1</v>
      </c>
      <c r="L6" s="117">
        <v>1.5</v>
      </c>
      <c r="M6" s="117">
        <v>2.5</v>
      </c>
      <c r="N6" s="178" t="s">
        <v>83</v>
      </c>
    </row>
    <row r="7" spans="1:14">
      <c r="A7" s="179">
        <v>1</v>
      </c>
      <c r="B7" s="118" t="s">
        <v>84</v>
      </c>
      <c r="C7" s="314">
        <f>SUM(C8:C13)</f>
        <v>29595867.935999997</v>
      </c>
      <c r="D7" s="113"/>
      <c r="E7" s="317">
        <f t="shared" ref="E7:M7" si="0">SUM(E8:E13)</f>
        <v>1677780.0307199999</v>
      </c>
      <c r="F7" s="314">
        <f>SUM(F8:F13)</f>
        <v>0</v>
      </c>
      <c r="G7" s="314">
        <f t="shared" si="0"/>
        <v>0</v>
      </c>
      <c r="H7" s="314">
        <f t="shared" si="0"/>
        <v>0</v>
      </c>
      <c r="I7" s="314">
        <f t="shared" si="0"/>
        <v>0</v>
      </c>
      <c r="J7" s="314">
        <f t="shared" si="0"/>
        <v>0</v>
      </c>
      <c r="K7" s="314">
        <f t="shared" si="0"/>
        <v>1677780.0307199999</v>
      </c>
      <c r="L7" s="314">
        <f t="shared" si="0"/>
        <v>0</v>
      </c>
      <c r="M7" s="314">
        <f t="shared" si="0"/>
        <v>0</v>
      </c>
      <c r="N7" s="180">
        <f>SUM(N8:N13)</f>
        <v>1677780.0307199999</v>
      </c>
    </row>
    <row r="8" spans="1:14">
      <c r="A8" s="179">
        <v>1.1000000000000001</v>
      </c>
      <c r="B8" s="119" t="s">
        <v>85</v>
      </c>
      <c r="C8" s="315">
        <v>11498156.735999998</v>
      </c>
      <c r="D8" s="120">
        <v>0.02</v>
      </c>
      <c r="E8" s="317">
        <f>C8*D8</f>
        <v>229963.13471999997</v>
      </c>
      <c r="F8" s="315"/>
      <c r="G8" s="315"/>
      <c r="H8" s="315"/>
      <c r="I8" s="315"/>
      <c r="J8" s="315"/>
      <c r="K8" s="315">
        <v>229963.13471999997</v>
      </c>
      <c r="L8" s="315"/>
      <c r="M8" s="315"/>
      <c r="N8" s="180">
        <f>SUMPRODUCT($F$6:$M$6,F8:M8)</f>
        <v>229963.13471999997</v>
      </c>
    </row>
    <row r="9" spans="1:14">
      <c r="A9" s="179">
        <v>1.2</v>
      </c>
      <c r="B9" s="119" t="s">
        <v>86</v>
      </c>
      <c r="C9" s="315">
        <v>0</v>
      </c>
      <c r="D9" s="120">
        <v>0.05</v>
      </c>
      <c r="E9" s="317">
        <f>C9*D9</f>
        <v>0</v>
      </c>
      <c r="F9" s="315"/>
      <c r="G9" s="315"/>
      <c r="H9" s="315"/>
      <c r="I9" s="315"/>
      <c r="J9" s="315"/>
      <c r="K9" s="315">
        <v>0</v>
      </c>
      <c r="L9" s="315"/>
      <c r="M9" s="315"/>
      <c r="N9" s="180">
        <f t="shared" ref="N9:N12" si="1">SUMPRODUCT($F$6:$M$6,F9:M9)</f>
        <v>0</v>
      </c>
    </row>
    <row r="10" spans="1:14">
      <c r="A10" s="179">
        <v>1.3</v>
      </c>
      <c r="B10" s="119" t="s">
        <v>87</v>
      </c>
      <c r="C10" s="315">
        <v>18097711.199999999</v>
      </c>
      <c r="D10" s="120">
        <v>0.08</v>
      </c>
      <c r="E10" s="317">
        <f>C10*D10</f>
        <v>1447816.8959999999</v>
      </c>
      <c r="F10" s="315"/>
      <c r="G10" s="315"/>
      <c r="H10" s="315"/>
      <c r="I10" s="315"/>
      <c r="J10" s="315"/>
      <c r="K10" s="315">
        <v>1447816.8959999999</v>
      </c>
      <c r="L10" s="315"/>
      <c r="M10" s="315"/>
      <c r="N10" s="180">
        <f>SUMPRODUCT($F$6:$M$6,F10:M10)</f>
        <v>1447816.8959999999</v>
      </c>
    </row>
    <row r="11" spans="1:14">
      <c r="A11" s="179">
        <v>1.4</v>
      </c>
      <c r="B11" s="119" t="s">
        <v>88</v>
      </c>
      <c r="C11" s="315">
        <v>0</v>
      </c>
      <c r="D11" s="120">
        <v>0.11</v>
      </c>
      <c r="E11" s="317">
        <f>C11*D11</f>
        <v>0</v>
      </c>
      <c r="F11" s="315"/>
      <c r="G11" s="315"/>
      <c r="H11" s="315"/>
      <c r="I11" s="315"/>
      <c r="J11" s="315"/>
      <c r="K11" s="315">
        <v>0</v>
      </c>
      <c r="L11" s="315"/>
      <c r="M11" s="315"/>
      <c r="N11" s="180">
        <f t="shared" si="1"/>
        <v>0</v>
      </c>
    </row>
    <row r="12" spans="1:14">
      <c r="A12" s="179">
        <v>1.5</v>
      </c>
      <c r="B12" s="119" t="s">
        <v>89</v>
      </c>
      <c r="C12" s="315">
        <v>0</v>
      </c>
      <c r="D12" s="120">
        <v>0.14000000000000001</v>
      </c>
      <c r="E12" s="317">
        <f>C12*D12</f>
        <v>0</v>
      </c>
      <c r="F12" s="315"/>
      <c r="G12" s="315"/>
      <c r="H12" s="315"/>
      <c r="I12" s="315"/>
      <c r="J12" s="315"/>
      <c r="K12" s="315">
        <v>0</v>
      </c>
      <c r="L12" s="315"/>
      <c r="M12" s="315"/>
      <c r="N12" s="180">
        <f t="shared" si="1"/>
        <v>0</v>
      </c>
    </row>
    <row r="13" spans="1:14">
      <c r="A13" s="179">
        <v>1.6</v>
      </c>
      <c r="B13" s="121" t="s">
        <v>90</v>
      </c>
      <c r="C13" s="315">
        <v>0</v>
      </c>
      <c r="D13" s="122"/>
      <c r="E13" s="315"/>
      <c r="F13" s="315"/>
      <c r="G13" s="315"/>
      <c r="H13" s="315"/>
      <c r="I13" s="315"/>
      <c r="J13" s="315"/>
      <c r="K13" s="315">
        <v>0</v>
      </c>
      <c r="L13" s="315"/>
      <c r="M13" s="315"/>
      <c r="N13" s="180">
        <f>SUMPRODUCT($F$6:$M$6,F13:M13)</f>
        <v>0</v>
      </c>
    </row>
    <row r="14" spans="1:14">
      <c r="A14" s="179">
        <v>2</v>
      </c>
      <c r="B14" s="123" t="s">
        <v>91</v>
      </c>
      <c r="C14" s="314">
        <f>SUM(C15:C20)</f>
        <v>0</v>
      </c>
      <c r="D14" s="113"/>
      <c r="E14" s="317">
        <f t="shared" ref="E14:M14" si="2">SUM(E15:E20)</f>
        <v>0</v>
      </c>
      <c r="F14" s="315">
        <f t="shared" si="2"/>
        <v>0</v>
      </c>
      <c r="G14" s="315">
        <f t="shared" si="2"/>
        <v>0</v>
      </c>
      <c r="H14" s="315">
        <f t="shared" si="2"/>
        <v>0</v>
      </c>
      <c r="I14" s="315">
        <f t="shared" si="2"/>
        <v>0</v>
      </c>
      <c r="J14" s="315">
        <f t="shared" si="2"/>
        <v>0</v>
      </c>
      <c r="K14" s="315">
        <f t="shared" si="2"/>
        <v>0</v>
      </c>
      <c r="L14" s="315">
        <f t="shared" si="2"/>
        <v>0</v>
      </c>
      <c r="M14" s="315">
        <f t="shared" si="2"/>
        <v>0</v>
      </c>
      <c r="N14" s="180">
        <f>SUM(N15:N20)</f>
        <v>0</v>
      </c>
    </row>
    <row r="15" spans="1:14">
      <c r="A15" s="179">
        <v>2.1</v>
      </c>
      <c r="B15" s="121" t="s">
        <v>85</v>
      </c>
      <c r="C15" s="315"/>
      <c r="D15" s="120">
        <v>5.0000000000000001E-3</v>
      </c>
      <c r="E15" s="317">
        <f>C15*D15</f>
        <v>0</v>
      </c>
      <c r="F15" s="315"/>
      <c r="G15" s="315"/>
      <c r="H15" s="315"/>
      <c r="I15" s="315"/>
      <c r="J15" s="315"/>
      <c r="K15" s="315"/>
      <c r="L15" s="315"/>
      <c r="M15" s="315"/>
      <c r="N15" s="180">
        <f>SUMPRODUCT($F$6:$M$6,F15:M15)</f>
        <v>0</v>
      </c>
    </row>
    <row r="16" spans="1:14">
      <c r="A16" s="179">
        <v>2.2000000000000002</v>
      </c>
      <c r="B16" s="121" t="s">
        <v>86</v>
      </c>
      <c r="C16" s="315"/>
      <c r="D16" s="120">
        <v>0.01</v>
      </c>
      <c r="E16" s="317">
        <f>C16*D16</f>
        <v>0</v>
      </c>
      <c r="F16" s="315"/>
      <c r="G16" s="315"/>
      <c r="H16" s="315"/>
      <c r="I16" s="315"/>
      <c r="J16" s="315"/>
      <c r="K16" s="315"/>
      <c r="L16" s="315"/>
      <c r="M16" s="315"/>
      <c r="N16" s="180">
        <f t="shared" ref="N16:N20" si="3">SUMPRODUCT($F$6:$M$6,F16:M16)</f>
        <v>0</v>
      </c>
    </row>
    <row r="17" spans="1:14">
      <c r="A17" s="179">
        <v>2.2999999999999998</v>
      </c>
      <c r="B17" s="121" t="s">
        <v>87</v>
      </c>
      <c r="C17" s="315"/>
      <c r="D17" s="120">
        <v>0.02</v>
      </c>
      <c r="E17" s="317">
        <f>C17*D17</f>
        <v>0</v>
      </c>
      <c r="F17" s="315"/>
      <c r="G17" s="315"/>
      <c r="H17" s="315"/>
      <c r="I17" s="315"/>
      <c r="J17" s="315"/>
      <c r="K17" s="315"/>
      <c r="L17" s="315"/>
      <c r="M17" s="315"/>
      <c r="N17" s="180">
        <f t="shared" si="3"/>
        <v>0</v>
      </c>
    </row>
    <row r="18" spans="1:14">
      <c r="A18" s="179">
        <v>2.4</v>
      </c>
      <c r="B18" s="121" t="s">
        <v>88</v>
      </c>
      <c r="C18" s="315"/>
      <c r="D18" s="120">
        <v>0.03</v>
      </c>
      <c r="E18" s="317">
        <f>C18*D18</f>
        <v>0</v>
      </c>
      <c r="F18" s="315"/>
      <c r="G18" s="315"/>
      <c r="H18" s="315"/>
      <c r="I18" s="315"/>
      <c r="J18" s="315"/>
      <c r="K18" s="315"/>
      <c r="L18" s="315"/>
      <c r="M18" s="315"/>
      <c r="N18" s="180">
        <f t="shared" si="3"/>
        <v>0</v>
      </c>
    </row>
    <row r="19" spans="1:14">
      <c r="A19" s="179">
        <v>2.5</v>
      </c>
      <c r="B19" s="121" t="s">
        <v>89</v>
      </c>
      <c r="C19" s="315"/>
      <c r="D19" s="120">
        <v>0.04</v>
      </c>
      <c r="E19" s="317">
        <f>C19*D19</f>
        <v>0</v>
      </c>
      <c r="F19" s="315"/>
      <c r="G19" s="315"/>
      <c r="H19" s="315"/>
      <c r="I19" s="315"/>
      <c r="J19" s="315"/>
      <c r="K19" s="315"/>
      <c r="L19" s="315"/>
      <c r="M19" s="315"/>
      <c r="N19" s="180">
        <f t="shared" si="3"/>
        <v>0</v>
      </c>
    </row>
    <row r="20" spans="1:14">
      <c r="A20" s="179">
        <v>2.6</v>
      </c>
      <c r="B20" s="121" t="s">
        <v>90</v>
      </c>
      <c r="C20" s="315"/>
      <c r="D20" s="122"/>
      <c r="E20" s="318"/>
      <c r="F20" s="315"/>
      <c r="G20" s="315"/>
      <c r="H20" s="315"/>
      <c r="I20" s="315"/>
      <c r="J20" s="315"/>
      <c r="K20" s="315"/>
      <c r="L20" s="315"/>
      <c r="M20" s="315"/>
      <c r="N20" s="180">
        <f t="shared" si="3"/>
        <v>0</v>
      </c>
    </row>
    <row r="21" spans="1:14" ht="15.75" thickBot="1">
      <c r="A21" s="181">
        <v>3</v>
      </c>
      <c r="B21" s="182" t="s">
        <v>74</v>
      </c>
      <c r="C21" s="316">
        <f>C14+C7</f>
        <v>29595867.935999997</v>
      </c>
      <c r="D21" s="183"/>
      <c r="E21" s="319">
        <f>E14+E7</f>
        <v>1677780.0307199999</v>
      </c>
      <c r="F21" s="320">
        <f>F7+F14</f>
        <v>0</v>
      </c>
      <c r="G21" s="320">
        <f t="shared" ref="G21:L21" si="4">G7+G14</f>
        <v>0</v>
      </c>
      <c r="H21" s="320">
        <f t="shared" si="4"/>
        <v>0</v>
      </c>
      <c r="I21" s="320">
        <f t="shared" si="4"/>
        <v>0</v>
      </c>
      <c r="J21" s="320">
        <f t="shared" si="4"/>
        <v>0</v>
      </c>
      <c r="K21" s="320">
        <f t="shared" si="4"/>
        <v>1677780.0307199999</v>
      </c>
      <c r="L21" s="320">
        <f t="shared" si="4"/>
        <v>0</v>
      </c>
      <c r="M21" s="320">
        <f>M7+M14</f>
        <v>0</v>
      </c>
      <c r="N21" s="184">
        <f>N14+N7</f>
        <v>1677780.0307199999</v>
      </c>
    </row>
    <row r="22" spans="1:14">
      <c r="E22" s="321"/>
      <c r="F22" s="321"/>
      <c r="G22" s="321"/>
      <c r="H22" s="321"/>
      <c r="I22" s="321"/>
      <c r="J22" s="321"/>
      <c r="K22" s="321"/>
      <c r="L22" s="321"/>
      <c r="M22" s="32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Normal="100" workbookViewId="0">
      <pane xSplit="1" ySplit="5" topLeftCell="B6" activePane="bottomRight" state="frozen"/>
      <selection activeCell="B22" sqref="B22"/>
      <selection pane="topRight" activeCell="B22" sqref="B22"/>
      <selection pane="bottomLeft" activeCell="B22" sqref="B22"/>
      <selection pane="bottomRight" activeCell="B22" sqref="B2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196</v>
      </c>
      <c r="B1" s="192" t="s">
        <v>419</v>
      </c>
    </row>
    <row r="2" spans="1:8">
      <c r="A2" s="18" t="s">
        <v>197</v>
      </c>
      <c r="B2" s="416">
        <v>43281</v>
      </c>
      <c r="C2" s="30"/>
      <c r="D2" s="19"/>
      <c r="E2" s="19"/>
      <c r="F2" s="19"/>
      <c r="G2" s="19"/>
      <c r="H2" s="1"/>
    </row>
    <row r="3" spans="1:8">
      <c r="A3" s="18"/>
      <c r="C3" s="30"/>
      <c r="D3" s="19"/>
      <c r="E3" s="19"/>
      <c r="F3" s="19"/>
      <c r="G3" s="19"/>
      <c r="H3" s="1"/>
    </row>
    <row r="4" spans="1:8" ht="16.5" thickBot="1">
      <c r="A4" s="77" t="s">
        <v>337</v>
      </c>
      <c r="B4" s="219" t="s">
        <v>231</v>
      </c>
      <c r="C4" s="220"/>
      <c r="D4" s="221"/>
      <c r="E4" s="221"/>
      <c r="F4" s="221"/>
      <c r="G4" s="221"/>
      <c r="H4" s="1"/>
    </row>
    <row r="5" spans="1:8" ht="15">
      <c r="A5" s="337" t="s">
        <v>32</v>
      </c>
      <c r="B5" s="338"/>
      <c r="C5" s="339" t="s">
        <v>5</v>
      </c>
      <c r="D5" s="340" t="s">
        <v>6</v>
      </c>
      <c r="E5" s="340" t="s">
        <v>7</v>
      </c>
      <c r="F5" s="340" t="s">
        <v>8</v>
      </c>
      <c r="G5" s="341" t="s">
        <v>9</v>
      </c>
    </row>
    <row r="6" spans="1:8" ht="15">
      <c r="A6" s="130"/>
      <c r="B6" s="33" t="s">
        <v>193</v>
      </c>
      <c r="C6" s="342"/>
      <c r="D6" s="342"/>
      <c r="E6" s="342"/>
      <c r="F6" s="342"/>
      <c r="G6" s="343"/>
    </row>
    <row r="7" spans="1:8" ht="15">
      <c r="A7" s="130"/>
      <c r="B7" s="34" t="s">
        <v>198</v>
      </c>
      <c r="C7" s="342"/>
      <c r="D7" s="342"/>
      <c r="E7" s="342"/>
      <c r="F7" s="342"/>
      <c r="G7" s="343"/>
    </row>
    <row r="8" spans="1:8" ht="15">
      <c r="A8" s="131">
        <v>1</v>
      </c>
      <c r="B8" s="244" t="s">
        <v>29</v>
      </c>
      <c r="C8" s="246">
        <v>184255785</v>
      </c>
      <c r="D8" s="247">
        <v>170274395</v>
      </c>
      <c r="E8" s="247">
        <v>160969014.11000001</v>
      </c>
      <c r="F8" s="247">
        <v>153211008</v>
      </c>
      <c r="G8" s="248">
        <v>135220401</v>
      </c>
    </row>
    <row r="9" spans="1:8" ht="15">
      <c r="A9" s="131">
        <v>2</v>
      </c>
      <c r="B9" s="244" t="s">
        <v>95</v>
      </c>
      <c r="C9" s="246">
        <v>195961485</v>
      </c>
      <c r="D9" s="247">
        <v>182898695</v>
      </c>
      <c r="E9" s="247">
        <v>174449514.11000001</v>
      </c>
      <c r="F9" s="247">
        <v>166063908</v>
      </c>
      <c r="G9" s="248">
        <v>147458001</v>
      </c>
    </row>
    <row r="10" spans="1:8" ht="15">
      <c r="A10" s="131">
        <v>3</v>
      </c>
      <c r="B10" s="244" t="s">
        <v>94</v>
      </c>
      <c r="C10" s="246">
        <v>219221448.08730027</v>
      </c>
      <c r="D10" s="247">
        <v>206157090.39188975</v>
      </c>
      <c r="E10" s="247">
        <v>198148358.76911956</v>
      </c>
      <c r="F10" s="247">
        <v>199976162.74320698</v>
      </c>
      <c r="G10" s="248">
        <v>180443961.76563522</v>
      </c>
    </row>
    <row r="11" spans="1:8" ht="15">
      <c r="A11" s="130"/>
      <c r="B11" s="33" t="s">
        <v>194</v>
      </c>
      <c r="C11" s="342"/>
      <c r="D11" s="342"/>
      <c r="E11" s="342"/>
      <c r="F11" s="342"/>
      <c r="G11" s="343"/>
    </row>
    <row r="12" spans="1:8" ht="15" customHeight="1">
      <c r="A12" s="131">
        <v>4</v>
      </c>
      <c r="B12" s="244" t="s">
        <v>351</v>
      </c>
      <c r="C12" s="376">
        <v>1336668933.6722581</v>
      </c>
      <c r="D12" s="247">
        <v>1316374443.5258293</v>
      </c>
      <c r="E12" s="247">
        <v>1315637558.3573248</v>
      </c>
      <c r="F12" s="247">
        <v>1551541919.7328928</v>
      </c>
      <c r="G12" s="248">
        <v>1536401710.0751636</v>
      </c>
    </row>
    <row r="13" spans="1:8" ht="15">
      <c r="A13" s="130"/>
      <c r="B13" s="33" t="s">
        <v>96</v>
      </c>
      <c r="C13" s="342"/>
      <c r="D13" s="342"/>
      <c r="E13" s="342"/>
      <c r="F13" s="342"/>
      <c r="G13" s="343"/>
    </row>
    <row r="14" spans="1:8" s="3" customFormat="1" ht="15">
      <c r="A14" s="131"/>
      <c r="B14" s="34" t="s">
        <v>408</v>
      </c>
      <c r="C14" s="342"/>
      <c r="D14" s="342"/>
      <c r="E14" s="342"/>
      <c r="F14" s="342"/>
      <c r="G14" s="343"/>
    </row>
    <row r="15" spans="1:8" ht="15">
      <c r="A15" s="129">
        <v>5</v>
      </c>
      <c r="B15" s="32" t="s">
        <v>409</v>
      </c>
      <c r="C15" s="417">
        <v>0.13784698690781291</v>
      </c>
      <c r="D15" s="417">
        <v>0.12935103369519263</v>
      </c>
      <c r="E15" s="417">
        <v>0.12235057678877932</v>
      </c>
      <c r="F15" s="417">
        <v>9.8747578812679579E-2</v>
      </c>
      <c r="G15" s="418">
        <v>8.8011097692272666E-2</v>
      </c>
    </row>
    <row r="16" spans="1:8" ht="15" customHeight="1">
      <c r="A16" s="129">
        <v>6</v>
      </c>
      <c r="B16" s="32" t="s">
        <v>410</v>
      </c>
      <c r="C16" s="417">
        <v>0.14660435360132967</v>
      </c>
      <c r="D16" s="417">
        <v>0.1389412381101208</v>
      </c>
      <c r="E16" s="417">
        <v>0.13259693978926362</v>
      </c>
      <c r="F16" s="417">
        <v>0.10703153159315792</v>
      </c>
      <c r="G16" s="418">
        <v>9.5976202078547596E-2</v>
      </c>
    </row>
    <row r="17" spans="1:7" ht="15">
      <c r="A17" s="129">
        <v>7</v>
      </c>
      <c r="B17" s="32" t="s">
        <v>411</v>
      </c>
      <c r="C17" s="417">
        <v>0.16400579273210805</v>
      </c>
      <c r="D17" s="417">
        <v>0.15660976358649933</v>
      </c>
      <c r="E17" s="417">
        <v>0.15061014145607329</v>
      </c>
      <c r="F17" s="417">
        <v>0.12888866243306793</v>
      </c>
      <c r="G17" s="418">
        <v>0.11744582200237695</v>
      </c>
    </row>
    <row r="18" spans="1:7" ht="15">
      <c r="A18" s="130"/>
      <c r="B18" s="33" t="s">
        <v>11</v>
      </c>
      <c r="C18" s="342"/>
      <c r="D18" s="342"/>
      <c r="E18" s="342"/>
      <c r="F18" s="342"/>
      <c r="G18" s="343"/>
    </row>
    <row r="19" spans="1:7" ht="15" customHeight="1">
      <c r="A19" s="132">
        <v>8</v>
      </c>
      <c r="B19" s="35" t="s">
        <v>12</v>
      </c>
      <c r="C19" s="419">
        <v>7.4821789996772206E-2</v>
      </c>
      <c r="D19" s="419">
        <v>7.571428391012934E-2</v>
      </c>
      <c r="E19" s="419">
        <v>7.8766613136692726E-2</v>
      </c>
      <c r="F19" s="419">
        <v>7.7140741596981685E-2</v>
      </c>
      <c r="G19" s="420">
        <v>7.6604830437268553E-2</v>
      </c>
    </row>
    <row r="20" spans="1:7" ht="15">
      <c r="A20" s="132">
        <v>9</v>
      </c>
      <c r="B20" s="35" t="s">
        <v>13</v>
      </c>
      <c r="C20" s="419">
        <v>3.8673817527660512E-2</v>
      </c>
      <c r="D20" s="419">
        <v>3.8436095238989075E-2</v>
      </c>
      <c r="E20" s="419">
        <v>4.1934300130308362E-2</v>
      </c>
      <c r="F20" s="419">
        <v>4.0166670502027935E-2</v>
      </c>
      <c r="G20" s="420">
        <v>3.8638811246148902E-2</v>
      </c>
    </row>
    <row r="21" spans="1:7" ht="15">
      <c r="A21" s="132">
        <v>10</v>
      </c>
      <c r="B21" s="35" t="s">
        <v>14</v>
      </c>
      <c r="C21" s="419">
        <v>9.8355212825963247E-3</v>
      </c>
      <c r="D21" s="419">
        <v>2.5424254358733481E-2</v>
      </c>
      <c r="E21" s="419">
        <v>2.5677584740430106E-2</v>
      </c>
      <c r="F21" s="419">
        <v>2.4058760236342156E-2</v>
      </c>
      <c r="G21" s="420">
        <v>2.3056846067695282E-2</v>
      </c>
    </row>
    <row r="22" spans="1:7" ht="15">
      <c r="A22" s="132">
        <v>11</v>
      </c>
      <c r="B22" s="35" t="s">
        <v>232</v>
      </c>
      <c r="C22" s="419">
        <v>3.6147972469111701E-2</v>
      </c>
      <c r="D22" s="419">
        <v>3.7278188671140265E-2</v>
      </c>
      <c r="E22" s="419">
        <v>3.6832313006384364E-2</v>
      </c>
      <c r="F22" s="419">
        <v>3.6974071094953764E-2</v>
      </c>
      <c r="G22" s="420">
        <v>3.7966019191119658E-2</v>
      </c>
    </row>
    <row r="23" spans="1:7" ht="15">
      <c r="A23" s="132">
        <v>12</v>
      </c>
      <c r="B23" s="35" t="s">
        <v>15</v>
      </c>
      <c r="C23" s="419">
        <v>3.296199959455471E-2</v>
      </c>
      <c r="D23" s="419">
        <v>2.4059901911035391E-2</v>
      </c>
      <c r="E23" s="419">
        <v>1.5743244436125188E-2</v>
      </c>
      <c r="F23" s="419">
        <v>1.4316752747770445E-2</v>
      </c>
      <c r="G23" s="420">
        <v>2.1609795337378886E-2</v>
      </c>
    </row>
    <row r="24" spans="1:7" ht="15">
      <c r="A24" s="132">
        <v>13</v>
      </c>
      <c r="B24" s="35" t="s">
        <v>16</v>
      </c>
      <c r="C24" s="419">
        <v>0.28399000099153404</v>
      </c>
      <c r="D24" s="419">
        <v>0.21649639795371808</v>
      </c>
      <c r="E24" s="419">
        <v>0.14597725754196578</v>
      </c>
      <c r="F24" s="419">
        <v>0.13288249826123777</v>
      </c>
      <c r="G24" s="420">
        <v>0.20399127752579385</v>
      </c>
    </row>
    <row r="25" spans="1:7" ht="15">
      <c r="A25" s="130"/>
      <c r="B25" s="33" t="s">
        <v>17</v>
      </c>
      <c r="C25" s="342"/>
      <c r="D25" s="342"/>
      <c r="E25" s="342"/>
      <c r="F25" s="342"/>
      <c r="G25" s="343"/>
    </row>
    <row r="26" spans="1:7" ht="15">
      <c r="A26" s="132">
        <v>14</v>
      </c>
      <c r="B26" s="35" t="s">
        <v>18</v>
      </c>
      <c r="C26" s="419">
        <v>5.2442148535654771E-2</v>
      </c>
      <c r="D26" s="419">
        <v>5.8178339028004865E-2</v>
      </c>
      <c r="E26" s="419">
        <v>5.8605053237003282E-2</v>
      </c>
      <c r="F26" s="419">
        <v>5.3106272674766822E-2</v>
      </c>
      <c r="G26" s="420">
        <v>6.4702165386729418E-2</v>
      </c>
    </row>
    <row r="27" spans="1:7" ht="15" customHeight="1">
      <c r="A27" s="132">
        <v>15</v>
      </c>
      <c r="B27" s="35" t="s">
        <v>19</v>
      </c>
      <c r="C27" s="419">
        <v>5.446164263435356E-2</v>
      </c>
      <c r="D27" s="419">
        <v>5.8421335398356582E-2</v>
      </c>
      <c r="E27" s="419">
        <v>5.8014479326150892E-2</v>
      </c>
      <c r="F27" s="419">
        <v>5.7465495632887734E-2</v>
      </c>
      <c r="G27" s="420">
        <v>6.050934099333409E-2</v>
      </c>
    </row>
    <row r="28" spans="1:7" ht="15">
      <c r="A28" s="132">
        <v>16</v>
      </c>
      <c r="B28" s="35" t="s">
        <v>20</v>
      </c>
      <c r="C28" s="419">
        <v>0.52606383942414447</v>
      </c>
      <c r="D28" s="419">
        <v>0.51972880007973254</v>
      </c>
      <c r="E28" s="419">
        <v>0.52807917728618325</v>
      </c>
      <c r="F28" s="419">
        <v>0.52626239401613795</v>
      </c>
      <c r="G28" s="420">
        <v>0.54179464391343324</v>
      </c>
    </row>
    <row r="29" spans="1:7" ht="15" customHeight="1">
      <c r="A29" s="132">
        <v>17</v>
      </c>
      <c r="B29" s="35" t="s">
        <v>21</v>
      </c>
      <c r="C29" s="419">
        <v>0.50817648949330707</v>
      </c>
      <c r="D29" s="419">
        <v>0.51210914137788699</v>
      </c>
      <c r="E29" s="419">
        <v>0.54933076143514814</v>
      </c>
      <c r="F29" s="419">
        <v>0.55755528382392894</v>
      </c>
      <c r="G29" s="420">
        <v>0.56642011309074169</v>
      </c>
    </row>
    <row r="30" spans="1:7" ht="15">
      <c r="A30" s="132">
        <v>18</v>
      </c>
      <c r="B30" s="35" t="s">
        <v>22</v>
      </c>
      <c r="C30" s="419">
        <v>7.4470351551861894E-2</v>
      </c>
      <c r="D30" s="419">
        <v>-7.9497880991828418E-3</v>
      </c>
      <c r="E30" s="419">
        <v>1.181462114426215E-2</v>
      </c>
      <c r="F30" s="419">
        <v>-6.5116713956711418E-3</v>
      </c>
      <c r="G30" s="420">
        <v>-4.261781599771268E-2</v>
      </c>
    </row>
    <row r="31" spans="1:7" ht="15" customHeight="1">
      <c r="A31" s="130"/>
      <c r="B31" s="33" t="s">
        <v>23</v>
      </c>
      <c r="C31" s="342"/>
      <c r="D31" s="342"/>
      <c r="E31" s="342"/>
      <c r="F31" s="342"/>
      <c r="G31" s="343"/>
    </row>
    <row r="32" spans="1:7" ht="15" customHeight="1">
      <c r="A32" s="132">
        <v>19</v>
      </c>
      <c r="B32" s="35" t="s">
        <v>24</v>
      </c>
      <c r="C32" s="421">
        <v>0.24737253604290804</v>
      </c>
      <c r="D32" s="421">
        <v>0.24373956462664831</v>
      </c>
      <c r="E32" s="421">
        <v>0.25578213893614915</v>
      </c>
      <c r="F32" s="421">
        <v>0.26662398002179055</v>
      </c>
      <c r="G32" s="422">
        <v>0.24764909899148671</v>
      </c>
    </row>
    <row r="33" spans="1:7" ht="15" customHeight="1">
      <c r="A33" s="132">
        <v>20</v>
      </c>
      <c r="B33" s="35" t="s">
        <v>25</v>
      </c>
      <c r="C33" s="421">
        <v>0.59834244554935789</v>
      </c>
      <c r="D33" s="421">
        <v>0.60569179488795333</v>
      </c>
      <c r="E33" s="421">
        <v>0.63976568216960994</v>
      </c>
      <c r="F33" s="421">
        <v>0.651935748048873</v>
      </c>
      <c r="G33" s="422">
        <v>0.62683412809928563</v>
      </c>
    </row>
    <row r="34" spans="1:7" ht="15" customHeight="1">
      <c r="A34" s="132">
        <v>21</v>
      </c>
      <c r="B34" s="249" t="s">
        <v>26</v>
      </c>
      <c r="C34" s="421">
        <v>0.33927693554489874</v>
      </c>
      <c r="D34" s="421">
        <v>0.30777096206503823</v>
      </c>
      <c r="E34" s="421">
        <v>0.32706900587576188</v>
      </c>
      <c r="F34" s="421">
        <v>0.32770021242750946</v>
      </c>
      <c r="G34" s="422">
        <v>0.35584177601781247</v>
      </c>
    </row>
    <row r="35" spans="1:7" ht="15" customHeight="1">
      <c r="A35" s="345"/>
      <c r="B35" s="33" t="s">
        <v>407</v>
      </c>
      <c r="C35" s="342"/>
      <c r="D35" s="342"/>
      <c r="E35" s="342"/>
      <c r="F35" s="342"/>
      <c r="G35" s="343"/>
    </row>
    <row r="36" spans="1:7" ht="15" customHeight="1">
      <c r="A36" s="132">
        <v>22</v>
      </c>
      <c r="B36" s="336" t="s">
        <v>400</v>
      </c>
      <c r="C36" s="249">
        <v>323900478</v>
      </c>
      <c r="D36" s="249">
        <v>411430881.11129993</v>
      </c>
      <c r="E36" s="249">
        <v>375458885.35114998</v>
      </c>
      <c r="F36" s="249"/>
      <c r="G36" s="344"/>
    </row>
    <row r="37" spans="1:7" ht="15">
      <c r="A37" s="132">
        <v>23</v>
      </c>
      <c r="B37" s="35" t="s">
        <v>401</v>
      </c>
      <c r="C37" s="250">
        <v>308607900</v>
      </c>
      <c r="D37" s="250">
        <v>331500650.6718145</v>
      </c>
      <c r="E37" s="250">
        <v>330970292.1003089</v>
      </c>
      <c r="F37" s="250"/>
      <c r="G37" s="251"/>
    </row>
    <row r="38" spans="1:7" thickBot="1">
      <c r="A38" s="133">
        <v>24</v>
      </c>
      <c r="B38" s="252" t="s">
        <v>399</v>
      </c>
      <c r="C38" s="423">
        <v>1.0496000000000001</v>
      </c>
      <c r="D38" s="423">
        <v>1.2411163606391118</v>
      </c>
      <c r="E38" s="423">
        <v>1.1344186904767806</v>
      </c>
      <c r="F38" s="253"/>
      <c r="G38" s="254"/>
    </row>
    <row r="39" spans="1:7">
      <c r="A39" s="21"/>
    </row>
    <row r="40" spans="1:7" ht="39.75">
      <c r="B40" s="335" t="s">
        <v>412</v>
      </c>
    </row>
    <row r="41" spans="1:7" ht="65.25">
      <c r="B41" s="392" t="s">
        <v>406</v>
      </c>
      <c r="D41" s="365"/>
      <c r="E41" s="365"/>
      <c r="F41" s="365"/>
      <c r="G41" s="365"/>
    </row>
  </sheetData>
  <pageMargins left="0.7" right="0.7"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22" sqref="B22"/>
      <selection pane="topRight" activeCell="B22" sqref="B22"/>
      <selection pane="bottomLeft" activeCell="B22" sqref="B22"/>
      <selection pane="bottomRight" activeCell="B22" sqref="B2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196</v>
      </c>
      <c r="B1" s="192" t="s">
        <v>419</v>
      </c>
    </row>
    <row r="2" spans="1:8" ht="15.75">
      <c r="A2" s="18" t="s">
        <v>197</v>
      </c>
      <c r="B2" s="416">
        <v>43281</v>
      </c>
    </row>
    <row r="3" spans="1:8" ht="15.75">
      <c r="A3" s="18"/>
    </row>
    <row r="4" spans="1:8" ht="16.5" thickBot="1">
      <c r="A4" s="36" t="s">
        <v>338</v>
      </c>
      <c r="B4" s="78" t="s">
        <v>252</v>
      </c>
      <c r="C4" s="36"/>
      <c r="D4" s="37"/>
      <c r="E4" s="37"/>
      <c r="F4" s="38"/>
      <c r="G4" s="38"/>
      <c r="H4" s="39" t="s">
        <v>100</v>
      </c>
    </row>
    <row r="5" spans="1:8" ht="15.75">
      <c r="A5" s="40"/>
      <c r="B5" s="41"/>
      <c r="C5" s="454" t="s">
        <v>202</v>
      </c>
      <c r="D5" s="455"/>
      <c r="E5" s="456"/>
      <c r="F5" s="454" t="s">
        <v>203</v>
      </c>
      <c r="G5" s="455"/>
      <c r="H5" s="457"/>
    </row>
    <row r="6" spans="1:8" ht="15.75">
      <c r="A6" s="42" t="s">
        <v>32</v>
      </c>
      <c r="B6" s="43" t="s">
        <v>160</v>
      </c>
      <c r="C6" s="44" t="s">
        <v>33</v>
      </c>
      <c r="D6" s="44" t="s">
        <v>101</v>
      </c>
      <c r="E6" s="44" t="s">
        <v>74</v>
      </c>
      <c r="F6" s="44" t="s">
        <v>33</v>
      </c>
      <c r="G6" s="44" t="s">
        <v>101</v>
      </c>
      <c r="H6" s="45" t="s">
        <v>74</v>
      </c>
    </row>
    <row r="7" spans="1:8" ht="15.75">
      <c r="A7" s="42">
        <v>1</v>
      </c>
      <c r="B7" s="46" t="s">
        <v>161</v>
      </c>
      <c r="C7" s="255">
        <v>31782509</v>
      </c>
      <c r="D7" s="255">
        <v>27892012</v>
      </c>
      <c r="E7" s="256">
        <f>C7+D7</f>
        <v>59674521</v>
      </c>
      <c r="F7" s="257">
        <v>28252885</v>
      </c>
      <c r="G7" s="258">
        <v>24447690</v>
      </c>
      <c r="H7" s="259">
        <f>F7+G7</f>
        <v>52700575</v>
      </c>
    </row>
    <row r="8" spans="1:8" ht="15.75">
      <c r="A8" s="42">
        <v>2</v>
      </c>
      <c r="B8" s="46" t="s">
        <v>162</v>
      </c>
      <c r="C8" s="255">
        <v>52905340</v>
      </c>
      <c r="D8" s="255">
        <v>139196507</v>
      </c>
      <c r="E8" s="256">
        <f t="shared" ref="E8:E20" si="0">C8+D8</f>
        <v>192101847</v>
      </c>
      <c r="F8" s="257">
        <v>27666494</v>
      </c>
      <c r="G8" s="258">
        <v>121707227</v>
      </c>
      <c r="H8" s="259">
        <f t="shared" ref="H8:H40" si="1">F8+G8</f>
        <v>149373721</v>
      </c>
    </row>
    <row r="9" spans="1:8" ht="15.75">
      <c r="A9" s="42">
        <v>3</v>
      </c>
      <c r="B9" s="46" t="s">
        <v>163</v>
      </c>
      <c r="C9" s="255">
        <v>626740</v>
      </c>
      <c r="D9" s="255">
        <v>62557121</v>
      </c>
      <c r="E9" s="256">
        <f t="shared" si="0"/>
        <v>63183861</v>
      </c>
      <c r="F9" s="257">
        <v>1074305</v>
      </c>
      <c r="G9" s="258">
        <v>213342525</v>
      </c>
      <c r="H9" s="259">
        <f t="shared" si="1"/>
        <v>214416830</v>
      </c>
    </row>
    <row r="10" spans="1:8" ht="15.75">
      <c r="A10" s="42">
        <v>4</v>
      </c>
      <c r="B10" s="46" t="s">
        <v>192</v>
      </c>
      <c r="C10" s="255">
        <v>0</v>
      </c>
      <c r="D10" s="255">
        <v>0</v>
      </c>
      <c r="E10" s="256">
        <f t="shared" si="0"/>
        <v>0</v>
      </c>
      <c r="F10" s="257">
        <v>0</v>
      </c>
      <c r="G10" s="258">
        <v>0</v>
      </c>
      <c r="H10" s="259">
        <f t="shared" si="1"/>
        <v>0</v>
      </c>
    </row>
    <row r="11" spans="1:8" ht="15.75">
      <c r="A11" s="42">
        <v>5</v>
      </c>
      <c r="B11" s="46" t="s">
        <v>164</v>
      </c>
      <c r="C11" s="255">
        <v>100994397</v>
      </c>
      <c r="D11" s="255">
        <v>0</v>
      </c>
      <c r="E11" s="256">
        <f t="shared" si="0"/>
        <v>100994397</v>
      </c>
      <c r="F11" s="257">
        <v>111810104</v>
      </c>
      <c r="G11" s="258">
        <v>0</v>
      </c>
      <c r="H11" s="259">
        <f t="shared" si="1"/>
        <v>111810104</v>
      </c>
    </row>
    <row r="12" spans="1:8" ht="15.75">
      <c r="A12" s="42">
        <v>6.1</v>
      </c>
      <c r="B12" s="47" t="s">
        <v>165</v>
      </c>
      <c r="C12" s="255">
        <v>496834241.76001555</v>
      </c>
      <c r="D12" s="255">
        <v>551480453.52792728</v>
      </c>
      <c r="E12" s="256">
        <f t="shared" si="0"/>
        <v>1048314695.2879429</v>
      </c>
      <c r="F12" s="257">
        <v>423001385.17509997</v>
      </c>
      <c r="G12" s="258">
        <v>500168498.27598774</v>
      </c>
      <c r="H12" s="259">
        <f t="shared" si="1"/>
        <v>923169883.45108771</v>
      </c>
    </row>
    <row r="13" spans="1:8" ht="15.75">
      <c r="A13" s="42">
        <v>6.2</v>
      </c>
      <c r="B13" s="47" t="s">
        <v>166</v>
      </c>
      <c r="C13" s="255">
        <v>-27120877.650398403</v>
      </c>
      <c r="D13" s="255">
        <v>-29972062.652714789</v>
      </c>
      <c r="E13" s="256">
        <f t="shared" si="0"/>
        <v>-57092940.303113192</v>
      </c>
      <c r="F13" s="257">
        <v>-19610036.690398604</v>
      </c>
      <c r="G13" s="258">
        <v>-36250364.582119755</v>
      </c>
      <c r="H13" s="259">
        <f t="shared" si="1"/>
        <v>-55860401.272518359</v>
      </c>
    </row>
    <row r="14" spans="1:8" ht="15.75">
      <c r="A14" s="42">
        <v>6</v>
      </c>
      <c r="B14" s="46" t="s">
        <v>167</v>
      </c>
      <c r="C14" s="256">
        <f>C12+C13</f>
        <v>469713364.10961711</v>
      </c>
      <c r="D14" s="256">
        <f>D12+D13</f>
        <v>521508390.87521249</v>
      </c>
      <c r="E14" s="256">
        <f t="shared" si="0"/>
        <v>991221754.98482966</v>
      </c>
      <c r="F14" s="256">
        <f>F12+F13</f>
        <v>403391348.4847014</v>
      </c>
      <c r="G14" s="256">
        <f>G12+G13</f>
        <v>463918133.69386798</v>
      </c>
      <c r="H14" s="259">
        <f t="shared" si="1"/>
        <v>867309482.17856932</v>
      </c>
    </row>
    <row r="15" spans="1:8" ht="15.75">
      <c r="A15" s="42">
        <v>7</v>
      </c>
      <c r="B15" s="46" t="s">
        <v>168</v>
      </c>
      <c r="C15" s="255">
        <v>6486012</v>
      </c>
      <c r="D15" s="255">
        <v>2809383</v>
      </c>
      <c r="E15" s="256">
        <f t="shared" si="0"/>
        <v>9295395</v>
      </c>
      <c r="F15" s="257">
        <v>5267793</v>
      </c>
      <c r="G15" s="258">
        <v>2445061</v>
      </c>
      <c r="H15" s="259">
        <f t="shared" si="1"/>
        <v>7712854</v>
      </c>
    </row>
    <row r="16" spans="1:8" ht="15.75">
      <c r="A16" s="42">
        <v>8</v>
      </c>
      <c r="B16" s="46" t="s">
        <v>169</v>
      </c>
      <c r="C16" s="255">
        <v>9135972.3499999996</v>
      </c>
      <c r="D16" s="258">
        <v>0</v>
      </c>
      <c r="E16" s="256">
        <f t="shared" si="0"/>
        <v>9135972.3499999996</v>
      </c>
      <c r="F16" s="257">
        <v>5427909.2410000004</v>
      </c>
      <c r="G16" s="258">
        <v>0</v>
      </c>
      <c r="H16" s="259">
        <f t="shared" si="1"/>
        <v>5427909.2410000004</v>
      </c>
    </row>
    <row r="17" spans="1:8" ht="15.75">
      <c r="A17" s="42">
        <v>9</v>
      </c>
      <c r="B17" s="46" t="s">
        <v>170</v>
      </c>
      <c r="C17" s="255">
        <v>54000</v>
      </c>
      <c r="D17" s="255">
        <v>0</v>
      </c>
      <c r="E17" s="256">
        <f t="shared" si="0"/>
        <v>54000</v>
      </c>
      <c r="F17" s="257">
        <v>54000</v>
      </c>
      <c r="G17" s="258">
        <v>0</v>
      </c>
      <c r="H17" s="259">
        <f t="shared" si="1"/>
        <v>54000</v>
      </c>
    </row>
    <row r="18" spans="1:8" ht="15.75">
      <c r="A18" s="42">
        <v>10</v>
      </c>
      <c r="B18" s="46" t="s">
        <v>171</v>
      </c>
      <c r="C18" s="255">
        <v>43778281</v>
      </c>
      <c r="D18" s="258">
        <v>0</v>
      </c>
      <c r="E18" s="256">
        <f t="shared" si="0"/>
        <v>43778281</v>
      </c>
      <c r="F18" s="257">
        <v>42696550</v>
      </c>
      <c r="G18" s="258">
        <v>0</v>
      </c>
      <c r="H18" s="259">
        <f t="shared" si="1"/>
        <v>42696550</v>
      </c>
    </row>
    <row r="19" spans="1:8" ht="15.75">
      <c r="A19" s="42">
        <v>11</v>
      </c>
      <c r="B19" s="46" t="s">
        <v>172</v>
      </c>
      <c r="C19" s="255">
        <v>26871180.77</v>
      </c>
      <c r="D19" s="255">
        <v>13067216.039999999</v>
      </c>
      <c r="E19" s="256">
        <f t="shared" si="0"/>
        <v>39938396.810000002</v>
      </c>
      <c r="F19" s="257">
        <v>9638659.9000000004</v>
      </c>
      <c r="G19" s="258">
        <v>4056543.16408472</v>
      </c>
      <c r="H19" s="259">
        <f t="shared" si="1"/>
        <v>13695203.06408472</v>
      </c>
    </row>
    <row r="20" spans="1:8" ht="15.75">
      <c r="A20" s="42">
        <v>12</v>
      </c>
      <c r="B20" s="48" t="s">
        <v>173</v>
      </c>
      <c r="C20" s="256">
        <f>SUM(C7:C11)+SUM(C14:C19)</f>
        <v>742347796.22961712</v>
      </c>
      <c r="D20" s="256">
        <f>SUM(D7:D11)+SUM(D14:D19)</f>
        <v>767030629.91521251</v>
      </c>
      <c r="E20" s="256">
        <f t="shared" si="0"/>
        <v>1509378426.1448298</v>
      </c>
      <c r="F20" s="256">
        <f>SUM(F7:F11)+SUM(F14:F19)</f>
        <v>635280048.62570143</v>
      </c>
      <c r="G20" s="256">
        <f>SUM(G7:G11)+SUM(G14:G19)</f>
        <v>829917179.85795271</v>
      </c>
      <c r="H20" s="259">
        <f t="shared" si="1"/>
        <v>1465197228.483654</v>
      </c>
    </row>
    <row r="21" spans="1:8" ht="15.75">
      <c r="A21" s="42"/>
      <c r="B21" s="43" t="s">
        <v>190</v>
      </c>
      <c r="C21" s="260"/>
      <c r="D21" s="260"/>
      <c r="E21" s="260"/>
      <c r="F21" s="261"/>
      <c r="G21" s="262"/>
      <c r="H21" s="263"/>
    </row>
    <row r="22" spans="1:8" ht="15.75">
      <c r="A22" s="42">
        <v>13</v>
      </c>
      <c r="B22" s="46" t="s">
        <v>174</v>
      </c>
      <c r="C22" s="255">
        <v>5633775</v>
      </c>
      <c r="D22" s="255">
        <v>11087341</v>
      </c>
      <c r="E22" s="256">
        <f>C22+D22</f>
        <v>16721116</v>
      </c>
      <c r="F22" s="257">
        <v>10232784</v>
      </c>
      <c r="G22" s="258">
        <v>105455928</v>
      </c>
      <c r="H22" s="259">
        <f t="shared" si="1"/>
        <v>115688712</v>
      </c>
    </row>
    <row r="23" spans="1:8" ht="15.75">
      <c r="A23" s="42">
        <v>14</v>
      </c>
      <c r="B23" s="46" t="s">
        <v>175</v>
      </c>
      <c r="C23" s="255">
        <v>133939395</v>
      </c>
      <c r="D23" s="255">
        <v>137895776</v>
      </c>
      <c r="E23" s="256">
        <f t="shared" ref="E23:E40" si="2">C23+D23</f>
        <v>271835171</v>
      </c>
      <c r="F23" s="257">
        <v>238757098</v>
      </c>
      <c r="G23" s="258">
        <v>155190132</v>
      </c>
      <c r="H23" s="259">
        <f t="shared" si="1"/>
        <v>393947230</v>
      </c>
    </row>
    <row r="24" spans="1:8" ht="15.75">
      <c r="A24" s="42">
        <v>15</v>
      </c>
      <c r="B24" s="46" t="s">
        <v>176</v>
      </c>
      <c r="C24" s="255">
        <v>154394397</v>
      </c>
      <c r="D24" s="255">
        <v>85867719</v>
      </c>
      <c r="E24" s="256">
        <f t="shared" si="2"/>
        <v>240262116</v>
      </c>
      <c r="F24" s="257">
        <v>57017187</v>
      </c>
      <c r="G24" s="258">
        <v>70413967</v>
      </c>
      <c r="H24" s="259">
        <f t="shared" si="1"/>
        <v>127431154</v>
      </c>
    </row>
    <row r="25" spans="1:8" ht="15.75">
      <c r="A25" s="42">
        <v>16</v>
      </c>
      <c r="B25" s="46" t="s">
        <v>177</v>
      </c>
      <c r="C25" s="255">
        <v>174954597</v>
      </c>
      <c r="D25" s="255">
        <v>325498554</v>
      </c>
      <c r="E25" s="256">
        <f t="shared" si="2"/>
        <v>500453151</v>
      </c>
      <c r="F25" s="257">
        <v>67966203</v>
      </c>
      <c r="G25" s="258">
        <v>264254859</v>
      </c>
      <c r="H25" s="259">
        <f t="shared" si="1"/>
        <v>332221062</v>
      </c>
    </row>
    <row r="26" spans="1:8" ht="15.75">
      <c r="A26" s="42">
        <v>17</v>
      </c>
      <c r="B26" s="46" t="s">
        <v>178</v>
      </c>
      <c r="C26" s="260"/>
      <c r="D26" s="260"/>
      <c r="E26" s="256">
        <f t="shared" si="2"/>
        <v>0</v>
      </c>
      <c r="F26" s="261"/>
      <c r="G26" s="262"/>
      <c r="H26" s="259">
        <f t="shared" si="1"/>
        <v>0</v>
      </c>
    </row>
    <row r="27" spans="1:8" ht="15.75">
      <c r="A27" s="42">
        <v>18</v>
      </c>
      <c r="B27" s="46" t="s">
        <v>179</v>
      </c>
      <c r="C27" s="255">
        <v>39100000</v>
      </c>
      <c r="D27" s="255">
        <v>167225857.18000001</v>
      </c>
      <c r="E27" s="256">
        <f t="shared" si="2"/>
        <v>206325857.18000001</v>
      </c>
      <c r="F27" s="257">
        <v>86106990.309999987</v>
      </c>
      <c r="G27" s="258">
        <v>174326933.53999999</v>
      </c>
      <c r="H27" s="259">
        <f t="shared" si="1"/>
        <v>260433923.84999996</v>
      </c>
    </row>
    <row r="28" spans="1:8" ht="15.75">
      <c r="A28" s="42">
        <v>19</v>
      </c>
      <c r="B28" s="46" t="s">
        <v>180</v>
      </c>
      <c r="C28" s="255">
        <v>5984365</v>
      </c>
      <c r="D28" s="255">
        <v>6535018</v>
      </c>
      <c r="E28" s="256">
        <f t="shared" si="2"/>
        <v>12519383</v>
      </c>
      <c r="F28" s="257">
        <v>19519634</v>
      </c>
      <c r="G28" s="258">
        <v>7161640</v>
      </c>
      <c r="H28" s="259">
        <f t="shared" si="1"/>
        <v>26681274</v>
      </c>
    </row>
    <row r="29" spans="1:8" ht="15.75">
      <c r="A29" s="42">
        <v>20</v>
      </c>
      <c r="B29" s="46" t="s">
        <v>102</v>
      </c>
      <c r="C29" s="255">
        <v>14074321.610000001</v>
      </c>
      <c r="D29" s="255">
        <v>6505918.54</v>
      </c>
      <c r="E29" s="256">
        <f t="shared" si="2"/>
        <v>20580240.150000002</v>
      </c>
      <c r="F29" s="257">
        <v>12383837.639999952</v>
      </c>
      <c r="G29" s="258">
        <v>3337651.1</v>
      </c>
      <c r="H29" s="259">
        <f t="shared" si="1"/>
        <v>15721488.739999952</v>
      </c>
    </row>
    <row r="30" spans="1:8" ht="15.75">
      <c r="A30" s="42">
        <v>21</v>
      </c>
      <c r="B30" s="46" t="s">
        <v>181</v>
      </c>
      <c r="C30" s="255">
        <v>0</v>
      </c>
      <c r="D30" s="255">
        <v>46056901.600000001</v>
      </c>
      <c r="E30" s="256">
        <f t="shared" si="2"/>
        <v>46056901.600000001</v>
      </c>
      <c r="F30" s="257">
        <v>0</v>
      </c>
      <c r="G30" s="258">
        <v>46280108.799999997</v>
      </c>
      <c r="H30" s="259">
        <f t="shared" si="1"/>
        <v>46280108.799999997</v>
      </c>
    </row>
    <row r="31" spans="1:8" ht="15.75">
      <c r="A31" s="42">
        <v>22</v>
      </c>
      <c r="B31" s="48" t="s">
        <v>182</v>
      </c>
      <c r="C31" s="256">
        <f>SUM(C22:C30)</f>
        <v>528080850.61000001</v>
      </c>
      <c r="D31" s="256">
        <f>SUM(D22:D30)</f>
        <v>786673085.32000005</v>
      </c>
      <c r="E31" s="256">
        <f>C31+D31</f>
        <v>1314753935.9300001</v>
      </c>
      <c r="F31" s="256">
        <f>SUM(F22:F30)</f>
        <v>491983733.94999993</v>
      </c>
      <c r="G31" s="256">
        <f>SUM(G22:G30)</f>
        <v>826421219.43999994</v>
      </c>
      <c r="H31" s="259">
        <f t="shared" si="1"/>
        <v>1318404953.3899999</v>
      </c>
    </row>
    <row r="32" spans="1:8" ht="15.75">
      <c r="A32" s="42"/>
      <c r="B32" s="43" t="s">
        <v>191</v>
      </c>
      <c r="C32" s="260"/>
      <c r="D32" s="260"/>
      <c r="E32" s="255"/>
      <c r="F32" s="261"/>
      <c r="G32" s="262"/>
      <c r="H32" s="263"/>
    </row>
    <row r="33" spans="1:8" ht="15.75">
      <c r="A33" s="42">
        <v>23</v>
      </c>
      <c r="B33" s="46" t="s">
        <v>183</v>
      </c>
      <c r="C33" s="255">
        <v>209008277</v>
      </c>
      <c r="D33" s="257">
        <v>0</v>
      </c>
      <c r="E33" s="256">
        <f t="shared" si="2"/>
        <v>209008277</v>
      </c>
      <c r="F33" s="257">
        <v>191292701</v>
      </c>
      <c r="G33" s="257">
        <v>0</v>
      </c>
      <c r="H33" s="259">
        <f t="shared" si="1"/>
        <v>191292701</v>
      </c>
    </row>
    <row r="34" spans="1:8" ht="15.75">
      <c r="A34" s="42">
        <v>24</v>
      </c>
      <c r="B34" s="46" t="s">
        <v>184</v>
      </c>
      <c r="C34" s="255">
        <v>0</v>
      </c>
      <c r="D34" s="257">
        <v>0</v>
      </c>
      <c r="E34" s="256">
        <f t="shared" si="2"/>
        <v>0</v>
      </c>
      <c r="F34" s="257">
        <v>0</v>
      </c>
      <c r="G34" s="257">
        <v>0</v>
      </c>
      <c r="H34" s="259">
        <f t="shared" si="1"/>
        <v>0</v>
      </c>
    </row>
    <row r="35" spans="1:8" ht="15.75">
      <c r="A35" s="42">
        <v>25</v>
      </c>
      <c r="B35" s="47" t="s">
        <v>185</v>
      </c>
      <c r="C35" s="255">
        <v>0</v>
      </c>
      <c r="D35" s="257">
        <v>0</v>
      </c>
      <c r="E35" s="256">
        <f t="shared" si="2"/>
        <v>0</v>
      </c>
      <c r="F35" s="257">
        <v>0</v>
      </c>
      <c r="G35" s="257">
        <v>0</v>
      </c>
      <c r="H35" s="259">
        <f t="shared" si="1"/>
        <v>0</v>
      </c>
    </row>
    <row r="36" spans="1:8" ht="15.75">
      <c r="A36" s="42">
        <v>26</v>
      </c>
      <c r="B36" s="46" t="s">
        <v>186</v>
      </c>
      <c r="C36" s="255">
        <v>0</v>
      </c>
      <c r="D36" s="257">
        <v>0</v>
      </c>
      <c r="E36" s="256">
        <f t="shared" si="2"/>
        <v>0</v>
      </c>
      <c r="F36" s="257">
        <v>0</v>
      </c>
      <c r="G36" s="257">
        <v>0</v>
      </c>
      <c r="H36" s="259">
        <f t="shared" si="1"/>
        <v>0</v>
      </c>
    </row>
    <row r="37" spans="1:8" ht="15.75">
      <c r="A37" s="42">
        <v>27</v>
      </c>
      <c r="B37" s="46" t="s">
        <v>187</v>
      </c>
      <c r="C37" s="255">
        <v>0</v>
      </c>
      <c r="D37" s="257">
        <v>0</v>
      </c>
      <c r="E37" s="256">
        <f t="shared" si="2"/>
        <v>0</v>
      </c>
      <c r="F37" s="257">
        <v>0</v>
      </c>
      <c r="G37" s="257">
        <v>0</v>
      </c>
      <c r="H37" s="259">
        <f t="shared" si="1"/>
        <v>0</v>
      </c>
    </row>
    <row r="38" spans="1:8" ht="15.75">
      <c r="A38" s="42">
        <v>28</v>
      </c>
      <c r="B38" s="46" t="s">
        <v>188</v>
      </c>
      <c r="C38" s="255">
        <v>-17392454</v>
      </c>
      <c r="D38" s="257">
        <v>0</v>
      </c>
      <c r="E38" s="256">
        <f t="shared" si="2"/>
        <v>-17392454</v>
      </c>
      <c r="F38" s="257">
        <v>-47602507</v>
      </c>
      <c r="G38" s="257">
        <v>0</v>
      </c>
      <c r="H38" s="259">
        <f t="shared" si="1"/>
        <v>-47602507</v>
      </c>
    </row>
    <row r="39" spans="1:8" ht="15.75">
      <c r="A39" s="42">
        <v>29</v>
      </c>
      <c r="B39" s="46" t="s">
        <v>204</v>
      </c>
      <c r="C39" s="255">
        <v>3008667</v>
      </c>
      <c r="D39" s="257">
        <v>0</v>
      </c>
      <c r="E39" s="256">
        <f t="shared" si="2"/>
        <v>3008667</v>
      </c>
      <c r="F39" s="257">
        <v>3102081</v>
      </c>
      <c r="G39" s="257">
        <v>0</v>
      </c>
      <c r="H39" s="259">
        <f t="shared" si="1"/>
        <v>3102081</v>
      </c>
    </row>
    <row r="40" spans="1:8" ht="15.75">
      <c r="A40" s="42">
        <v>30</v>
      </c>
      <c r="B40" s="48" t="s">
        <v>189</v>
      </c>
      <c r="C40" s="255">
        <v>194624490</v>
      </c>
      <c r="D40" s="257">
        <v>0</v>
      </c>
      <c r="E40" s="256">
        <f t="shared" si="2"/>
        <v>194624490</v>
      </c>
      <c r="F40" s="257">
        <v>146792275</v>
      </c>
      <c r="G40" s="257">
        <v>0</v>
      </c>
      <c r="H40" s="259">
        <f t="shared" si="1"/>
        <v>146792275</v>
      </c>
    </row>
    <row r="41" spans="1:8" ht="16.5" thickBot="1">
      <c r="A41" s="49">
        <v>31</v>
      </c>
      <c r="B41" s="50" t="s">
        <v>205</v>
      </c>
      <c r="C41" s="264">
        <f>C31+C40</f>
        <v>722705340.61000001</v>
      </c>
      <c r="D41" s="264">
        <f>D31+D40</f>
        <v>786673085.32000005</v>
      </c>
      <c r="E41" s="264">
        <f>C41+D41</f>
        <v>1509378425.9300001</v>
      </c>
      <c r="F41" s="264">
        <f>F31+F40</f>
        <v>638776008.94999993</v>
      </c>
      <c r="G41" s="264">
        <f>G31+G40</f>
        <v>826421219.43999994</v>
      </c>
      <c r="H41" s="265">
        <f>F41+G41</f>
        <v>1465197228.3899999</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43"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196</v>
      </c>
      <c r="B1" s="192" t="s">
        <v>419</v>
      </c>
      <c r="C1" s="17"/>
    </row>
    <row r="2" spans="1:8" ht="15.75">
      <c r="A2" s="18" t="s">
        <v>197</v>
      </c>
      <c r="B2" s="416">
        <v>43281</v>
      </c>
      <c r="C2" s="30"/>
      <c r="D2" s="19"/>
      <c r="E2" s="19"/>
      <c r="F2" s="19"/>
      <c r="G2" s="19"/>
      <c r="H2" s="19"/>
    </row>
    <row r="3" spans="1:8" ht="15.75">
      <c r="A3" s="18"/>
      <c r="B3" s="17"/>
      <c r="C3" s="30"/>
      <c r="D3" s="19"/>
      <c r="E3" s="19"/>
      <c r="F3" s="19"/>
      <c r="G3" s="19"/>
      <c r="H3" s="19"/>
    </row>
    <row r="4" spans="1:8" ht="16.5" thickBot="1">
      <c r="A4" s="52" t="s">
        <v>339</v>
      </c>
      <c r="B4" s="31" t="s">
        <v>230</v>
      </c>
      <c r="C4" s="38"/>
      <c r="D4" s="38"/>
      <c r="E4" s="38"/>
      <c r="F4" s="52"/>
      <c r="G4" s="52"/>
      <c r="H4" s="53" t="s">
        <v>100</v>
      </c>
    </row>
    <row r="5" spans="1:8" ht="15.75">
      <c r="A5" s="134"/>
      <c r="B5" s="135"/>
      <c r="C5" s="454" t="s">
        <v>202</v>
      </c>
      <c r="D5" s="455"/>
      <c r="E5" s="456"/>
      <c r="F5" s="454" t="s">
        <v>203</v>
      </c>
      <c r="G5" s="455"/>
      <c r="H5" s="457"/>
    </row>
    <row r="6" spans="1:8">
      <c r="A6" s="136" t="s">
        <v>32</v>
      </c>
      <c r="B6" s="54"/>
      <c r="C6" s="55" t="s">
        <v>33</v>
      </c>
      <c r="D6" s="55" t="s">
        <v>103</v>
      </c>
      <c r="E6" s="55" t="s">
        <v>74</v>
      </c>
      <c r="F6" s="55" t="s">
        <v>33</v>
      </c>
      <c r="G6" s="55" t="s">
        <v>103</v>
      </c>
      <c r="H6" s="137" t="s">
        <v>74</v>
      </c>
    </row>
    <row r="7" spans="1:8">
      <c r="A7" s="138"/>
      <c r="B7" s="57" t="s">
        <v>99</v>
      </c>
      <c r="C7" s="58"/>
      <c r="D7" s="58"/>
      <c r="E7" s="58"/>
      <c r="F7" s="58"/>
      <c r="G7" s="58"/>
      <c r="H7" s="139"/>
    </row>
    <row r="8" spans="1:8" ht="15.75">
      <c r="A8" s="138">
        <v>1</v>
      </c>
      <c r="B8" s="59" t="s">
        <v>104</v>
      </c>
      <c r="C8" s="266">
        <v>959897</v>
      </c>
      <c r="D8" s="266">
        <v>1846892</v>
      </c>
      <c r="E8" s="256">
        <f>C8+D8</f>
        <v>2806789</v>
      </c>
      <c r="F8" s="266">
        <v>640740</v>
      </c>
      <c r="G8" s="266">
        <v>1383725</v>
      </c>
      <c r="H8" s="267">
        <f>F8+G8</f>
        <v>2024465</v>
      </c>
    </row>
    <row r="9" spans="1:8" ht="15.75">
      <c r="A9" s="138">
        <v>2</v>
      </c>
      <c r="B9" s="59" t="s">
        <v>105</v>
      </c>
      <c r="C9" s="268">
        <f>SUM(C10:C18)</f>
        <v>30690693.000000004</v>
      </c>
      <c r="D9" s="268">
        <f>SUM(D10:D18)</f>
        <v>20385690</v>
      </c>
      <c r="E9" s="256">
        <f t="shared" ref="E9:E67" si="0">C9+D9</f>
        <v>51076383</v>
      </c>
      <c r="F9" s="268">
        <f>SUM(F10:F18)</f>
        <v>25842624</v>
      </c>
      <c r="G9" s="268">
        <f>SUM(G10:G18)</f>
        <v>24088506</v>
      </c>
      <c r="H9" s="267">
        <f t="shared" ref="H9:H67" si="1">F9+G9</f>
        <v>49931130</v>
      </c>
    </row>
    <row r="10" spans="1:8" ht="15.75">
      <c r="A10" s="138">
        <v>2.1</v>
      </c>
      <c r="B10" s="60" t="s">
        <v>106</v>
      </c>
      <c r="C10" s="266">
        <v>43359</v>
      </c>
      <c r="D10" s="266">
        <v>58879</v>
      </c>
      <c r="E10" s="256">
        <f t="shared" si="0"/>
        <v>102238</v>
      </c>
      <c r="F10" s="266">
        <v>6265</v>
      </c>
      <c r="G10" s="266">
        <v>0</v>
      </c>
      <c r="H10" s="267">
        <f t="shared" si="1"/>
        <v>6265</v>
      </c>
    </row>
    <row r="11" spans="1:8" ht="15.75">
      <c r="A11" s="138">
        <v>2.2000000000000002</v>
      </c>
      <c r="B11" s="60" t="s">
        <v>107</v>
      </c>
      <c r="C11" s="266">
        <v>3775232.0400000005</v>
      </c>
      <c r="D11" s="266">
        <v>6907698.9099999983</v>
      </c>
      <c r="E11" s="256">
        <f t="shared" si="0"/>
        <v>10682930.949999999</v>
      </c>
      <c r="F11" s="266">
        <v>4129382.4000000008</v>
      </c>
      <c r="G11" s="266">
        <v>9194914.8000000007</v>
      </c>
      <c r="H11" s="267">
        <f t="shared" si="1"/>
        <v>13324297.200000001</v>
      </c>
    </row>
    <row r="12" spans="1:8" ht="15.75">
      <c r="A12" s="138">
        <v>2.2999999999999998</v>
      </c>
      <c r="B12" s="60" t="s">
        <v>108</v>
      </c>
      <c r="C12" s="266">
        <v>1227892.8299999998</v>
      </c>
      <c r="D12" s="266">
        <v>1118098.58</v>
      </c>
      <c r="E12" s="256">
        <f t="shared" si="0"/>
        <v>2345991.41</v>
      </c>
      <c r="F12" s="266">
        <v>831720.44</v>
      </c>
      <c r="G12" s="266">
        <v>845090.33000000007</v>
      </c>
      <c r="H12" s="267">
        <f t="shared" si="1"/>
        <v>1676810.77</v>
      </c>
    </row>
    <row r="13" spans="1:8" ht="15.75">
      <c r="A13" s="138">
        <v>2.4</v>
      </c>
      <c r="B13" s="60" t="s">
        <v>109</v>
      </c>
      <c r="C13" s="266">
        <v>993755.64000000013</v>
      </c>
      <c r="D13" s="266">
        <v>1277013.17</v>
      </c>
      <c r="E13" s="256">
        <f t="shared" si="0"/>
        <v>2270768.81</v>
      </c>
      <c r="F13" s="266">
        <v>706665.42999999982</v>
      </c>
      <c r="G13" s="266">
        <v>2036203.22</v>
      </c>
      <c r="H13" s="267">
        <f t="shared" si="1"/>
        <v>2742868.65</v>
      </c>
    </row>
    <row r="14" spans="1:8" ht="15.75">
      <c r="A14" s="138">
        <v>2.5</v>
      </c>
      <c r="B14" s="60" t="s">
        <v>110</v>
      </c>
      <c r="C14" s="266">
        <v>207004.87</v>
      </c>
      <c r="D14" s="266">
        <v>1167296.1500000001</v>
      </c>
      <c r="E14" s="256">
        <f t="shared" si="0"/>
        <v>1374301.02</v>
      </c>
      <c r="F14" s="266">
        <v>289316.76999999996</v>
      </c>
      <c r="G14" s="266">
        <v>1761524.74</v>
      </c>
      <c r="H14" s="267">
        <f t="shared" si="1"/>
        <v>2050841.51</v>
      </c>
    </row>
    <row r="15" spans="1:8" ht="15.75">
      <c r="A15" s="138">
        <v>2.6</v>
      </c>
      <c r="B15" s="60" t="s">
        <v>111</v>
      </c>
      <c r="C15" s="266">
        <v>925362.85999999987</v>
      </c>
      <c r="D15" s="266">
        <v>2271562.2200000007</v>
      </c>
      <c r="E15" s="256">
        <f t="shared" si="0"/>
        <v>3196925.0800000005</v>
      </c>
      <c r="F15" s="266">
        <v>565087.91999999993</v>
      </c>
      <c r="G15" s="266">
        <v>2031701.72</v>
      </c>
      <c r="H15" s="267">
        <f t="shared" si="1"/>
        <v>2596789.6399999997</v>
      </c>
    </row>
    <row r="16" spans="1:8" ht="15.75">
      <c r="A16" s="138">
        <v>2.7</v>
      </c>
      <c r="B16" s="60" t="s">
        <v>112</v>
      </c>
      <c r="C16" s="266">
        <v>97038.900000000009</v>
      </c>
      <c r="D16" s="266">
        <v>1012242.96</v>
      </c>
      <c r="E16" s="256">
        <f t="shared" si="0"/>
        <v>1109281.8599999999</v>
      </c>
      <c r="F16" s="266">
        <v>89645.889999999985</v>
      </c>
      <c r="G16" s="266">
        <v>426551.62</v>
      </c>
      <c r="H16" s="267">
        <f t="shared" si="1"/>
        <v>516197.51</v>
      </c>
    </row>
    <row r="17" spans="1:8" ht="15.75">
      <c r="A17" s="138">
        <v>2.8</v>
      </c>
      <c r="B17" s="60" t="s">
        <v>113</v>
      </c>
      <c r="C17" s="266">
        <v>22515194</v>
      </c>
      <c r="D17" s="266">
        <v>5467987</v>
      </c>
      <c r="E17" s="256">
        <f t="shared" si="0"/>
        <v>27983181</v>
      </c>
      <c r="F17" s="266">
        <v>18266833</v>
      </c>
      <c r="G17" s="266">
        <v>6828676</v>
      </c>
      <c r="H17" s="267">
        <f t="shared" si="1"/>
        <v>25095509</v>
      </c>
    </row>
    <row r="18" spans="1:8" ht="15.75">
      <c r="A18" s="138">
        <v>2.9</v>
      </c>
      <c r="B18" s="60" t="s">
        <v>114</v>
      </c>
      <c r="C18" s="266">
        <v>905852.86000000313</v>
      </c>
      <c r="D18" s="266">
        <v>1104912.0100000007</v>
      </c>
      <c r="E18" s="256">
        <f t="shared" si="0"/>
        <v>2010764.8700000038</v>
      </c>
      <c r="F18" s="266">
        <v>957707.14999999851</v>
      </c>
      <c r="G18" s="266">
        <v>963843.56999999844</v>
      </c>
      <c r="H18" s="267">
        <f t="shared" si="1"/>
        <v>1921550.7199999969</v>
      </c>
    </row>
    <row r="19" spans="1:8" ht="15.75">
      <c r="A19" s="138">
        <v>3</v>
      </c>
      <c r="B19" s="59" t="s">
        <v>115</v>
      </c>
      <c r="C19" s="266"/>
      <c r="D19" s="266"/>
      <c r="E19" s="256">
        <f t="shared" si="0"/>
        <v>0</v>
      </c>
      <c r="F19" s="266"/>
      <c r="G19" s="266"/>
      <c r="H19" s="267">
        <f t="shared" si="1"/>
        <v>0</v>
      </c>
    </row>
    <row r="20" spans="1:8" ht="15.75">
      <c r="A20" s="138">
        <v>4</v>
      </c>
      <c r="B20" s="59" t="s">
        <v>116</v>
      </c>
      <c r="C20" s="266">
        <v>4003848</v>
      </c>
      <c r="D20" s="266">
        <v>0</v>
      </c>
      <c r="E20" s="256">
        <f t="shared" si="0"/>
        <v>4003848</v>
      </c>
      <c r="F20" s="266">
        <v>3749040</v>
      </c>
      <c r="G20" s="266">
        <v>0</v>
      </c>
      <c r="H20" s="267">
        <f t="shared" si="1"/>
        <v>3749040</v>
      </c>
    </row>
    <row r="21" spans="1:8" ht="15.75">
      <c r="A21" s="138">
        <v>5</v>
      </c>
      <c r="B21" s="59" t="s">
        <v>117</v>
      </c>
      <c r="C21" s="266">
        <v>99978.92</v>
      </c>
      <c r="D21" s="266">
        <v>309711</v>
      </c>
      <c r="E21" s="256">
        <f t="shared" si="0"/>
        <v>409689.92</v>
      </c>
      <c r="F21" s="266">
        <v>16758.060000000001</v>
      </c>
      <c r="G21" s="266">
        <v>235335.57</v>
      </c>
      <c r="H21" s="267">
        <f>F21+G21</f>
        <v>252093.63</v>
      </c>
    </row>
    <row r="22" spans="1:8" ht="15.75">
      <c r="A22" s="138">
        <v>6</v>
      </c>
      <c r="B22" s="61" t="s">
        <v>118</v>
      </c>
      <c r="C22" s="268">
        <f>C8+C9+C19+C20+C21</f>
        <v>35754416.920000002</v>
      </c>
      <c r="D22" s="268">
        <f>D8+D9+D19+D20+D21</f>
        <v>22542293</v>
      </c>
      <c r="E22" s="256">
        <f>C22+D22</f>
        <v>58296709.920000002</v>
      </c>
      <c r="F22" s="268">
        <f>F8+F9+F19+F20+F21</f>
        <v>30249162.059999999</v>
      </c>
      <c r="G22" s="268">
        <f>G8+G9+G19+G20+G21</f>
        <v>25707566.57</v>
      </c>
      <c r="H22" s="267">
        <f>F22+G22</f>
        <v>55956728.629999995</v>
      </c>
    </row>
    <row r="23" spans="1:8" ht="15.75">
      <c r="A23" s="138"/>
      <c r="B23" s="57" t="s">
        <v>97</v>
      </c>
      <c r="C23" s="266"/>
      <c r="D23" s="266"/>
      <c r="E23" s="255"/>
      <c r="F23" s="266"/>
      <c r="G23" s="266"/>
      <c r="H23" s="269"/>
    </row>
    <row r="24" spans="1:8" ht="15.75">
      <c r="A24" s="138">
        <v>7</v>
      </c>
      <c r="B24" s="59" t="s">
        <v>119</v>
      </c>
      <c r="C24" s="266">
        <v>3998094.33</v>
      </c>
      <c r="D24" s="266">
        <v>706344.18</v>
      </c>
      <c r="E24" s="256">
        <f t="shared" si="0"/>
        <v>4704438.51</v>
      </c>
      <c r="F24" s="266">
        <v>10958707.199999999</v>
      </c>
      <c r="G24" s="266">
        <v>2141806.98</v>
      </c>
      <c r="H24" s="267">
        <f t="shared" si="1"/>
        <v>13100514.18</v>
      </c>
    </row>
    <row r="25" spans="1:8" ht="15.75">
      <c r="A25" s="138">
        <v>8</v>
      </c>
      <c r="B25" s="59" t="s">
        <v>120</v>
      </c>
      <c r="C25" s="266">
        <v>11252247.67</v>
      </c>
      <c r="D25" s="266">
        <v>5235814.82</v>
      </c>
      <c r="E25" s="256">
        <f t="shared" si="0"/>
        <v>16488062.49</v>
      </c>
      <c r="F25" s="266">
        <v>1600108.8</v>
      </c>
      <c r="G25" s="266">
        <v>5558690.0199999996</v>
      </c>
      <c r="H25" s="267">
        <f t="shared" si="1"/>
        <v>7158798.8199999994</v>
      </c>
    </row>
    <row r="26" spans="1:8" ht="15.75">
      <c r="A26" s="138">
        <v>9</v>
      </c>
      <c r="B26" s="59" t="s">
        <v>121</v>
      </c>
      <c r="C26" s="266">
        <v>425675</v>
      </c>
      <c r="D26" s="266">
        <v>333973</v>
      </c>
      <c r="E26" s="256">
        <f t="shared" si="0"/>
        <v>759648</v>
      </c>
      <c r="F26" s="266">
        <v>305485</v>
      </c>
      <c r="G26" s="266">
        <v>121873</v>
      </c>
      <c r="H26" s="267">
        <f t="shared" si="1"/>
        <v>427358</v>
      </c>
    </row>
    <row r="27" spans="1:8" ht="15.75">
      <c r="A27" s="138">
        <v>10</v>
      </c>
      <c r="B27" s="59" t="s">
        <v>122</v>
      </c>
      <c r="C27" s="266">
        <v>0</v>
      </c>
      <c r="D27" s="266">
        <v>0</v>
      </c>
      <c r="E27" s="256">
        <f t="shared" si="0"/>
        <v>0</v>
      </c>
      <c r="F27" s="266">
        <v>0</v>
      </c>
      <c r="G27" s="266">
        <v>0</v>
      </c>
      <c r="H27" s="267">
        <f t="shared" si="1"/>
        <v>0</v>
      </c>
    </row>
    <row r="28" spans="1:8" ht="15.75">
      <c r="A28" s="138">
        <v>11</v>
      </c>
      <c r="B28" s="59" t="s">
        <v>123</v>
      </c>
      <c r="C28" s="266">
        <v>874867</v>
      </c>
      <c r="D28" s="266">
        <v>7220122</v>
      </c>
      <c r="E28" s="256">
        <f t="shared" si="0"/>
        <v>8094989</v>
      </c>
      <c r="F28" s="266">
        <v>1545153</v>
      </c>
      <c r="G28" s="266">
        <v>5884851</v>
      </c>
      <c r="H28" s="267">
        <f t="shared" si="1"/>
        <v>7430004</v>
      </c>
    </row>
    <row r="29" spans="1:8" ht="15.75">
      <c r="A29" s="138">
        <v>12</v>
      </c>
      <c r="B29" s="59" t="s">
        <v>124</v>
      </c>
      <c r="C29" s="266">
        <v>58289.440000000002</v>
      </c>
      <c r="D29" s="266">
        <v>26922</v>
      </c>
      <c r="E29" s="256">
        <f t="shared" si="0"/>
        <v>85211.44</v>
      </c>
      <c r="F29" s="266">
        <v>101343</v>
      </c>
      <c r="G29" s="266">
        <v>6070</v>
      </c>
      <c r="H29" s="267">
        <f t="shared" si="1"/>
        <v>107413</v>
      </c>
    </row>
    <row r="30" spans="1:8" ht="15.75">
      <c r="A30" s="138">
        <v>13</v>
      </c>
      <c r="B30" s="62" t="s">
        <v>125</v>
      </c>
      <c r="C30" s="268">
        <f>SUM(C24:C29)</f>
        <v>16609173.439999999</v>
      </c>
      <c r="D30" s="268">
        <f>SUM(D24:D29)</f>
        <v>13523176</v>
      </c>
      <c r="E30" s="256">
        <f t="shared" si="0"/>
        <v>30132349.439999998</v>
      </c>
      <c r="F30" s="268">
        <f>SUM(F24:F29)</f>
        <v>14510797</v>
      </c>
      <c r="G30" s="268">
        <f>SUM(G24:G29)</f>
        <v>13713291</v>
      </c>
      <c r="H30" s="267">
        <f t="shared" si="1"/>
        <v>28224088</v>
      </c>
    </row>
    <row r="31" spans="1:8" ht="15.75">
      <c r="A31" s="138">
        <v>14</v>
      </c>
      <c r="B31" s="62" t="s">
        <v>126</v>
      </c>
      <c r="C31" s="268">
        <f>C22-C30</f>
        <v>19145243.480000004</v>
      </c>
      <c r="D31" s="268">
        <f>D22-D30</f>
        <v>9019117</v>
      </c>
      <c r="E31" s="256">
        <f t="shared" si="0"/>
        <v>28164360.480000004</v>
      </c>
      <c r="F31" s="268">
        <f>F22-F30</f>
        <v>15738365.059999999</v>
      </c>
      <c r="G31" s="268">
        <f>G22-G30</f>
        <v>11994275.57</v>
      </c>
      <c r="H31" s="267">
        <f t="shared" si="1"/>
        <v>27732640.629999999</v>
      </c>
    </row>
    <row r="32" spans="1:8">
      <c r="A32" s="138"/>
      <c r="B32" s="57"/>
      <c r="C32" s="270"/>
      <c r="D32" s="270"/>
      <c r="E32" s="270"/>
      <c r="F32" s="270"/>
      <c r="G32" s="270"/>
      <c r="H32" s="271"/>
    </row>
    <row r="33" spans="1:8" ht="15.75">
      <c r="A33" s="138"/>
      <c r="B33" s="57" t="s">
        <v>127</v>
      </c>
      <c r="C33" s="266"/>
      <c r="D33" s="266"/>
      <c r="E33" s="255"/>
      <c r="F33" s="266"/>
      <c r="G33" s="266"/>
      <c r="H33" s="269"/>
    </row>
    <row r="34" spans="1:8" ht="15.75">
      <c r="A34" s="138">
        <v>15</v>
      </c>
      <c r="B34" s="56" t="s">
        <v>98</v>
      </c>
      <c r="C34" s="272">
        <f>C35-C36</f>
        <v>9078597.2899999991</v>
      </c>
      <c r="D34" s="272">
        <f>D35-D36</f>
        <v>542684.75999999978</v>
      </c>
      <c r="E34" s="256">
        <f t="shared" si="0"/>
        <v>9621282.0499999989</v>
      </c>
      <c r="F34" s="272">
        <f>F35-F36</f>
        <v>7342347.9399999995</v>
      </c>
      <c r="G34" s="272">
        <f>G35-G36</f>
        <v>778411.84000000032</v>
      </c>
      <c r="H34" s="267">
        <f t="shared" si="1"/>
        <v>8120759.7799999993</v>
      </c>
    </row>
    <row r="35" spans="1:8" ht="15.75">
      <c r="A35" s="138">
        <v>15.1</v>
      </c>
      <c r="B35" s="60" t="s">
        <v>128</v>
      </c>
      <c r="C35" s="266">
        <v>9889773.2899999991</v>
      </c>
      <c r="D35" s="266">
        <v>3166749</v>
      </c>
      <c r="E35" s="256">
        <f t="shared" si="0"/>
        <v>13056522.289999999</v>
      </c>
      <c r="F35" s="266">
        <v>8176599.9399999995</v>
      </c>
      <c r="G35" s="266">
        <v>2901839.43</v>
      </c>
      <c r="H35" s="267">
        <f t="shared" si="1"/>
        <v>11078439.369999999</v>
      </c>
    </row>
    <row r="36" spans="1:8" ht="15.75">
      <c r="A36" s="138">
        <v>15.2</v>
      </c>
      <c r="B36" s="60" t="s">
        <v>129</v>
      </c>
      <c r="C36" s="266">
        <v>811176</v>
      </c>
      <c r="D36" s="266">
        <v>2624064.2400000002</v>
      </c>
      <c r="E36" s="256">
        <f t="shared" si="0"/>
        <v>3435240.24</v>
      </c>
      <c r="F36" s="266">
        <v>834252</v>
      </c>
      <c r="G36" s="266">
        <v>2123427.59</v>
      </c>
      <c r="H36" s="267">
        <f t="shared" si="1"/>
        <v>2957679.59</v>
      </c>
    </row>
    <row r="37" spans="1:8" ht="15.75">
      <c r="A37" s="138">
        <v>16</v>
      </c>
      <c r="B37" s="59" t="s">
        <v>130</v>
      </c>
      <c r="C37" s="266">
        <v>0</v>
      </c>
      <c r="D37" s="266">
        <v>0</v>
      </c>
      <c r="E37" s="256">
        <f t="shared" si="0"/>
        <v>0</v>
      </c>
      <c r="F37" s="266">
        <v>0</v>
      </c>
      <c r="G37" s="266">
        <v>0</v>
      </c>
      <c r="H37" s="267">
        <f t="shared" si="1"/>
        <v>0</v>
      </c>
    </row>
    <row r="38" spans="1:8" ht="15.75">
      <c r="A38" s="138">
        <v>17</v>
      </c>
      <c r="B38" s="59" t="s">
        <v>131</v>
      </c>
      <c r="C38" s="266">
        <v>0</v>
      </c>
      <c r="D38" s="266">
        <v>0</v>
      </c>
      <c r="E38" s="256">
        <f t="shared" si="0"/>
        <v>0</v>
      </c>
      <c r="F38" s="266">
        <v>0</v>
      </c>
      <c r="G38" s="266">
        <v>0</v>
      </c>
      <c r="H38" s="267">
        <f t="shared" si="1"/>
        <v>0</v>
      </c>
    </row>
    <row r="39" spans="1:8" ht="15.75">
      <c r="A39" s="138">
        <v>18</v>
      </c>
      <c r="B39" s="59" t="s">
        <v>132</v>
      </c>
      <c r="C39" s="266">
        <v>0</v>
      </c>
      <c r="D39" s="266">
        <v>0</v>
      </c>
      <c r="E39" s="256">
        <f t="shared" si="0"/>
        <v>0</v>
      </c>
      <c r="F39" s="266">
        <v>0</v>
      </c>
      <c r="G39" s="266">
        <v>0</v>
      </c>
      <c r="H39" s="267">
        <f t="shared" si="1"/>
        <v>0</v>
      </c>
    </row>
    <row r="40" spans="1:8" ht="15.75">
      <c r="A40" s="138">
        <v>19</v>
      </c>
      <c r="B40" s="59" t="s">
        <v>133</v>
      </c>
      <c r="C40" s="266">
        <v>-2767714</v>
      </c>
      <c r="D40" s="266">
        <v>0</v>
      </c>
      <c r="E40" s="256">
        <f t="shared" si="0"/>
        <v>-2767714</v>
      </c>
      <c r="F40" s="266">
        <v>6956687</v>
      </c>
      <c r="G40" s="266">
        <v>0</v>
      </c>
      <c r="H40" s="267">
        <f t="shared" si="1"/>
        <v>6956687</v>
      </c>
    </row>
    <row r="41" spans="1:8" ht="15.75">
      <c r="A41" s="138">
        <v>20</v>
      </c>
      <c r="B41" s="59" t="s">
        <v>134</v>
      </c>
      <c r="C41" s="266">
        <v>10529473</v>
      </c>
      <c r="D41" s="266">
        <v>0</v>
      </c>
      <c r="E41" s="256">
        <f t="shared" si="0"/>
        <v>10529473</v>
      </c>
      <c r="F41" s="266">
        <v>-1896140</v>
      </c>
      <c r="G41" s="266">
        <v>0</v>
      </c>
      <c r="H41" s="267">
        <f t="shared" si="1"/>
        <v>-1896140</v>
      </c>
    </row>
    <row r="42" spans="1:8" ht="15.75">
      <c r="A42" s="138">
        <v>21</v>
      </c>
      <c r="B42" s="59" t="s">
        <v>135</v>
      </c>
      <c r="C42" s="266">
        <v>5326759</v>
      </c>
      <c r="D42" s="266">
        <v>0</v>
      </c>
      <c r="E42" s="256">
        <f t="shared" si="0"/>
        <v>5326759</v>
      </c>
      <c r="F42" s="266">
        <v>-1344</v>
      </c>
      <c r="G42" s="266">
        <v>0</v>
      </c>
      <c r="H42" s="267">
        <f t="shared" si="1"/>
        <v>-1344</v>
      </c>
    </row>
    <row r="43" spans="1:8" ht="15.75">
      <c r="A43" s="138">
        <v>22</v>
      </c>
      <c r="B43" s="59" t="s">
        <v>136</v>
      </c>
      <c r="C43" s="266">
        <v>494132.81999999995</v>
      </c>
      <c r="D43" s="266">
        <v>0</v>
      </c>
      <c r="E43" s="256">
        <f t="shared" si="0"/>
        <v>494132.81999999995</v>
      </c>
      <c r="F43" s="266">
        <v>230833.00000000006</v>
      </c>
      <c r="G43" s="266">
        <v>0</v>
      </c>
      <c r="H43" s="267">
        <f t="shared" si="1"/>
        <v>230833.00000000006</v>
      </c>
    </row>
    <row r="44" spans="1:8" ht="15.75">
      <c r="A44" s="138">
        <v>23</v>
      </c>
      <c r="B44" s="59" t="s">
        <v>137</v>
      </c>
      <c r="C44" s="266">
        <v>1913236.97</v>
      </c>
      <c r="D44" s="266">
        <v>675081</v>
      </c>
      <c r="E44" s="256">
        <f t="shared" si="0"/>
        <v>2588317.9699999997</v>
      </c>
      <c r="F44" s="266">
        <v>2430784</v>
      </c>
      <c r="G44" s="266">
        <v>1078590</v>
      </c>
      <c r="H44" s="267">
        <f t="shared" si="1"/>
        <v>3509374</v>
      </c>
    </row>
    <row r="45" spans="1:8" ht="15.75">
      <c r="A45" s="138">
        <v>24</v>
      </c>
      <c r="B45" s="62" t="s">
        <v>138</v>
      </c>
      <c r="C45" s="268">
        <f>C34+C37+C38+C39+C40+C41+C42+C43+C44</f>
        <v>24574485.079999998</v>
      </c>
      <c r="D45" s="268">
        <f>D34+D37+D38+D39+D40+D41+D42+D43+D44</f>
        <v>1217765.7599999998</v>
      </c>
      <c r="E45" s="256">
        <f t="shared" si="0"/>
        <v>25792250.839999996</v>
      </c>
      <c r="F45" s="268">
        <f>F34+F37+F38+F39+F40+F41+F42+F43+F44</f>
        <v>15063167.939999999</v>
      </c>
      <c r="G45" s="268">
        <f>G34+G37+G38+G39+G40+G41+G42+G43+G44</f>
        <v>1857001.8400000003</v>
      </c>
      <c r="H45" s="267">
        <f t="shared" si="1"/>
        <v>16920169.780000001</v>
      </c>
    </row>
    <row r="46" spans="1:8">
      <c r="A46" s="138"/>
      <c r="B46" s="57" t="s">
        <v>139</v>
      </c>
      <c r="C46" s="266"/>
      <c r="D46" s="266"/>
      <c r="E46" s="266"/>
      <c r="F46" s="266"/>
      <c r="G46" s="266"/>
      <c r="H46" s="273"/>
    </row>
    <row r="47" spans="1:8" ht="15.75">
      <c r="A47" s="138">
        <v>25</v>
      </c>
      <c r="B47" s="59" t="s">
        <v>140</v>
      </c>
      <c r="C47" s="266">
        <v>2547342.56</v>
      </c>
      <c r="D47" s="266">
        <v>1111032.76</v>
      </c>
      <c r="E47" s="256">
        <f t="shared" si="0"/>
        <v>3658375.3200000003</v>
      </c>
      <c r="F47" s="266">
        <v>1967602</v>
      </c>
      <c r="G47" s="266">
        <v>868212.41</v>
      </c>
      <c r="H47" s="267">
        <f t="shared" si="1"/>
        <v>2835814.41</v>
      </c>
    </row>
    <row r="48" spans="1:8" ht="15.75">
      <c r="A48" s="138">
        <v>26</v>
      </c>
      <c r="B48" s="59" t="s">
        <v>141</v>
      </c>
      <c r="C48" s="266">
        <v>2536819</v>
      </c>
      <c r="D48" s="266">
        <v>517468</v>
      </c>
      <c r="E48" s="256">
        <f t="shared" si="0"/>
        <v>3054287</v>
      </c>
      <c r="F48" s="266">
        <v>2295435</v>
      </c>
      <c r="G48" s="266">
        <v>273734</v>
      </c>
      <c r="H48" s="267">
        <f t="shared" si="1"/>
        <v>2569169</v>
      </c>
    </row>
    <row r="49" spans="1:9" ht="15.75">
      <c r="A49" s="138">
        <v>27</v>
      </c>
      <c r="B49" s="59" t="s">
        <v>142</v>
      </c>
      <c r="C49" s="266">
        <v>17457947</v>
      </c>
      <c r="D49" s="266">
        <v>0</v>
      </c>
      <c r="E49" s="256">
        <f t="shared" si="0"/>
        <v>17457947</v>
      </c>
      <c r="F49" s="266">
        <v>18765809</v>
      </c>
      <c r="G49" s="266">
        <v>0</v>
      </c>
      <c r="H49" s="267">
        <f t="shared" si="1"/>
        <v>18765809</v>
      </c>
    </row>
    <row r="50" spans="1:9" ht="15.75">
      <c r="A50" s="138">
        <v>28</v>
      </c>
      <c r="B50" s="59" t="s">
        <v>280</v>
      </c>
      <c r="C50" s="266">
        <v>337484</v>
      </c>
      <c r="D50" s="266">
        <v>0</v>
      </c>
      <c r="E50" s="256">
        <f t="shared" si="0"/>
        <v>337484</v>
      </c>
      <c r="F50" s="266">
        <v>313172</v>
      </c>
      <c r="G50" s="266">
        <v>0</v>
      </c>
      <c r="H50" s="267">
        <f t="shared" si="1"/>
        <v>313172</v>
      </c>
    </row>
    <row r="51" spans="1:9" ht="15.75">
      <c r="A51" s="138">
        <v>29</v>
      </c>
      <c r="B51" s="59" t="s">
        <v>143</v>
      </c>
      <c r="C51" s="266">
        <v>2455076</v>
      </c>
      <c r="D51" s="266">
        <v>0</v>
      </c>
      <c r="E51" s="256">
        <f t="shared" si="0"/>
        <v>2455076</v>
      </c>
      <c r="F51" s="266">
        <v>2463417</v>
      </c>
      <c r="G51" s="266">
        <v>0</v>
      </c>
      <c r="H51" s="267">
        <f t="shared" si="1"/>
        <v>2463417</v>
      </c>
    </row>
    <row r="52" spans="1:9" ht="15.75">
      <c r="A52" s="138">
        <v>30</v>
      </c>
      <c r="B52" s="59" t="s">
        <v>144</v>
      </c>
      <c r="C52" s="266">
        <v>3414138</v>
      </c>
      <c r="D52" s="266">
        <v>59816</v>
      </c>
      <c r="E52" s="256">
        <f t="shared" si="0"/>
        <v>3473954</v>
      </c>
      <c r="F52" s="266">
        <v>2700956</v>
      </c>
      <c r="G52" s="266">
        <v>59864</v>
      </c>
      <c r="H52" s="267">
        <f t="shared" si="1"/>
        <v>2760820</v>
      </c>
    </row>
    <row r="53" spans="1:9" ht="15.75">
      <c r="A53" s="138">
        <v>31</v>
      </c>
      <c r="B53" s="62" t="s">
        <v>145</v>
      </c>
      <c r="C53" s="268">
        <f>C47+C48+C49+C50+C51+C52</f>
        <v>28748806.560000002</v>
      </c>
      <c r="D53" s="268">
        <f>D47+D48+D49+D50+D51+D52</f>
        <v>1688316.76</v>
      </c>
      <c r="E53" s="256">
        <f t="shared" si="0"/>
        <v>30437123.320000004</v>
      </c>
      <c r="F53" s="268">
        <f>F47+F48+F49+F50+F51+F52</f>
        <v>28506391</v>
      </c>
      <c r="G53" s="268">
        <f>G47+G48+G49+G50+G51+G52</f>
        <v>1201810.4100000001</v>
      </c>
      <c r="H53" s="267">
        <f t="shared" si="1"/>
        <v>29708201.41</v>
      </c>
    </row>
    <row r="54" spans="1:9" ht="15.75">
      <c r="A54" s="138">
        <v>32</v>
      </c>
      <c r="B54" s="62" t="s">
        <v>146</v>
      </c>
      <c r="C54" s="268">
        <f>C45-C53</f>
        <v>-4174321.4800000042</v>
      </c>
      <c r="D54" s="268">
        <f>D45-D53</f>
        <v>-470551.00000000023</v>
      </c>
      <c r="E54" s="256">
        <f t="shared" si="0"/>
        <v>-4644872.4800000042</v>
      </c>
      <c r="F54" s="268">
        <f>F45-F53</f>
        <v>-13443223.060000001</v>
      </c>
      <c r="G54" s="268">
        <f>G45-G53</f>
        <v>655191.43000000017</v>
      </c>
      <c r="H54" s="267">
        <f t="shared" si="1"/>
        <v>-12788031.630000001</v>
      </c>
    </row>
    <row r="55" spans="1:9">
      <c r="A55" s="138"/>
      <c r="B55" s="57"/>
      <c r="C55" s="270"/>
      <c r="D55" s="270"/>
      <c r="E55" s="270"/>
      <c r="F55" s="270"/>
      <c r="G55" s="270"/>
      <c r="H55" s="271"/>
    </row>
    <row r="56" spans="1:9" ht="15.75">
      <c r="A56" s="138">
        <v>33</v>
      </c>
      <c r="B56" s="62" t="s">
        <v>147</v>
      </c>
      <c r="C56" s="268">
        <f>C31+C54</f>
        <v>14970922</v>
      </c>
      <c r="D56" s="268">
        <f>D31+D54</f>
        <v>8548566</v>
      </c>
      <c r="E56" s="256">
        <f t="shared" si="0"/>
        <v>23519488</v>
      </c>
      <c r="F56" s="268">
        <f>F31+F54</f>
        <v>2295141.9999999981</v>
      </c>
      <c r="G56" s="268">
        <f>G31+G54</f>
        <v>12649467</v>
      </c>
      <c r="H56" s="267">
        <f t="shared" si="1"/>
        <v>14944608.999999998</v>
      </c>
    </row>
    <row r="57" spans="1:9">
      <c r="A57" s="138"/>
      <c r="B57" s="57"/>
      <c r="C57" s="270"/>
      <c r="D57" s="270"/>
      <c r="E57" s="270"/>
      <c r="F57" s="270"/>
      <c r="G57" s="270"/>
      <c r="H57" s="271"/>
    </row>
    <row r="58" spans="1:9" ht="15.75">
      <c r="A58" s="138">
        <v>34</v>
      </c>
      <c r="B58" s="59" t="s">
        <v>148</v>
      </c>
      <c r="C58" s="266">
        <v>6797363</v>
      </c>
      <c r="D58" s="266">
        <v>0</v>
      </c>
      <c r="E58" s="256">
        <f t="shared" si="0"/>
        <v>6797363</v>
      </c>
      <c r="F58" s="266">
        <v>-2854349</v>
      </c>
      <c r="G58" s="266">
        <v>0</v>
      </c>
      <c r="H58" s="267">
        <f t="shared" si="1"/>
        <v>-2854349</v>
      </c>
    </row>
    <row r="59" spans="1:9" s="218" customFormat="1" ht="15.75">
      <c r="A59" s="138">
        <v>35</v>
      </c>
      <c r="B59" s="56" t="s">
        <v>149</v>
      </c>
      <c r="C59" s="275">
        <v>0</v>
      </c>
      <c r="D59" s="275">
        <v>0</v>
      </c>
      <c r="E59" s="274">
        <f t="shared" si="0"/>
        <v>0</v>
      </c>
      <c r="F59" s="275">
        <v>0</v>
      </c>
      <c r="G59" s="275">
        <v>0</v>
      </c>
      <c r="H59" s="276">
        <f t="shared" si="1"/>
        <v>0</v>
      </c>
      <c r="I59" s="217"/>
    </row>
    <row r="60" spans="1:9" ht="15.75">
      <c r="A60" s="138">
        <v>36</v>
      </c>
      <c r="B60" s="59" t="s">
        <v>150</v>
      </c>
      <c r="C60" s="266">
        <v>-12624894</v>
      </c>
      <c r="D60" s="266">
        <v>0</v>
      </c>
      <c r="E60" s="256">
        <f t="shared" si="0"/>
        <v>-12624894</v>
      </c>
      <c r="F60" s="266">
        <v>142572</v>
      </c>
      <c r="G60" s="266">
        <v>0</v>
      </c>
      <c r="H60" s="267">
        <f t="shared" si="1"/>
        <v>142572</v>
      </c>
    </row>
    <row r="61" spans="1:9" ht="15.75">
      <c r="A61" s="138">
        <v>37</v>
      </c>
      <c r="B61" s="62" t="s">
        <v>151</v>
      </c>
      <c r="C61" s="268">
        <f>C58+C59+C60</f>
        <v>-5827531</v>
      </c>
      <c r="D61" s="268">
        <f>D58+D59+D60</f>
        <v>0</v>
      </c>
      <c r="E61" s="256">
        <f t="shared" si="0"/>
        <v>-5827531</v>
      </c>
      <c r="F61" s="268">
        <f>F58+F59+F60</f>
        <v>-2711777</v>
      </c>
      <c r="G61" s="268">
        <f>G58+G59+G60</f>
        <v>0</v>
      </c>
      <c r="H61" s="267">
        <f t="shared" si="1"/>
        <v>-2711777</v>
      </c>
    </row>
    <row r="62" spans="1:9">
      <c r="A62" s="138"/>
      <c r="B62" s="63"/>
      <c r="C62" s="266"/>
      <c r="D62" s="266"/>
      <c r="E62" s="266"/>
      <c r="F62" s="266"/>
      <c r="G62" s="266"/>
      <c r="H62" s="273"/>
    </row>
    <row r="63" spans="1:9" ht="15.75">
      <c r="A63" s="138">
        <v>38</v>
      </c>
      <c r="B63" s="64" t="s">
        <v>281</v>
      </c>
      <c r="C63" s="268">
        <f>C56-C61</f>
        <v>20798453</v>
      </c>
      <c r="D63" s="268">
        <f>D56-D61</f>
        <v>8548566</v>
      </c>
      <c r="E63" s="256">
        <f t="shared" si="0"/>
        <v>29347019</v>
      </c>
      <c r="F63" s="268">
        <f>F56-F61</f>
        <v>5006918.9999999981</v>
      </c>
      <c r="G63" s="268">
        <f>G56-G61</f>
        <v>12649467</v>
      </c>
      <c r="H63" s="267">
        <f t="shared" si="1"/>
        <v>17656386</v>
      </c>
    </row>
    <row r="64" spans="1:9" ht="15.75">
      <c r="A64" s="136">
        <v>39</v>
      </c>
      <c r="B64" s="59" t="s">
        <v>152</v>
      </c>
      <c r="C64" s="277">
        <v>3664980</v>
      </c>
      <c r="D64" s="277">
        <v>0</v>
      </c>
      <c r="E64" s="256">
        <f t="shared" si="0"/>
        <v>3664980</v>
      </c>
      <c r="F64" s="277">
        <v>1871305</v>
      </c>
      <c r="G64" s="277">
        <v>0</v>
      </c>
      <c r="H64" s="267">
        <f t="shared" si="1"/>
        <v>1871305</v>
      </c>
    </row>
    <row r="65" spans="1:8" ht="15.75">
      <c r="A65" s="138">
        <v>40</v>
      </c>
      <c r="B65" s="62" t="s">
        <v>153</v>
      </c>
      <c r="C65" s="268">
        <f>C63-C64</f>
        <v>17133473</v>
      </c>
      <c r="D65" s="268">
        <f>D63-D64</f>
        <v>8548566</v>
      </c>
      <c r="E65" s="256">
        <f t="shared" si="0"/>
        <v>25682039</v>
      </c>
      <c r="F65" s="268">
        <f>F63-F64</f>
        <v>3135613.9999999981</v>
      </c>
      <c r="G65" s="268">
        <f>G63-G64</f>
        <v>12649467</v>
      </c>
      <c r="H65" s="267">
        <f t="shared" si="1"/>
        <v>15785080.999999998</v>
      </c>
    </row>
    <row r="66" spans="1:8" ht="15.75">
      <c r="A66" s="136">
        <v>41</v>
      </c>
      <c r="B66" s="59" t="s">
        <v>154</v>
      </c>
      <c r="C66" s="277"/>
      <c r="D66" s="277"/>
      <c r="E66" s="256">
        <f t="shared" si="0"/>
        <v>0</v>
      </c>
      <c r="F66" s="277"/>
      <c r="G66" s="277"/>
      <c r="H66" s="267">
        <f t="shared" si="1"/>
        <v>0</v>
      </c>
    </row>
    <row r="67" spans="1:8" ht="16.5" thickBot="1">
      <c r="A67" s="140">
        <v>42</v>
      </c>
      <c r="B67" s="141" t="s">
        <v>155</v>
      </c>
      <c r="C67" s="278">
        <f>C65+C66</f>
        <v>17133473</v>
      </c>
      <c r="D67" s="278">
        <f>D65+D66</f>
        <v>8548566</v>
      </c>
      <c r="E67" s="264">
        <f t="shared" si="0"/>
        <v>25682039</v>
      </c>
      <c r="F67" s="278">
        <f>F65+F66</f>
        <v>3135613.9999999981</v>
      </c>
      <c r="G67" s="278">
        <f>G65+G66</f>
        <v>12649467</v>
      </c>
      <c r="H67" s="279">
        <f t="shared" si="1"/>
        <v>15785080.999999998</v>
      </c>
    </row>
  </sheetData>
  <mergeCells count="2">
    <mergeCell ref="C5:E5"/>
    <mergeCell ref="F5:H5"/>
  </mergeCells>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5" zoomScaleNormal="100" workbookViewId="0">
      <selection activeCell="B22" sqref="B22"/>
    </sheetView>
  </sheetViews>
  <sheetFormatPr defaultRowHeight="15"/>
  <cols>
    <col min="1" max="1" width="9.5703125" bestFit="1" customWidth="1"/>
    <col min="2" max="2" width="72.28515625" customWidth="1"/>
    <col min="3" max="3" width="12.7109375" customWidth="1"/>
    <col min="4" max="4" width="14.5703125" customWidth="1"/>
    <col min="5" max="5" width="15.7109375" customWidth="1"/>
    <col min="6" max="6" width="12.7109375" customWidth="1"/>
    <col min="7" max="7" width="17.42578125" customWidth="1"/>
    <col min="8" max="8" width="15.140625" customWidth="1"/>
  </cols>
  <sheetData>
    <row r="1" spans="1:8">
      <c r="A1" s="2" t="s">
        <v>196</v>
      </c>
      <c r="B1" s="192" t="s">
        <v>419</v>
      </c>
    </row>
    <row r="2" spans="1:8">
      <c r="A2" s="2" t="s">
        <v>197</v>
      </c>
      <c r="B2" s="416">
        <v>43281</v>
      </c>
    </row>
    <row r="3" spans="1:8">
      <c r="A3" s="2"/>
    </row>
    <row r="4" spans="1:8" ht="16.5" thickBot="1">
      <c r="A4" s="2" t="s">
        <v>340</v>
      </c>
      <c r="B4" s="2"/>
      <c r="C4" s="229"/>
      <c r="D4" s="229"/>
      <c r="E4" s="229"/>
      <c r="F4" s="230"/>
      <c r="G4" s="230"/>
      <c r="H4" s="231" t="s">
        <v>100</v>
      </c>
    </row>
    <row r="5" spans="1:8" ht="15.75">
      <c r="A5" s="458" t="s">
        <v>32</v>
      </c>
      <c r="B5" s="460" t="s">
        <v>253</v>
      </c>
      <c r="C5" s="462" t="s">
        <v>202</v>
      </c>
      <c r="D5" s="462"/>
      <c r="E5" s="462"/>
      <c r="F5" s="462" t="s">
        <v>203</v>
      </c>
      <c r="G5" s="462"/>
      <c r="H5" s="463"/>
    </row>
    <row r="6" spans="1:8">
      <c r="A6" s="459"/>
      <c r="B6" s="461"/>
      <c r="C6" s="44" t="s">
        <v>33</v>
      </c>
      <c r="D6" s="44" t="s">
        <v>101</v>
      </c>
      <c r="E6" s="44" t="s">
        <v>74</v>
      </c>
      <c r="F6" s="44" t="s">
        <v>33</v>
      </c>
      <c r="G6" s="44" t="s">
        <v>101</v>
      </c>
      <c r="H6" s="45" t="s">
        <v>74</v>
      </c>
    </row>
    <row r="7" spans="1:8" s="3" customFormat="1" ht="15.75">
      <c r="A7" s="232">
        <v>1</v>
      </c>
      <c r="B7" s="233" t="s">
        <v>376</v>
      </c>
      <c r="C7" s="258">
        <v>67219138</v>
      </c>
      <c r="D7" s="258">
        <v>96690006</v>
      </c>
      <c r="E7" s="280">
        <f>C7+D7</f>
        <v>163909144</v>
      </c>
      <c r="F7" s="258">
        <v>71381662</v>
      </c>
      <c r="G7" s="258">
        <v>84781352</v>
      </c>
      <c r="H7" s="259">
        <f t="shared" ref="H7:H53" si="0">F7+G7</f>
        <v>156163014</v>
      </c>
    </row>
    <row r="8" spans="1:8" s="3" customFormat="1" ht="15.75">
      <c r="A8" s="232">
        <v>1.1000000000000001</v>
      </c>
      <c r="B8" s="234" t="s">
        <v>285</v>
      </c>
      <c r="C8" s="258">
        <v>32013788</v>
      </c>
      <c r="D8" s="258">
        <v>35861646</v>
      </c>
      <c r="E8" s="280">
        <f t="shared" ref="E8:E53" si="1">C8+D8</f>
        <v>67875434</v>
      </c>
      <c r="F8" s="258">
        <v>27164004</v>
      </c>
      <c r="G8" s="258">
        <v>55283375</v>
      </c>
      <c r="H8" s="259">
        <f t="shared" si="0"/>
        <v>82447379</v>
      </c>
    </row>
    <row r="9" spans="1:8" s="3" customFormat="1" ht="15.75">
      <c r="A9" s="232">
        <v>1.2</v>
      </c>
      <c r="B9" s="234" t="s">
        <v>286</v>
      </c>
      <c r="C9" s="258">
        <v>0</v>
      </c>
      <c r="D9" s="258">
        <v>33979032.300000004</v>
      </c>
      <c r="E9" s="280">
        <f t="shared" si="1"/>
        <v>33979032.300000004</v>
      </c>
      <c r="F9" s="258">
        <v>0</v>
      </c>
      <c r="G9" s="258">
        <v>3456249.52</v>
      </c>
      <c r="H9" s="259">
        <f t="shared" si="0"/>
        <v>3456249.52</v>
      </c>
    </row>
    <row r="10" spans="1:8" s="3" customFormat="1" ht="15.75">
      <c r="A10" s="232">
        <v>1.3</v>
      </c>
      <c r="B10" s="234" t="s">
        <v>287</v>
      </c>
      <c r="C10" s="258">
        <v>35205350</v>
      </c>
      <c r="D10" s="258">
        <v>26849327.699999996</v>
      </c>
      <c r="E10" s="280">
        <f t="shared" si="1"/>
        <v>62054677.699999996</v>
      </c>
      <c r="F10" s="258">
        <v>44217658</v>
      </c>
      <c r="G10" s="258">
        <v>26041727.48</v>
      </c>
      <c r="H10" s="259">
        <f t="shared" si="0"/>
        <v>70259385.480000004</v>
      </c>
    </row>
    <row r="11" spans="1:8" s="3" customFormat="1" ht="15.75">
      <c r="A11" s="232">
        <v>1.4</v>
      </c>
      <c r="B11" s="234" t="s">
        <v>288</v>
      </c>
      <c r="C11" s="258">
        <v>12800</v>
      </c>
      <c r="D11" s="258">
        <v>0</v>
      </c>
      <c r="E11" s="280">
        <f t="shared" si="1"/>
        <v>12800</v>
      </c>
      <c r="F11" s="258">
        <v>101800</v>
      </c>
      <c r="G11" s="258">
        <v>0</v>
      </c>
      <c r="H11" s="259">
        <f t="shared" si="0"/>
        <v>101800</v>
      </c>
    </row>
    <row r="12" spans="1:8" s="3" customFormat="1" ht="29.25" customHeight="1">
      <c r="A12" s="232">
        <v>2</v>
      </c>
      <c r="B12" s="233" t="s">
        <v>289</v>
      </c>
      <c r="C12" s="258">
        <v>0</v>
      </c>
      <c r="D12" s="258">
        <v>0</v>
      </c>
      <c r="E12" s="280">
        <f t="shared" si="1"/>
        <v>0</v>
      </c>
      <c r="F12" s="258">
        <v>0</v>
      </c>
      <c r="G12" s="258">
        <v>0</v>
      </c>
      <c r="H12" s="259">
        <f t="shared" si="0"/>
        <v>0</v>
      </c>
    </row>
    <row r="13" spans="1:8" s="3" customFormat="1" ht="25.5">
      <c r="A13" s="232">
        <v>3</v>
      </c>
      <c r="B13" s="233" t="s">
        <v>290</v>
      </c>
      <c r="C13" s="258">
        <v>72785852</v>
      </c>
      <c r="D13" s="258">
        <v>0</v>
      </c>
      <c r="E13" s="280">
        <f t="shared" si="1"/>
        <v>72785852</v>
      </c>
      <c r="F13" s="258">
        <v>93810246</v>
      </c>
      <c r="G13" s="258">
        <v>0</v>
      </c>
      <c r="H13" s="259">
        <f t="shared" si="0"/>
        <v>93810246</v>
      </c>
    </row>
    <row r="14" spans="1:8" s="3" customFormat="1" ht="15.75">
      <c r="A14" s="232">
        <v>3.1</v>
      </c>
      <c r="B14" s="234" t="s">
        <v>291</v>
      </c>
      <c r="C14" s="258">
        <v>72785852</v>
      </c>
      <c r="D14" s="258">
        <v>0</v>
      </c>
      <c r="E14" s="280">
        <f t="shared" si="1"/>
        <v>72785852</v>
      </c>
      <c r="F14" s="258">
        <v>93810246</v>
      </c>
      <c r="G14" s="258">
        <v>0</v>
      </c>
      <c r="H14" s="259">
        <f t="shared" si="0"/>
        <v>93810246</v>
      </c>
    </row>
    <row r="15" spans="1:8" s="3" customFormat="1" ht="15.75">
      <c r="A15" s="232">
        <v>3.2</v>
      </c>
      <c r="B15" s="234" t="s">
        <v>292</v>
      </c>
      <c r="C15" s="258">
        <v>0</v>
      </c>
      <c r="D15" s="258">
        <v>0</v>
      </c>
      <c r="E15" s="280">
        <f t="shared" si="1"/>
        <v>0</v>
      </c>
      <c r="F15" s="258">
        <v>0</v>
      </c>
      <c r="G15" s="258">
        <v>0</v>
      </c>
      <c r="H15" s="259">
        <f t="shared" si="0"/>
        <v>0</v>
      </c>
    </row>
    <row r="16" spans="1:8" s="3" customFormat="1" ht="15.75">
      <c r="A16" s="232">
        <v>4</v>
      </c>
      <c r="B16" s="233" t="s">
        <v>293</v>
      </c>
      <c r="C16" s="258">
        <v>389249375</v>
      </c>
      <c r="D16" s="258">
        <v>25088558182</v>
      </c>
      <c r="E16" s="280">
        <f t="shared" si="1"/>
        <v>25477807557</v>
      </c>
      <c r="F16" s="258">
        <v>291023624</v>
      </c>
      <c r="G16" s="258">
        <v>21216389635</v>
      </c>
      <c r="H16" s="259">
        <f t="shared" si="0"/>
        <v>21507413259</v>
      </c>
    </row>
    <row r="17" spans="1:8" s="3" customFormat="1" ht="15.75">
      <c r="A17" s="232">
        <v>4.0999999999999996</v>
      </c>
      <c r="B17" s="234" t="s">
        <v>294</v>
      </c>
      <c r="C17" s="258">
        <v>389249375</v>
      </c>
      <c r="D17" s="258">
        <v>25027136038.452202</v>
      </c>
      <c r="E17" s="280">
        <f t="shared" si="1"/>
        <v>25416385413.452202</v>
      </c>
      <c r="F17" s="258">
        <v>291023624</v>
      </c>
      <c r="G17" s="258">
        <v>21210076978.607201</v>
      </c>
      <c r="H17" s="259">
        <f t="shared" si="0"/>
        <v>21501100602.607201</v>
      </c>
    </row>
    <row r="18" spans="1:8" s="3" customFormat="1" ht="15.75">
      <c r="A18" s="232">
        <v>4.2</v>
      </c>
      <c r="B18" s="234" t="s">
        <v>295</v>
      </c>
      <c r="C18" s="258">
        <v>0</v>
      </c>
      <c r="D18" s="258">
        <v>61422143.547799997</v>
      </c>
      <c r="E18" s="280">
        <f t="shared" si="1"/>
        <v>61422143.547799997</v>
      </c>
      <c r="F18" s="258">
        <v>0</v>
      </c>
      <c r="G18" s="258">
        <v>6312656.3928000005</v>
      </c>
      <c r="H18" s="259">
        <f t="shared" si="0"/>
        <v>6312656.3928000005</v>
      </c>
    </row>
    <row r="19" spans="1:8" s="3" customFormat="1" ht="25.5">
      <c r="A19" s="232">
        <v>5</v>
      </c>
      <c r="B19" s="233" t="s">
        <v>296</v>
      </c>
      <c r="C19" s="258">
        <v>77757114.920000002</v>
      </c>
      <c r="D19" s="258">
        <v>3320700969.8805995</v>
      </c>
      <c r="E19" s="280">
        <f t="shared" si="1"/>
        <v>3398458084.8005996</v>
      </c>
      <c r="F19" s="258">
        <v>79590405.950000003</v>
      </c>
      <c r="G19" s="258">
        <v>2825108486.8630004</v>
      </c>
      <c r="H19" s="259">
        <f t="shared" si="0"/>
        <v>2904698892.8130002</v>
      </c>
    </row>
    <row r="20" spans="1:8" s="3" customFormat="1" ht="15.75">
      <c r="A20" s="232">
        <v>5.0999999999999996</v>
      </c>
      <c r="B20" s="234" t="s">
        <v>297</v>
      </c>
      <c r="C20" s="258">
        <v>24347849.93</v>
      </c>
      <c r="D20" s="258">
        <v>74865824.190899998</v>
      </c>
      <c r="E20" s="280">
        <f t="shared" si="1"/>
        <v>99213674.120900005</v>
      </c>
      <c r="F20" s="258">
        <v>31026948.300000001</v>
      </c>
      <c r="G20" s="258">
        <v>51793434.714400001</v>
      </c>
      <c r="H20" s="259">
        <f t="shared" si="0"/>
        <v>82820383.014400005</v>
      </c>
    </row>
    <row r="21" spans="1:8" s="3" customFormat="1" ht="15.75">
      <c r="A21" s="232">
        <v>5.2</v>
      </c>
      <c r="B21" s="234" t="s">
        <v>298</v>
      </c>
      <c r="C21" s="258">
        <v>1</v>
      </c>
      <c r="D21" s="258">
        <v>17358378.628800001</v>
      </c>
      <c r="E21" s="280">
        <f t="shared" si="1"/>
        <v>17358379.628800001</v>
      </c>
      <c r="F21" s="258">
        <v>1</v>
      </c>
      <c r="G21" s="258">
        <v>17751253.749899998</v>
      </c>
      <c r="H21" s="259">
        <f t="shared" si="0"/>
        <v>17751254.749899998</v>
      </c>
    </row>
    <row r="22" spans="1:8" s="3" customFormat="1" ht="15.75">
      <c r="A22" s="232">
        <v>5.3</v>
      </c>
      <c r="B22" s="234" t="s">
        <v>299</v>
      </c>
      <c r="C22" s="258">
        <v>37820784.799999997</v>
      </c>
      <c r="D22" s="258">
        <v>2593032065.8590999</v>
      </c>
      <c r="E22" s="280">
        <f t="shared" si="1"/>
        <v>2630852850.6591001</v>
      </c>
      <c r="F22" s="258">
        <v>37336602.200000003</v>
      </c>
      <c r="G22" s="258">
        <v>2339199571.1715002</v>
      </c>
      <c r="H22" s="259">
        <f t="shared" si="0"/>
        <v>2376536173.3715</v>
      </c>
    </row>
    <row r="23" spans="1:8" s="3" customFormat="1" ht="15.75">
      <c r="A23" s="232" t="s">
        <v>300</v>
      </c>
      <c r="B23" s="235" t="s">
        <v>301</v>
      </c>
      <c r="C23" s="258">
        <v>6715855</v>
      </c>
      <c r="D23" s="258">
        <v>913341105.68499994</v>
      </c>
      <c r="E23" s="280">
        <f t="shared" si="1"/>
        <v>920056960.68499994</v>
      </c>
      <c r="F23" s="258">
        <v>6462525.7000000002</v>
      </c>
      <c r="G23" s="258">
        <v>763200014.93809998</v>
      </c>
      <c r="H23" s="259">
        <f t="shared" si="0"/>
        <v>769662540.63810003</v>
      </c>
    </row>
    <row r="24" spans="1:8" s="3" customFormat="1" ht="15.75">
      <c r="A24" s="232" t="s">
        <v>302</v>
      </c>
      <c r="B24" s="235" t="s">
        <v>303</v>
      </c>
      <c r="C24" s="258">
        <v>23590784</v>
      </c>
      <c r="D24" s="258">
        <v>1032398922.0348001</v>
      </c>
      <c r="E24" s="280">
        <f t="shared" si="1"/>
        <v>1055989706.0348001</v>
      </c>
      <c r="F24" s="258">
        <v>23553578</v>
      </c>
      <c r="G24" s="258">
        <v>1047105679.6993001</v>
      </c>
      <c r="H24" s="259">
        <f t="shared" si="0"/>
        <v>1070659257.6993001</v>
      </c>
    </row>
    <row r="25" spans="1:8" s="3" customFormat="1" ht="15.75">
      <c r="A25" s="232" t="s">
        <v>304</v>
      </c>
      <c r="B25" s="236" t="s">
        <v>305</v>
      </c>
      <c r="C25" s="258">
        <v>0</v>
      </c>
      <c r="D25" s="258">
        <v>29134039.694400001</v>
      </c>
      <c r="E25" s="280">
        <f t="shared" si="1"/>
        <v>29134039.694400001</v>
      </c>
      <c r="F25" s="258">
        <v>0</v>
      </c>
      <c r="G25" s="258">
        <v>34764021.724799998</v>
      </c>
      <c r="H25" s="259">
        <f t="shared" si="0"/>
        <v>34764021.724799998</v>
      </c>
    </row>
    <row r="26" spans="1:8" s="3" customFormat="1" ht="15.75">
      <c r="A26" s="232" t="s">
        <v>306</v>
      </c>
      <c r="B26" s="235" t="s">
        <v>307</v>
      </c>
      <c r="C26" s="258">
        <v>7470601.7999999998</v>
      </c>
      <c r="D26" s="258">
        <v>276128096.8053</v>
      </c>
      <c r="E26" s="280">
        <f t="shared" si="1"/>
        <v>283598698.60530001</v>
      </c>
      <c r="F26" s="258">
        <v>7249323</v>
      </c>
      <c r="G26" s="258">
        <v>273398598.47970003</v>
      </c>
      <c r="H26" s="259">
        <f t="shared" si="0"/>
        <v>280647921.47970003</v>
      </c>
    </row>
    <row r="27" spans="1:8" s="3" customFormat="1" ht="15.75">
      <c r="A27" s="232" t="s">
        <v>308</v>
      </c>
      <c r="B27" s="235" t="s">
        <v>309</v>
      </c>
      <c r="C27" s="258">
        <v>43544</v>
      </c>
      <c r="D27" s="258">
        <v>342029901.63959998</v>
      </c>
      <c r="E27" s="280">
        <f t="shared" si="1"/>
        <v>342073445.63959998</v>
      </c>
      <c r="F27" s="258">
        <v>71175.5</v>
      </c>
      <c r="G27" s="258">
        <v>220731256.32960001</v>
      </c>
      <c r="H27" s="259">
        <f t="shared" si="0"/>
        <v>220802431.82960001</v>
      </c>
    </row>
    <row r="28" spans="1:8" s="3" customFormat="1" ht="15.75">
      <c r="A28" s="232">
        <v>5.4</v>
      </c>
      <c r="B28" s="234" t="s">
        <v>310</v>
      </c>
      <c r="C28" s="258">
        <v>12369676.189999999</v>
      </c>
      <c r="D28" s="258">
        <v>254219780.65700001</v>
      </c>
      <c r="E28" s="280">
        <f t="shared" si="1"/>
        <v>266589456.847</v>
      </c>
      <c r="F28" s="258">
        <v>7572210.4500000002</v>
      </c>
      <c r="G28" s="258">
        <v>243426536.8362</v>
      </c>
      <c r="H28" s="259">
        <f t="shared" si="0"/>
        <v>250998747.28619999</v>
      </c>
    </row>
    <row r="29" spans="1:8" s="3" customFormat="1" ht="15.75">
      <c r="A29" s="232">
        <v>5.5</v>
      </c>
      <c r="B29" s="234" t="s">
        <v>311</v>
      </c>
      <c r="C29" s="258">
        <v>0</v>
      </c>
      <c r="D29" s="258">
        <v>258907702.7762</v>
      </c>
      <c r="E29" s="280">
        <f t="shared" si="1"/>
        <v>258907702.7762</v>
      </c>
      <c r="F29" s="258">
        <v>1</v>
      </c>
      <c r="G29" s="258">
        <v>62902051.240500003</v>
      </c>
      <c r="H29" s="259">
        <f t="shared" si="0"/>
        <v>62902052.240500003</v>
      </c>
    </row>
    <row r="30" spans="1:8" s="3" customFormat="1" ht="15.75">
      <c r="A30" s="232">
        <v>5.6</v>
      </c>
      <c r="B30" s="234" t="s">
        <v>312</v>
      </c>
      <c r="C30" s="258">
        <v>0</v>
      </c>
      <c r="D30" s="258">
        <v>52889955.583899997</v>
      </c>
      <c r="E30" s="280">
        <f t="shared" si="1"/>
        <v>52889955.583899997</v>
      </c>
      <c r="F30" s="258">
        <v>0</v>
      </c>
      <c r="G30" s="258">
        <v>41951270.836400002</v>
      </c>
      <c r="H30" s="259">
        <f t="shared" si="0"/>
        <v>41951270.836400002</v>
      </c>
    </row>
    <row r="31" spans="1:8" s="3" customFormat="1" ht="15.75">
      <c r="A31" s="232">
        <v>5.7</v>
      </c>
      <c r="B31" s="234" t="s">
        <v>313</v>
      </c>
      <c r="C31" s="258">
        <v>3218803</v>
      </c>
      <c r="D31" s="258">
        <v>69427262.184699997</v>
      </c>
      <c r="E31" s="280">
        <f t="shared" si="1"/>
        <v>72646065.184699997</v>
      </c>
      <c r="F31" s="258">
        <v>3654643</v>
      </c>
      <c r="G31" s="258">
        <v>68084368.314099997</v>
      </c>
      <c r="H31" s="259">
        <f t="shared" si="0"/>
        <v>71739011.314099997</v>
      </c>
    </row>
    <row r="32" spans="1:8" s="3" customFormat="1" ht="15.75">
      <c r="A32" s="232">
        <v>6</v>
      </c>
      <c r="B32" s="233" t="s">
        <v>314</v>
      </c>
      <c r="C32" s="258">
        <v>2963200</v>
      </c>
      <c r="D32" s="258">
        <v>63416914</v>
      </c>
      <c r="E32" s="280">
        <f t="shared" si="1"/>
        <v>66380114</v>
      </c>
      <c r="F32" s="258">
        <v>5245302</v>
      </c>
      <c r="G32" s="258">
        <v>11015249</v>
      </c>
      <c r="H32" s="259">
        <f t="shared" si="0"/>
        <v>16260551</v>
      </c>
    </row>
    <row r="33" spans="1:8" s="3" customFormat="1" ht="25.5">
      <c r="A33" s="232">
        <v>6.1</v>
      </c>
      <c r="B33" s="234" t="s">
        <v>377</v>
      </c>
      <c r="C33" s="258">
        <v>2963200</v>
      </c>
      <c r="D33" s="258">
        <v>30699526</v>
      </c>
      <c r="E33" s="280">
        <f t="shared" si="1"/>
        <v>33662726</v>
      </c>
      <c r="F33" s="258">
        <v>5245302</v>
      </c>
      <c r="G33" s="258">
        <v>2855440</v>
      </c>
      <c r="H33" s="259">
        <f t="shared" si="0"/>
        <v>8100742</v>
      </c>
    </row>
    <row r="34" spans="1:8" s="3" customFormat="1" ht="25.5">
      <c r="A34" s="232">
        <v>6.2</v>
      </c>
      <c r="B34" s="234" t="s">
        <v>315</v>
      </c>
      <c r="C34" s="258">
        <v>0</v>
      </c>
      <c r="D34" s="258">
        <v>32717388</v>
      </c>
      <c r="E34" s="280">
        <f t="shared" si="1"/>
        <v>32717388</v>
      </c>
      <c r="F34" s="258">
        <v>0</v>
      </c>
      <c r="G34" s="258">
        <v>8159809</v>
      </c>
      <c r="H34" s="259">
        <f t="shared" si="0"/>
        <v>8159809</v>
      </c>
    </row>
    <row r="35" spans="1:8" s="3" customFormat="1" ht="25.5">
      <c r="A35" s="232">
        <v>6.3</v>
      </c>
      <c r="B35" s="234" t="s">
        <v>316</v>
      </c>
      <c r="C35" s="258">
        <v>0</v>
      </c>
      <c r="D35" s="258">
        <v>0</v>
      </c>
      <c r="E35" s="280">
        <f t="shared" si="1"/>
        <v>0</v>
      </c>
      <c r="F35" s="258">
        <v>0</v>
      </c>
      <c r="G35" s="258">
        <v>0</v>
      </c>
      <c r="H35" s="259">
        <f t="shared" si="0"/>
        <v>0</v>
      </c>
    </row>
    <row r="36" spans="1:8" s="3" customFormat="1" ht="15.75">
      <c r="A36" s="232">
        <v>6.4</v>
      </c>
      <c r="B36" s="234" t="s">
        <v>317</v>
      </c>
      <c r="C36" s="258">
        <v>0</v>
      </c>
      <c r="D36" s="258">
        <v>0</v>
      </c>
      <c r="E36" s="280">
        <f t="shared" si="1"/>
        <v>0</v>
      </c>
      <c r="F36" s="258">
        <v>0</v>
      </c>
      <c r="G36" s="258">
        <v>0</v>
      </c>
      <c r="H36" s="259">
        <f t="shared" si="0"/>
        <v>0</v>
      </c>
    </row>
    <row r="37" spans="1:8" s="3" customFormat="1" ht="15.75">
      <c r="A37" s="232">
        <v>6.5</v>
      </c>
      <c r="B37" s="234" t="s">
        <v>318</v>
      </c>
      <c r="C37" s="258">
        <v>0</v>
      </c>
      <c r="D37" s="258">
        <v>0</v>
      </c>
      <c r="E37" s="280">
        <f t="shared" si="1"/>
        <v>0</v>
      </c>
      <c r="F37" s="258">
        <v>0</v>
      </c>
      <c r="G37" s="258">
        <v>0</v>
      </c>
      <c r="H37" s="259">
        <f t="shared" si="0"/>
        <v>0</v>
      </c>
    </row>
    <row r="38" spans="1:8" s="3" customFormat="1" ht="25.5">
      <c r="A38" s="232">
        <v>6.6</v>
      </c>
      <c r="B38" s="234" t="s">
        <v>319</v>
      </c>
      <c r="C38" s="258">
        <v>0</v>
      </c>
      <c r="D38" s="258">
        <v>0</v>
      </c>
      <c r="E38" s="280">
        <f t="shared" si="1"/>
        <v>0</v>
      </c>
      <c r="F38" s="258">
        <v>0</v>
      </c>
      <c r="G38" s="258">
        <v>0</v>
      </c>
      <c r="H38" s="259">
        <f t="shared" si="0"/>
        <v>0</v>
      </c>
    </row>
    <row r="39" spans="1:8" s="3" customFormat="1" ht="25.5">
      <c r="A39" s="232">
        <v>6.7</v>
      </c>
      <c r="B39" s="234" t="s">
        <v>320</v>
      </c>
      <c r="C39" s="258">
        <v>0</v>
      </c>
      <c r="D39" s="258">
        <v>0</v>
      </c>
      <c r="E39" s="280">
        <f t="shared" si="1"/>
        <v>0</v>
      </c>
      <c r="F39" s="258">
        <v>0</v>
      </c>
      <c r="G39" s="258">
        <v>0</v>
      </c>
      <c r="H39" s="259">
        <f t="shared" si="0"/>
        <v>0</v>
      </c>
    </row>
    <row r="40" spans="1:8" s="3" customFormat="1" ht="15.75">
      <c r="A40" s="232">
        <v>7</v>
      </c>
      <c r="B40" s="233" t="s">
        <v>321</v>
      </c>
      <c r="C40" s="258">
        <v>16345973.289999999</v>
      </c>
      <c r="D40" s="258">
        <v>14830819.310000002</v>
      </c>
      <c r="E40" s="280">
        <f t="shared" si="1"/>
        <v>31176792.600000001</v>
      </c>
      <c r="F40" s="258">
        <v>13355606.800000001</v>
      </c>
      <c r="G40" s="258">
        <v>23610796</v>
      </c>
      <c r="H40" s="259">
        <f t="shared" si="0"/>
        <v>36966402.799999997</v>
      </c>
    </row>
    <row r="41" spans="1:8" s="3" customFormat="1" ht="25.5">
      <c r="A41" s="232">
        <v>7.1</v>
      </c>
      <c r="B41" s="234" t="s">
        <v>322</v>
      </c>
      <c r="C41" s="258">
        <v>279066.89</v>
      </c>
      <c r="D41" s="258">
        <v>3644194.2290600003</v>
      </c>
      <c r="E41" s="280">
        <f t="shared" si="1"/>
        <v>3923261.1190600004</v>
      </c>
      <c r="F41" s="258">
        <v>37389.180000000008</v>
      </c>
      <c r="G41" s="258">
        <v>0</v>
      </c>
      <c r="H41" s="259">
        <f t="shared" si="0"/>
        <v>37389.180000000008</v>
      </c>
    </row>
    <row r="42" spans="1:8" s="3" customFormat="1" ht="25.5">
      <c r="A42" s="232">
        <v>7.2</v>
      </c>
      <c r="B42" s="234" t="s">
        <v>323</v>
      </c>
      <c r="C42" s="258">
        <v>108</v>
      </c>
      <c r="D42" s="258">
        <v>0</v>
      </c>
      <c r="E42" s="280">
        <f t="shared" si="1"/>
        <v>108</v>
      </c>
      <c r="F42" s="258">
        <v>286.32</v>
      </c>
      <c r="G42" s="258">
        <v>0</v>
      </c>
      <c r="H42" s="259">
        <f t="shared" si="0"/>
        <v>286.32</v>
      </c>
    </row>
    <row r="43" spans="1:8" s="3" customFormat="1" ht="25.5">
      <c r="A43" s="232">
        <v>7.3</v>
      </c>
      <c r="B43" s="234" t="s">
        <v>324</v>
      </c>
      <c r="C43" s="258">
        <v>11926026.039999999</v>
      </c>
      <c r="D43" s="258">
        <v>10335435.34</v>
      </c>
      <c r="E43" s="280">
        <f t="shared" si="1"/>
        <v>22261461.379999999</v>
      </c>
      <c r="F43" s="258">
        <v>10355814.43</v>
      </c>
      <c r="G43" s="258">
        <v>16714170.77</v>
      </c>
      <c r="H43" s="259">
        <f t="shared" si="0"/>
        <v>27069985.199999999</v>
      </c>
    </row>
    <row r="44" spans="1:8" s="3" customFormat="1" ht="25.5">
      <c r="A44" s="232">
        <v>7.4</v>
      </c>
      <c r="B44" s="234" t="s">
        <v>325</v>
      </c>
      <c r="C44" s="258">
        <v>4419947.25</v>
      </c>
      <c r="D44" s="258">
        <v>4495383.9700000025</v>
      </c>
      <c r="E44" s="280">
        <f t="shared" si="1"/>
        <v>8915331.2200000025</v>
      </c>
      <c r="F44" s="258">
        <v>2999792.37</v>
      </c>
      <c r="G44" s="258">
        <v>6896625.2300000004</v>
      </c>
      <c r="H44" s="259">
        <f t="shared" si="0"/>
        <v>9896417.6000000015</v>
      </c>
    </row>
    <row r="45" spans="1:8" s="3" customFormat="1" ht="15.75">
      <c r="A45" s="232">
        <v>8</v>
      </c>
      <c r="B45" s="233" t="s">
        <v>326</v>
      </c>
      <c r="C45" s="258">
        <v>29793.861333333331</v>
      </c>
      <c r="D45" s="258">
        <v>5935036.4865864003</v>
      </c>
      <c r="E45" s="280">
        <f t="shared" si="1"/>
        <v>5964830.3479197333</v>
      </c>
      <c r="F45" s="258">
        <v>43640.501333333326</v>
      </c>
      <c r="G45" s="258">
        <v>6937504.4200728005</v>
      </c>
      <c r="H45" s="259">
        <f t="shared" si="0"/>
        <v>6981144.921406134</v>
      </c>
    </row>
    <row r="46" spans="1:8" s="3" customFormat="1" ht="15.75">
      <c r="A46" s="232">
        <v>8.1</v>
      </c>
      <c r="B46" s="234" t="s">
        <v>327</v>
      </c>
      <c r="C46" s="258">
        <v>0</v>
      </c>
      <c r="D46" s="258">
        <v>0</v>
      </c>
      <c r="E46" s="280">
        <f t="shared" si="1"/>
        <v>0</v>
      </c>
      <c r="F46" s="258">
        <v>0</v>
      </c>
      <c r="G46" s="258">
        <v>0</v>
      </c>
      <c r="H46" s="259">
        <f t="shared" si="0"/>
        <v>0</v>
      </c>
    </row>
    <row r="47" spans="1:8" s="3" customFormat="1" ht="15.75">
      <c r="A47" s="232">
        <v>8.1999999999999993</v>
      </c>
      <c r="B47" s="234" t="s">
        <v>328</v>
      </c>
      <c r="C47" s="258">
        <v>13656.96</v>
      </c>
      <c r="D47" s="258">
        <v>1445840.1627480004</v>
      </c>
      <c r="E47" s="280">
        <f t="shared" si="1"/>
        <v>1459497.1227480003</v>
      </c>
      <c r="F47" s="258">
        <v>13656.96</v>
      </c>
      <c r="G47" s="258">
        <v>1292465.6395199997</v>
      </c>
      <c r="H47" s="259">
        <f t="shared" si="0"/>
        <v>1306122.5995199997</v>
      </c>
    </row>
    <row r="48" spans="1:8" s="3" customFormat="1" ht="15.75">
      <c r="A48" s="232">
        <v>8.3000000000000007</v>
      </c>
      <c r="B48" s="234" t="s">
        <v>329</v>
      </c>
      <c r="C48" s="258">
        <v>9534.8266666666677</v>
      </c>
      <c r="D48" s="258">
        <v>1066947.59736</v>
      </c>
      <c r="E48" s="280">
        <f t="shared" si="1"/>
        <v>1076482.4240266667</v>
      </c>
      <c r="F48" s="258">
        <v>13656.96</v>
      </c>
      <c r="G48" s="258">
        <v>1222594.2523199997</v>
      </c>
      <c r="H48" s="259">
        <f t="shared" si="0"/>
        <v>1236251.2123199997</v>
      </c>
    </row>
    <row r="49" spans="1:8" s="3" customFormat="1" ht="15.75">
      <c r="A49" s="232">
        <v>8.4</v>
      </c>
      <c r="B49" s="234" t="s">
        <v>330</v>
      </c>
      <c r="C49" s="258">
        <v>2872.9599999999991</v>
      </c>
      <c r="D49" s="258">
        <v>1066947.59736</v>
      </c>
      <c r="E49" s="280">
        <f t="shared" si="1"/>
        <v>1069820.55736</v>
      </c>
      <c r="F49" s="258">
        <v>9613.493333333332</v>
      </c>
      <c r="G49" s="258">
        <v>1047624.51312</v>
      </c>
      <c r="H49" s="259">
        <f t="shared" si="0"/>
        <v>1057238.0064533334</v>
      </c>
    </row>
    <row r="50" spans="1:8" s="3" customFormat="1" ht="15.75">
      <c r="A50" s="232">
        <v>8.5</v>
      </c>
      <c r="B50" s="234" t="s">
        <v>331</v>
      </c>
      <c r="C50" s="258">
        <v>792.96</v>
      </c>
      <c r="D50" s="258">
        <v>926295.42365999985</v>
      </c>
      <c r="E50" s="280">
        <f t="shared" si="1"/>
        <v>927088.38365999982</v>
      </c>
      <c r="F50" s="258">
        <v>2972.9599999999996</v>
      </c>
      <c r="G50" s="258">
        <v>1047624.51312</v>
      </c>
      <c r="H50" s="259">
        <f t="shared" si="0"/>
        <v>1050597.47312</v>
      </c>
    </row>
    <row r="51" spans="1:8" s="3" customFormat="1" ht="15.75">
      <c r="A51" s="232">
        <v>8.6</v>
      </c>
      <c r="B51" s="234" t="s">
        <v>332</v>
      </c>
      <c r="C51" s="258">
        <v>792.96</v>
      </c>
      <c r="D51" s="258">
        <v>546583.04323199997</v>
      </c>
      <c r="E51" s="280">
        <f t="shared" si="1"/>
        <v>547376.00323199993</v>
      </c>
      <c r="F51" s="258">
        <v>792.96</v>
      </c>
      <c r="G51" s="258">
        <v>912281.73522799998</v>
      </c>
      <c r="H51" s="259">
        <f t="shared" si="0"/>
        <v>913074.69522799994</v>
      </c>
    </row>
    <row r="52" spans="1:8" s="3" customFormat="1" ht="15.75">
      <c r="A52" s="232">
        <v>8.6999999999999993</v>
      </c>
      <c r="B52" s="234" t="s">
        <v>333</v>
      </c>
      <c r="C52" s="258">
        <v>2143.1946666666668</v>
      </c>
      <c r="D52" s="258">
        <v>882422.66222639999</v>
      </c>
      <c r="E52" s="280">
        <f t="shared" si="1"/>
        <v>884565.85689306667</v>
      </c>
      <c r="F52" s="258">
        <v>2947.1679999999997</v>
      </c>
      <c r="G52" s="258">
        <v>1414913.7667647998</v>
      </c>
      <c r="H52" s="259">
        <f t="shared" si="0"/>
        <v>1417860.9347647999</v>
      </c>
    </row>
    <row r="53" spans="1:8" s="3" customFormat="1" ht="26.25" thickBot="1">
      <c r="A53" s="237">
        <v>9</v>
      </c>
      <c r="B53" s="238" t="s">
        <v>334</v>
      </c>
      <c r="C53" s="281"/>
      <c r="D53" s="281"/>
      <c r="E53" s="282">
        <f t="shared" si="1"/>
        <v>0</v>
      </c>
      <c r="F53" s="281"/>
      <c r="G53" s="281"/>
      <c r="H53" s="265">
        <f t="shared" si="0"/>
        <v>0</v>
      </c>
    </row>
  </sheetData>
  <mergeCells count="4">
    <mergeCell ref="A5:A6"/>
    <mergeCell ref="B5:B6"/>
    <mergeCell ref="C5:E5"/>
    <mergeCell ref="F5:H5"/>
  </mergeCell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75">
      <c r="A1" s="18" t="s">
        <v>196</v>
      </c>
      <c r="B1" s="192" t="s">
        <v>419</v>
      </c>
      <c r="C1" s="17"/>
      <c r="D1" s="365"/>
    </row>
    <row r="2" spans="1:8" ht="15">
      <c r="A2" s="18" t="s">
        <v>197</v>
      </c>
      <c r="B2" s="416">
        <v>43281</v>
      </c>
      <c r="C2" s="30"/>
      <c r="D2" s="19"/>
      <c r="E2" s="12"/>
      <c r="F2" s="12"/>
      <c r="G2" s="12"/>
      <c r="H2" s="12"/>
    </row>
    <row r="3" spans="1:8" ht="15">
      <c r="A3" s="18"/>
      <c r="B3" s="17"/>
      <c r="C3" s="30"/>
      <c r="D3" s="19"/>
      <c r="E3" s="12"/>
      <c r="F3" s="12"/>
      <c r="G3" s="12"/>
      <c r="H3" s="12"/>
    </row>
    <row r="4" spans="1:8" ht="15" customHeight="1" thickBot="1">
      <c r="A4" s="226" t="s">
        <v>341</v>
      </c>
      <c r="B4" s="227" t="s">
        <v>195</v>
      </c>
      <c r="C4" s="226"/>
      <c r="D4" s="228" t="s">
        <v>100</v>
      </c>
    </row>
    <row r="5" spans="1:8" ht="15" customHeight="1">
      <c r="A5" s="222" t="s">
        <v>32</v>
      </c>
      <c r="B5" s="223"/>
      <c r="C5" s="224" t="s">
        <v>5</v>
      </c>
      <c r="D5" s="225" t="s">
        <v>6</v>
      </c>
    </row>
    <row r="6" spans="1:8" ht="15" customHeight="1">
      <c r="A6" s="393">
        <v>1</v>
      </c>
      <c r="B6" s="394" t="s">
        <v>200</v>
      </c>
      <c r="C6" s="395">
        <f>C7+C9+C10</f>
        <v>1153353770.1840222</v>
      </c>
      <c r="D6" s="396">
        <f>D7+D9+D10</f>
        <v>1141792988.1511815</v>
      </c>
    </row>
    <row r="7" spans="1:8" ht="15" customHeight="1">
      <c r="A7" s="393">
        <v>1.1000000000000001</v>
      </c>
      <c r="B7" s="397" t="s">
        <v>27</v>
      </c>
      <c r="C7" s="398">
        <v>1080739801.978667</v>
      </c>
      <c r="D7" s="399">
        <v>1061290554.6087964</v>
      </c>
    </row>
    <row r="8" spans="1:8" ht="25.5">
      <c r="A8" s="393" t="s">
        <v>260</v>
      </c>
      <c r="B8" s="400" t="s">
        <v>335</v>
      </c>
      <c r="C8" s="398">
        <v>2859228.4750000006</v>
      </c>
      <c r="D8" s="399">
        <v>5647820</v>
      </c>
    </row>
    <row r="9" spans="1:8" ht="15" customHeight="1">
      <c r="A9" s="393">
        <v>1.2</v>
      </c>
      <c r="B9" s="397" t="s">
        <v>28</v>
      </c>
      <c r="C9" s="398">
        <v>70936188.174635261</v>
      </c>
      <c r="D9" s="399">
        <v>77790571.804765016</v>
      </c>
    </row>
    <row r="10" spans="1:8" ht="15" customHeight="1">
      <c r="A10" s="393">
        <v>1.3</v>
      </c>
      <c r="B10" s="402" t="s">
        <v>83</v>
      </c>
      <c r="C10" s="401">
        <v>1677780.0307199999</v>
      </c>
      <c r="D10" s="399">
        <v>2711861.7376199998</v>
      </c>
    </row>
    <row r="11" spans="1:8" ht="15" customHeight="1">
      <c r="A11" s="393">
        <v>2</v>
      </c>
      <c r="B11" s="394" t="s">
        <v>201</v>
      </c>
      <c r="C11" s="398">
        <v>21400478.523485877</v>
      </c>
      <c r="D11" s="399">
        <v>12666770.430897832</v>
      </c>
    </row>
    <row r="12" spans="1:8" ht="15" customHeight="1">
      <c r="A12" s="412">
        <v>3</v>
      </c>
      <c r="B12" s="413" t="s">
        <v>199</v>
      </c>
      <c r="C12" s="401">
        <v>161914684.94374996</v>
      </c>
      <c r="D12" s="414">
        <v>161914684.94374996</v>
      </c>
    </row>
    <row r="13" spans="1:8" ht="15" customHeight="1" thickBot="1">
      <c r="A13" s="143">
        <v>4</v>
      </c>
      <c r="B13" s="144" t="s">
        <v>261</v>
      </c>
      <c r="C13" s="283">
        <f>C6+C11+C12</f>
        <v>1336668933.651258</v>
      </c>
      <c r="D13" s="284">
        <f>D6+D11+D12</f>
        <v>1316374443.5258293</v>
      </c>
    </row>
    <row r="14" spans="1:8">
      <c r="B14" s="24"/>
    </row>
    <row r="15" spans="1:8">
      <c r="B15" s="112"/>
    </row>
    <row r="16" spans="1:8">
      <c r="B16" s="112"/>
    </row>
    <row r="17" spans="2:2">
      <c r="B17" s="112"/>
    </row>
    <row r="18" spans="2:2">
      <c r="B18" s="112"/>
    </row>
  </sheetData>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27"/>
  <sheetViews>
    <sheetView zoomScaleNormal="100" workbookViewId="0">
      <pane xSplit="1" ySplit="4" topLeftCell="B5" activePane="bottomRight" state="frozen"/>
      <selection activeCell="B22" sqref="B22"/>
      <selection pane="topRight" activeCell="B22" sqref="B22"/>
      <selection pane="bottomLeft" activeCell="B22" sqref="B22"/>
      <selection pane="bottomRight" activeCell="B22" sqref="B22"/>
    </sheetView>
  </sheetViews>
  <sheetFormatPr defaultRowHeight="15"/>
  <cols>
    <col min="1" max="1" width="9.5703125" style="2" bestFit="1" customWidth="1"/>
    <col min="2" max="2" width="90.42578125" style="2" bestFit="1" customWidth="1"/>
    <col min="3" max="3" width="9.140625" style="2"/>
  </cols>
  <sheetData>
    <row r="1" spans="1:3">
      <c r="A1" s="2" t="s">
        <v>196</v>
      </c>
      <c r="B1" s="192" t="s">
        <v>419</v>
      </c>
    </row>
    <row r="2" spans="1:3">
      <c r="A2" s="2" t="s">
        <v>197</v>
      </c>
      <c r="B2" s="416">
        <v>43281</v>
      </c>
    </row>
    <row r="4" spans="1:3" ht="16.5" customHeight="1" thickBot="1">
      <c r="A4" s="239" t="s">
        <v>342</v>
      </c>
      <c r="B4" s="66" t="s">
        <v>156</v>
      </c>
      <c r="C4" s="14"/>
    </row>
    <row r="5" spans="1:3" ht="15.75">
      <c r="A5" s="11"/>
      <c r="B5" s="464" t="s">
        <v>157</v>
      </c>
      <c r="C5" s="465"/>
    </row>
    <row r="6" spans="1:3" ht="15.75">
      <c r="A6" s="15">
        <v>1</v>
      </c>
      <c r="B6" s="68" t="s">
        <v>423</v>
      </c>
      <c r="C6" s="69"/>
    </row>
    <row r="7" spans="1:3" ht="15.75">
      <c r="A7" s="15">
        <v>2</v>
      </c>
      <c r="B7" s="68" t="s">
        <v>424</v>
      </c>
      <c r="C7" s="69"/>
    </row>
    <row r="8" spans="1:3" ht="15.75">
      <c r="A8" s="15">
        <v>3</v>
      </c>
      <c r="B8" s="68" t="s">
        <v>425</v>
      </c>
      <c r="C8" s="69"/>
    </row>
    <row r="9" spans="1:3" ht="15.75">
      <c r="A9" s="15">
        <v>4</v>
      </c>
      <c r="B9" s="68" t="s">
        <v>426</v>
      </c>
      <c r="C9" s="69"/>
    </row>
    <row r="10" spans="1:3" ht="15.75">
      <c r="A10" s="15">
        <v>5</v>
      </c>
      <c r="B10" s="68" t="s">
        <v>427</v>
      </c>
      <c r="C10" s="69"/>
    </row>
    <row r="11" spans="1:3" ht="15.75">
      <c r="A11" s="15">
        <v>6</v>
      </c>
      <c r="B11" s="68" t="s">
        <v>428</v>
      </c>
      <c r="C11" s="69"/>
    </row>
    <row r="12" spans="1:3" ht="15.75">
      <c r="A12" s="15"/>
      <c r="B12" s="466"/>
      <c r="C12" s="467"/>
    </row>
    <row r="13" spans="1:3" ht="15.75">
      <c r="A13" s="15"/>
      <c r="B13" s="468" t="s">
        <v>158</v>
      </c>
      <c r="C13" s="469"/>
    </row>
    <row r="14" spans="1:3" ht="15.75">
      <c r="A14" s="15">
        <v>1</v>
      </c>
      <c r="B14" s="28" t="s">
        <v>429</v>
      </c>
      <c r="C14" s="67"/>
    </row>
    <row r="15" spans="1:3" ht="15.75">
      <c r="A15" s="15">
        <v>2</v>
      </c>
      <c r="B15" s="28" t="s">
        <v>430</v>
      </c>
      <c r="C15" s="67"/>
    </row>
    <row r="16" spans="1:3" ht="15.75">
      <c r="A16" s="15">
        <v>3</v>
      </c>
      <c r="B16" s="28" t="s">
        <v>431</v>
      </c>
      <c r="C16" s="67"/>
    </row>
    <row r="17" spans="1:3" ht="15.75">
      <c r="A17" s="15">
        <v>4</v>
      </c>
      <c r="B17" s="28" t="s">
        <v>432</v>
      </c>
      <c r="C17" s="67"/>
    </row>
    <row r="18" spans="1:3" ht="15.75">
      <c r="A18" s="15">
        <v>5</v>
      </c>
      <c r="B18" s="28" t="s">
        <v>433</v>
      </c>
      <c r="C18" s="67"/>
    </row>
    <row r="19" spans="1:3" ht="15.75">
      <c r="A19" s="15">
        <v>6</v>
      </c>
      <c r="B19" s="28" t="s">
        <v>434</v>
      </c>
      <c r="C19" s="67"/>
    </row>
    <row r="20" spans="1:3" ht="15.75" customHeight="1">
      <c r="A20" s="15"/>
      <c r="B20" s="28"/>
      <c r="C20" s="29"/>
    </row>
    <row r="21" spans="1:3" ht="30" customHeight="1">
      <c r="A21" s="15"/>
      <c r="B21" s="470" t="s">
        <v>159</v>
      </c>
      <c r="C21" s="471"/>
    </row>
    <row r="22" spans="1:3" ht="15.75">
      <c r="A22" s="15">
        <v>1</v>
      </c>
      <c r="B22" s="68" t="s">
        <v>435</v>
      </c>
      <c r="C22" s="426">
        <v>0.97384321770185212</v>
      </c>
    </row>
    <row r="23" spans="1:3" ht="15.75">
      <c r="A23" s="424">
        <v>2</v>
      </c>
      <c r="B23" s="425" t="s">
        <v>436</v>
      </c>
      <c r="C23" s="426">
        <v>1.472765597699272E-2</v>
      </c>
    </row>
    <row r="24" spans="1:3" ht="15.75" customHeight="1">
      <c r="A24" s="15"/>
      <c r="B24" s="68"/>
      <c r="C24" s="69"/>
    </row>
    <row r="25" spans="1:3" ht="29.25" customHeight="1">
      <c r="A25" s="15"/>
      <c r="B25" s="470" t="s">
        <v>282</v>
      </c>
      <c r="C25" s="471"/>
    </row>
    <row r="26" spans="1:3" ht="15.75">
      <c r="A26" s="15">
        <v>1</v>
      </c>
      <c r="B26" s="68" t="s">
        <v>437</v>
      </c>
      <c r="C26" s="426">
        <v>0.59336267254573849</v>
      </c>
    </row>
    <row r="27" spans="1:3" ht="16.5" thickBot="1">
      <c r="A27" s="16"/>
      <c r="B27" s="70"/>
      <c r="C27" s="71"/>
    </row>
  </sheetData>
  <mergeCells count="5">
    <mergeCell ref="B5:C5"/>
    <mergeCell ref="B12:C12"/>
    <mergeCell ref="B13:C13"/>
    <mergeCell ref="B25:C25"/>
    <mergeCell ref="B21:C21"/>
  </mergeCell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22" sqref="B22"/>
      <selection pane="topRight" activeCell="B22" sqref="B22"/>
      <selection pane="bottomLeft" activeCell="B22" sqref="B22"/>
      <selection pane="bottomRight" activeCell="B22" sqref="B2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196</v>
      </c>
      <c r="B1" s="192" t="s">
        <v>419</v>
      </c>
    </row>
    <row r="2" spans="1:7" s="22" customFormat="1" ht="15.75" customHeight="1">
      <c r="A2" s="22" t="s">
        <v>197</v>
      </c>
      <c r="B2" s="416">
        <v>43281</v>
      </c>
    </row>
    <row r="3" spans="1:7" s="22" customFormat="1" ht="15.75" customHeight="1"/>
    <row r="4" spans="1:7" s="22" customFormat="1" ht="15.75" customHeight="1" thickBot="1">
      <c r="A4" s="240" t="s">
        <v>343</v>
      </c>
      <c r="B4" s="241" t="s">
        <v>271</v>
      </c>
      <c r="C4" s="201"/>
      <c r="D4" s="201"/>
      <c r="E4" s="202" t="s">
        <v>100</v>
      </c>
    </row>
    <row r="5" spans="1:7" s="127" customFormat="1" ht="17.45" customHeight="1">
      <c r="A5" s="378"/>
      <c r="B5" s="379"/>
      <c r="C5" s="200" t="s">
        <v>0</v>
      </c>
      <c r="D5" s="200" t="s">
        <v>1</v>
      </c>
      <c r="E5" s="380" t="s">
        <v>2</v>
      </c>
    </row>
    <row r="6" spans="1:7" s="167" customFormat="1" ht="14.45" customHeight="1">
      <c r="A6" s="381"/>
      <c r="B6" s="472" t="s">
        <v>239</v>
      </c>
      <c r="C6" s="472" t="s">
        <v>238</v>
      </c>
      <c r="D6" s="473" t="s">
        <v>237</v>
      </c>
      <c r="E6" s="474"/>
      <c r="G6"/>
    </row>
    <row r="7" spans="1:7" s="167" customFormat="1" ht="99.6" customHeight="1">
      <c r="A7" s="381"/>
      <c r="B7" s="472"/>
      <c r="C7" s="472"/>
      <c r="D7" s="374" t="s">
        <v>236</v>
      </c>
      <c r="E7" s="375" t="s">
        <v>405</v>
      </c>
      <c r="G7"/>
    </row>
    <row r="8" spans="1:7">
      <c r="A8" s="382">
        <v>1</v>
      </c>
      <c r="B8" s="383" t="s">
        <v>161</v>
      </c>
      <c r="C8" s="384">
        <v>59674521</v>
      </c>
      <c r="D8" s="384"/>
      <c r="E8" s="385">
        <v>59674521</v>
      </c>
    </row>
    <row r="9" spans="1:7">
      <c r="A9" s="382">
        <v>2</v>
      </c>
      <c r="B9" s="383" t="s">
        <v>162</v>
      </c>
      <c r="C9" s="384">
        <v>192101847</v>
      </c>
      <c r="D9" s="384"/>
      <c r="E9" s="385">
        <v>192101847</v>
      </c>
    </row>
    <row r="10" spans="1:7">
      <c r="A10" s="382">
        <v>3</v>
      </c>
      <c r="B10" s="383" t="s">
        <v>235</v>
      </c>
      <c r="C10" s="384">
        <v>63183861</v>
      </c>
      <c r="D10" s="384"/>
      <c r="E10" s="385">
        <v>63183861</v>
      </c>
    </row>
    <row r="11" spans="1:7" ht="25.5">
      <c r="A11" s="382">
        <v>4</v>
      </c>
      <c r="B11" s="383" t="s">
        <v>192</v>
      </c>
      <c r="C11" s="384">
        <v>0</v>
      </c>
      <c r="D11" s="384"/>
      <c r="E11" s="385">
        <v>0</v>
      </c>
    </row>
    <row r="12" spans="1:7">
      <c r="A12" s="382">
        <v>5</v>
      </c>
      <c r="B12" s="383" t="s">
        <v>164</v>
      </c>
      <c r="C12" s="384">
        <v>100994397</v>
      </c>
      <c r="D12" s="384"/>
      <c r="E12" s="385">
        <v>100994397</v>
      </c>
    </row>
    <row r="13" spans="1:7">
      <c r="A13" s="382">
        <v>6.1</v>
      </c>
      <c r="B13" s="383" t="s">
        <v>165</v>
      </c>
      <c r="C13" s="386">
        <v>1048314695.2879429</v>
      </c>
      <c r="D13" s="384"/>
      <c r="E13" s="385">
        <v>1048314695.2879429</v>
      </c>
    </row>
    <row r="14" spans="1:7">
      <c r="A14" s="382">
        <v>6.2</v>
      </c>
      <c r="B14" s="387" t="s">
        <v>166</v>
      </c>
      <c r="C14" s="386">
        <v>-57092940.303113192</v>
      </c>
      <c r="D14" s="384"/>
      <c r="E14" s="385">
        <v>-57092940.303113192</v>
      </c>
    </row>
    <row r="15" spans="1:7">
      <c r="A15" s="382">
        <v>6</v>
      </c>
      <c r="B15" s="383" t="s">
        <v>234</v>
      </c>
      <c r="C15" s="384">
        <v>991221754.98482966</v>
      </c>
      <c r="D15" s="384"/>
      <c r="E15" s="385">
        <v>991221754.98482966</v>
      </c>
    </row>
    <row r="16" spans="1:7" ht="25.5">
      <c r="A16" s="382">
        <v>7</v>
      </c>
      <c r="B16" s="383" t="s">
        <v>168</v>
      </c>
      <c r="C16" s="384">
        <v>9295395</v>
      </c>
      <c r="D16" s="384"/>
      <c r="E16" s="385">
        <v>9295395</v>
      </c>
    </row>
    <row r="17" spans="1:7">
      <c r="A17" s="382">
        <v>8</v>
      </c>
      <c r="B17" s="383" t="s">
        <v>169</v>
      </c>
      <c r="C17" s="384">
        <v>9135972.3499999996</v>
      </c>
      <c r="D17" s="384"/>
      <c r="E17" s="385">
        <v>9135972.3499999996</v>
      </c>
      <c r="F17" s="6"/>
      <c r="G17" s="6"/>
    </row>
    <row r="18" spans="1:7">
      <c r="A18" s="382">
        <v>9</v>
      </c>
      <c r="B18" s="383" t="s">
        <v>170</v>
      </c>
      <c r="C18" s="384">
        <v>54000</v>
      </c>
      <c r="D18" s="384"/>
      <c r="E18" s="385">
        <v>54000</v>
      </c>
      <c r="G18" s="6"/>
    </row>
    <row r="19" spans="1:7" ht="25.5">
      <c r="A19" s="382">
        <v>10</v>
      </c>
      <c r="B19" s="383" t="s">
        <v>171</v>
      </c>
      <c r="C19" s="384">
        <v>43778281</v>
      </c>
      <c r="D19" s="384">
        <v>7686783</v>
      </c>
      <c r="E19" s="385">
        <v>36091498</v>
      </c>
      <c r="G19" s="6"/>
    </row>
    <row r="20" spans="1:7">
      <c r="A20" s="382">
        <v>11</v>
      </c>
      <c r="B20" s="383" t="s">
        <v>172</v>
      </c>
      <c r="C20" s="384">
        <v>39938396.810000002</v>
      </c>
      <c r="D20" s="384"/>
      <c r="E20" s="385">
        <v>39938396.810000002</v>
      </c>
    </row>
    <row r="21" spans="1:7" ht="51.75" thickBot="1">
      <c r="A21" s="388"/>
      <c r="B21" s="389" t="s">
        <v>378</v>
      </c>
      <c r="C21" s="334">
        <f>SUM(C8:C12, C15:C20)</f>
        <v>1509378426.1448295</v>
      </c>
      <c r="D21" s="334">
        <f>SUM(D8:D12, D15:D20)</f>
        <v>7686783</v>
      </c>
      <c r="E21" s="390">
        <f>SUM(E8:E12, E15:E20)</f>
        <v>1501691643.1448295</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scale="72"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22" sqref="B22"/>
      <selection pane="topRight" activeCell="B22" sqref="B22"/>
      <selection pane="bottomLeft" activeCell="B22" sqref="B22"/>
      <selection pane="bottomRight" activeCell="B22" sqref="B2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196</v>
      </c>
      <c r="B1" s="192" t="s">
        <v>419</v>
      </c>
    </row>
    <row r="2" spans="1:6" s="22" customFormat="1" ht="15.75" customHeight="1">
      <c r="A2" s="22" t="s">
        <v>197</v>
      </c>
      <c r="B2" s="416">
        <v>43281</v>
      </c>
      <c r="C2"/>
      <c r="D2"/>
      <c r="E2"/>
      <c r="F2"/>
    </row>
    <row r="3" spans="1:6" s="22" customFormat="1" ht="15.75" customHeight="1">
      <c r="C3"/>
      <c r="D3"/>
      <c r="E3"/>
      <c r="F3"/>
    </row>
    <row r="4" spans="1:6" s="22" customFormat="1" ht="26.25" thickBot="1">
      <c r="A4" s="22" t="s">
        <v>344</v>
      </c>
      <c r="B4" s="208" t="s">
        <v>275</v>
      </c>
      <c r="C4" s="202" t="s">
        <v>100</v>
      </c>
      <c r="D4"/>
      <c r="E4"/>
      <c r="F4"/>
    </row>
    <row r="5" spans="1:6" ht="26.25">
      <c r="A5" s="203">
        <v>1</v>
      </c>
      <c r="B5" s="204" t="s">
        <v>352</v>
      </c>
      <c r="C5" s="285">
        <f>'7. LI1'!E21</f>
        <v>1501691643.1448295</v>
      </c>
    </row>
    <row r="6" spans="1:6" s="193" customFormat="1">
      <c r="A6" s="126">
        <v>2.1</v>
      </c>
      <c r="B6" s="210" t="s">
        <v>276</v>
      </c>
      <c r="C6" s="286">
        <v>163871797.45533001</v>
      </c>
    </row>
    <row r="7" spans="1:6" s="4" customFormat="1" ht="25.5" outlineLevel="1">
      <c r="A7" s="209">
        <v>2.2000000000000002</v>
      </c>
      <c r="B7" s="205" t="s">
        <v>277</v>
      </c>
      <c r="C7" s="287">
        <v>29595867.935999997</v>
      </c>
    </row>
    <row r="8" spans="1:6" s="4" customFormat="1" ht="26.25">
      <c r="A8" s="209">
        <v>3</v>
      </c>
      <c r="B8" s="206" t="s">
        <v>353</v>
      </c>
      <c r="C8" s="288">
        <f>SUM(C5:C7)</f>
        <v>1695159308.5361598</v>
      </c>
    </row>
    <row r="9" spans="1:6" s="193" customFormat="1">
      <c r="A9" s="126">
        <v>4</v>
      </c>
      <c r="B9" s="213" t="s">
        <v>272</v>
      </c>
      <c r="C9" s="286">
        <v>17841094.266606912</v>
      </c>
    </row>
    <row r="10" spans="1:6" s="4" customFormat="1" ht="25.5" outlineLevel="1">
      <c r="A10" s="209">
        <v>5.0999999999999996</v>
      </c>
      <c r="B10" s="205" t="s">
        <v>283</v>
      </c>
      <c r="C10" s="287">
        <v>-70831859.706720009</v>
      </c>
    </row>
    <row r="11" spans="1:6" s="4" customFormat="1" ht="25.5" outlineLevel="1">
      <c r="A11" s="209">
        <v>5.2</v>
      </c>
      <c r="B11" s="205" t="s">
        <v>284</v>
      </c>
      <c r="C11" s="287">
        <v>-27918087.905279998</v>
      </c>
    </row>
    <row r="12" spans="1:6" s="4" customFormat="1">
      <c r="A12" s="209">
        <v>6</v>
      </c>
      <c r="B12" s="211" t="s">
        <v>273</v>
      </c>
      <c r="C12" s="391">
        <v>326745.39</v>
      </c>
    </row>
    <row r="13" spans="1:6" s="4" customFormat="1" ht="15.75" thickBot="1">
      <c r="A13" s="212">
        <v>7</v>
      </c>
      <c r="B13" s="207" t="s">
        <v>274</v>
      </c>
      <c r="C13" s="289">
        <f>SUM(C8:C12)</f>
        <v>1614577200.5807664</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25" right="0.25" top="0.75" bottom="0.75" header="0.3" footer="0.3"/>
  <pageSetup paperSize="9" scale="94"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QTROEPLs+Lx0+P7ozTwqH+EvHlc=</DigestValue>
    </Reference>
    <Reference URI="#idOfficeObject" Type="http://www.w3.org/2000/09/xmldsig#Object">
      <DigestMethod Algorithm="http://www.w3.org/2000/09/xmldsig#sha1"/>
      <DigestValue>f2eYYPkMjaxQXQBudm8BmCg2ADY=</DigestValue>
    </Reference>
    <Reference URI="#idSignedProperties" Type="http://uri.etsi.org/01903#SignedProperties">
      <Transforms>
        <Transform Algorithm="http://www.w3.org/TR/2001/REC-xml-c14n-20010315"/>
      </Transforms>
      <DigestMethod Algorithm="http://www.w3.org/2000/09/xmldsig#sha1"/>
      <DigestValue>PddTQQ+I3fOsHlCX60TvuMUdYfc=</DigestValue>
    </Reference>
  </SignedInfo>
  <SignatureValue>DgOaSlMWNq0ad7FlKqUJeNrrzVed+mxSDxJ24HehM836CzAqkCWzdhjKlmVeWHtdDDe/JJ9GQnlI
zA1QFA11a2S0/GX2ivgdtvmVRcTand7zRulV3FD52OUc4P1UfzbpU37J0rAJLePOxOMwty2GVe+k
YUxEsfPe2dY7RAPADXllUU+0ZbkEkYKlzND8PY7DRyBpRUn10dhPDQPQDcsRgwK492L3lGeJIE/0
lYucQOZj1NL1uuBiy4hbCYxGuCvZMTyRCdy0kzGzJZzLSRgJOPzl3cQDPF+q+H+1me4et8Ob1xqk
HjjgZ0huRig+n2xtyulOH1ihIgmlIA82EqsMvQ==</SignatureValue>
  <KeyInfo>
    <X509Data>
      <X509Certificate>MIIGRjCCBS6gAwIBAgIKfDjd0gACAAAc8jANBgkqhkiG9w0BAQsFADBKMRIwEAYKCZImiZPyLGQB
GRYCZ2UxEzARBgoJkiaJk/IsZAEZFgNuYmcxHzAdBgNVBAMTFk5CRyBDbGFzcyAyIElOVCBTdWIg
Q0EwHhcNMTcwMjE1MTQwMzUxWhcNMTkwMjE1MTQwMzUxWjBEMR0wGwYDVQQKExRKU0MgVlRCIEJh
bmsgR2VvcmdpYTEjMCEGA1UEAxMaQlZUIC0gSXJha2xpIENoYWtobmFzaHZpbGkwggEiMA0GCSqG
SIb3DQEBAQUAA4IBDwAwggEKAoIBAQCxiGLThxYQeGn4FuZNM9noJRo9aIVyE/DUxVWijsXuBo3b
OSd8GS+htVeNMBTh3RgGVtsfBzi9FrGBHyLySpHVbyxDpf4B/yWV+FjWhH31N6MXsFpXS3xjuPNO
DCtNdt+A/xHmgUggUfnIhrVg3/FyJglYOwVgHsiWGQT0DGNoDC9apsWmHdsSVUohOiIQx3OSjQqA
Kk2fIp4808hi2U2dgNLk2GRVdQQe7ojjsfIkJI/cbqok4aephw5tRYbz4QQ9m+NIAyisdUFJUnWE
JsRGxisGGFPEMrEJfY6cB3Ix7ZpNGqppp1d0fEHB5lNMO/cHHqqPsZdGxZu36HdEKHcNAgMBAAGj
ggMyMIIDLjA8BgkrBgEEAYI3FQcELzAtBiUrBgEEAYI3FQjmsmCDjfVEhoGZCYO4oUqDvoRxBIHP
kBGGr54RAgFkAgEbMB0GA1UdJQQWMBQGCCsGAQUFBwMCBggrBgEFBQcDBDALBgNVHQ8EBAMCB4Aw
JwYJKwYBBAGCNxUKBBowGDAKBggrBgEFBQcDAjAKBggrBgEFBQcDBDAdBgNVHQ4EFgQU+lTZw8pa
NUKj1la805ElgWahjMswHwYDVR0jBBgwFoAUwy7SL/BMLxnCJ4L89i6sarBJz8EwggElBgNVHR8E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MjBJTlQlMjBTdWIlMjBDQSgyKS5jcnQwDQYJKoZIhvcNAQELBQADggEBAJDTni8aCYhYPDilYMrO
LroqTQXHPkDBrYvpC8FrzCK65+n0pacE6n/L1pkGm6+HqaDiYleRdshj8tcBTFU/K7d+SrE+UB4e
GXv/UPcvrLSlPd3ro2ZVN/ucbOgbbpPRQ9838hTccZtg3HLyk3Sx2tmdu1Rz/ABtv/uO1oHyFylZ
ppJKy3+oM1Mz3cBMtaaEXskmA900BC89lmBli7Cn1ppQzhVvf9H1/VCLdBlMwE4YvKqsr21GTrwg
nfbBOQ8AHSkiB1DU9579jNijmlADADyDajNh7gQXkjg1Wv89j+QvA5Gtl4zNgr+lCnmFYbjL4E7v
NbT1K3jj/DoWlco9nKI=</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8KLe5KvD2FXNsnRu6VmtW0L6TrE=</DigestValue>
      </Reference>
      <Reference URI="/xl/worksheets/sheet9.xml?ContentType=application/vnd.openxmlformats-officedocument.spreadsheetml.worksheet+xml">
        <DigestMethod Algorithm="http://www.w3.org/2000/09/xmldsig#sha1"/>
        <DigestValue>xOme2pVSP9R8NvPvVOsMdIfNKpY=</DigestValue>
      </Reference>
      <Reference URI="/xl/printerSettings/printerSettings6.bin?ContentType=application/vnd.openxmlformats-officedocument.spreadsheetml.printerSettings">
        <DigestMethod Algorithm="http://www.w3.org/2000/09/xmldsig#sha1"/>
        <DigestValue>W/OCYxyh9RC/Uyy127YlWq3Qluw=</DigestValue>
      </Reference>
      <Reference URI="/xl/worksheets/sheet12.xml?ContentType=application/vnd.openxmlformats-officedocument.spreadsheetml.worksheet+xml">
        <DigestMethod Algorithm="http://www.w3.org/2000/09/xmldsig#sha1"/>
        <DigestValue>pYWFOd2MCOJQJMokjFKj8XEr3pk=</DigestValue>
      </Reference>
      <Reference URI="/xl/printerSettings/printerSettings5.bin?ContentType=application/vnd.openxmlformats-officedocument.spreadsheetml.printerSettings">
        <DigestMethod Algorithm="http://www.w3.org/2000/09/xmldsig#sha1"/>
        <DigestValue>cQJPuYT6DSajqL3U8QYwvutM3rk=</DigestValue>
      </Reference>
      <Reference URI="/xl/worksheets/sheet11.xml?ContentType=application/vnd.openxmlformats-officedocument.spreadsheetml.worksheet+xml">
        <DigestMethod Algorithm="http://www.w3.org/2000/09/xmldsig#sha1"/>
        <DigestValue>WEv7VBkRvCwSMJSRtTR85TN8kBQ=</DigestValue>
      </Reference>
      <Reference URI="/xl/sharedStrings.xml?ContentType=application/vnd.openxmlformats-officedocument.spreadsheetml.sharedStrings+xml">
        <DigestMethod Algorithm="http://www.w3.org/2000/09/xmldsig#sha1"/>
        <DigestValue>njy5yIt7Se1Fa2fWOk/x3SlmjkQ=</DigestValue>
      </Reference>
      <Reference URI="/xl/printerSettings/printerSettings4.bin?ContentType=application/vnd.openxmlformats-officedocument.spreadsheetml.printerSettings">
        <DigestMethod Algorithm="http://www.w3.org/2000/09/xmldsig#sha1"/>
        <DigestValue>nDDBdzW3j9AkbUMoWnwK4rjClco=</DigestValue>
      </Reference>
      <Reference URI="/xl/worksheets/sheet18.xml?ContentType=application/vnd.openxmlformats-officedocument.spreadsheetml.worksheet+xml">
        <DigestMethod Algorithm="http://www.w3.org/2000/09/xmldsig#sha1"/>
        <DigestValue>mW7XovW0x+tj9bj35iYnuhiXYBo=</DigestValue>
      </Reference>
      <Reference URI="/xl/worksheets/sheet5.xml?ContentType=application/vnd.openxmlformats-officedocument.spreadsheetml.worksheet+xml">
        <DigestMethod Algorithm="http://www.w3.org/2000/09/xmldsig#sha1"/>
        <DigestValue>X5BuRnC59LOPAzoI9wIulJmxePI=</DigestValue>
      </Reference>
      <Reference URI="/xl/printerSettings/printerSettings8.bin?ContentType=application/vnd.openxmlformats-officedocument.spreadsheetml.printerSettings">
        <DigestMethod Algorithm="http://www.w3.org/2000/09/xmldsig#sha1"/>
        <DigestValue>hxkzBeXDddaske5fTI/Tgw1ZuZ8=</DigestValue>
      </Reference>
      <Reference URI="/xl/worksheets/sheet6.xml?ContentType=application/vnd.openxmlformats-officedocument.spreadsheetml.worksheet+xml">
        <DigestMethod Algorithm="http://www.w3.org/2000/09/xmldsig#sha1"/>
        <DigestValue>OMU6RsngXp2Px8Toc8GHATnaZzQ=</DigestValue>
      </Reference>
      <Reference URI="/xl/printerSettings/printerSettings3.bin?ContentType=application/vnd.openxmlformats-officedocument.spreadsheetml.printerSettings">
        <DigestMethod Algorithm="http://www.w3.org/2000/09/xmldsig#sha1"/>
        <DigestValue>22o9wOqXReFHOY6QJOayPYVyUmU=</DigestValue>
      </Reference>
      <Reference URI="/xl/printerSettings/printerSettings2.bin?ContentType=application/vnd.openxmlformats-officedocument.spreadsheetml.printerSettings">
        <DigestMethod Algorithm="http://www.w3.org/2000/09/xmldsig#sha1"/>
        <DigestValue>Wy11hUxcgnHe33vjjcOk1qijcfY=</DigestValue>
      </Reference>
      <Reference URI="/xl/worksheets/sheet7.xml?ContentType=application/vnd.openxmlformats-officedocument.spreadsheetml.worksheet+xml">
        <DigestMethod Algorithm="http://www.w3.org/2000/09/xmldsig#sha1"/>
        <DigestValue>Bhtx/dstUUWncvFOVrMYC2Ng8fE=</DigestValue>
      </Reference>
      <Reference URI="/xl/printerSettings/printerSettings11.bin?ContentType=application/vnd.openxmlformats-officedocument.spreadsheetml.printerSettings">
        <DigestMethod Algorithm="http://www.w3.org/2000/09/xmldsig#sha1"/>
        <DigestValue>tBBYrzed4M1YoPUyV+mUsAg2DWg=</DigestValue>
      </Reference>
      <Reference URI="/xl/worksheets/sheet8.xml?ContentType=application/vnd.openxmlformats-officedocument.spreadsheetml.worksheet+xml">
        <DigestMethod Algorithm="http://www.w3.org/2000/09/xmldsig#sha1"/>
        <DigestValue>3RdJhnK17wXVJOM+NmkcvnNkVQY=</DigestValue>
      </Reference>
      <Reference URI="/xl/printerSettings/printerSettings10.bin?ContentType=application/vnd.openxmlformats-officedocument.spreadsheetml.printerSettings">
        <DigestMethod Algorithm="http://www.w3.org/2000/09/xmldsig#sha1"/>
        <DigestValue>dDSdIrk/ctuuUdt8REomRbQxnc8=</DigestValue>
      </Reference>
      <Reference URI="/xl/worksheets/sheet10.xml?ContentType=application/vnd.openxmlformats-officedocument.spreadsheetml.worksheet+xml">
        <DigestMethod Algorithm="http://www.w3.org/2000/09/xmldsig#sha1"/>
        <DigestValue>rSF0MItm0NXhASlfQ0yAlROlvks=</DigestValue>
      </Reference>
      <Reference URI="/xl/printerSettings/printerSettings9.bin?ContentType=application/vnd.openxmlformats-officedocument.spreadsheetml.printerSettings">
        <DigestMethod Algorithm="http://www.w3.org/2000/09/xmldsig#sha1"/>
        <DigestValue>1386PkeBS6W4a6WCkEdpjIzzmHg=</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WX2hUUXWZolUEWKkrq90dXymIOg=</DigestValue>
      </Reference>
      <Reference URI="/xl/printerSettings/printerSettings13.bin?ContentType=application/vnd.openxmlformats-officedocument.spreadsheetml.printerSettings">
        <DigestMethod Algorithm="http://www.w3.org/2000/09/xmldsig#sha1"/>
        <DigestValue>kaHPBrnYuiBUBQu0GiWiaz5a7Oc=</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FTjU8N76hNvw2z1aBQE+G1Qu0dw=</DigestValue>
      </Reference>
      <Reference URI="/xl/worksheets/sheet3.xml?ContentType=application/vnd.openxmlformats-officedocument.spreadsheetml.worksheet+xml">
        <DigestMethod Algorithm="http://www.w3.org/2000/09/xmldsig#sha1"/>
        <DigestValue>VG9BwTvaB/JFvSKtjZ4JUohZ9go=</DigestValue>
      </Reference>
      <Reference URI="/xl/printerSettings/printerSettings15.bin?ContentType=application/vnd.openxmlformats-officedocument.spreadsheetml.printerSettings">
        <DigestMethod Algorithm="http://www.w3.org/2000/09/xmldsig#sha1"/>
        <DigestValue>VDScOjaoP+vBCGpG/LbP+NcvZR0=</DigestValue>
      </Reference>
      <Reference URI="/xl/worksheets/sheet2.xml?ContentType=application/vnd.openxmlformats-officedocument.spreadsheetml.worksheet+xml">
        <DigestMethod Algorithm="http://www.w3.org/2000/09/xmldsig#sha1"/>
        <DigestValue>Oi5huz/gi1N755N90a8vOckmSEc=</DigestValue>
      </Reference>
      <Reference URI="/xl/printerSettings/printerSettings14.bin?ContentType=application/vnd.openxmlformats-officedocument.spreadsheetml.printerSettings">
        <DigestMethod Algorithm="http://www.w3.org/2000/09/xmldsig#sha1"/>
        <DigestValue>HbmP4pOt9Lsfk+H8BPn2SyjUp/k=</DigestValue>
      </Reference>
      <Reference URI="/xl/worksheets/sheet4.xml?ContentType=application/vnd.openxmlformats-officedocument.spreadsheetml.worksheet+xml">
        <DigestMethod Algorithm="http://www.w3.org/2000/09/xmldsig#sha1"/>
        <DigestValue>rsSD0Nl5PKDPnAorkNxRX8968To=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XoujsJ2nCP43du49S4y4qUY4KZ0=</DigestValue>
      </Reference>
      <Reference URI="/xl/worksheets/sheet17.xml?ContentType=application/vnd.openxmlformats-officedocument.spreadsheetml.worksheet+xml">
        <DigestMethod Algorithm="http://www.w3.org/2000/09/xmldsig#sha1"/>
        <DigestValue>Gnt43FB8GwmxM9HQMneP72PAdZY=</DigestValue>
      </Reference>
      <Reference URI="/xl/worksheets/sheet1.xml?ContentType=application/vnd.openxmlformats-officedocument.spreadsheetml.worksheet+xml">
        <DigestMethod Algorithm="http://www.w3.org/2000/09/xmldsig#sha1"/>
        <DigestValue>GlZKmCcP3KmQhSCLHj80AVeUDCw=</DigestValue>
      </Reference>
      <Reference URI="/xl/styles.xml?ContentType=application/vnd.openxmlformats-officedocument.spreadsheetml.styles+xml">
        <DigestMethod Algorithm="http://www.w3.org/2000/09/xmldsig#sha1"/>
        <DigestValue>EAUM08K2ZIELGXCKr7w/6reoB6Y=</DigestValue>
      </Reference>
      <Reference URI="/xl/worksheets/sheet16.xml?ContentType=application/vnd.openxmlformats-officedocument.spreadsheetml.worksheet+xml">
        <DigestMethod Algorithm="http://www.w3.org/2000/09/xmldsig#sha1"/>
        <DigestValue>1CKX/Xr1hCAXdJKXOyMHxYwwrB0=</DigestValue>
      </Reference>
      <Reference URI="/xl/printerSettings/printerSettings1.bin?ContentType=application/vnd.openxmlformats-officedocument.spreadsheetml.printerSettings">
        <DigestMethod Algorithm="http://www.w3.org/2000/09/xmldsig#sha1"/>
        <DigestValue>ViA09dhSJdiknVF40uxTZ4x9bxg=</DigestValue>
      </Reference>
      <Reference URI="/xl/worksheets/sheet15.xml?ContentType=application/vnd.openxmlformats-officedocument.spreadsheetml.worksheet+xml">
        <DigestMethod Algorithm="http://www.w3.org/2000/09/xmldsig#sha1"/>
        <DigestValue>u07Ty9+i50sjFX3HVPMJ2jtixA8=</DigestValue>
      </Reference>
      <Reference URI="/xl/printerSettings/printerSettings17.bin?ContentType=application/vnd.openxmlformats-officedocument.spreadsheetml.printerSettings">
        <DigestMethod Algorithm="http://www.w3.org/2000/09/xmldsig#sha1"/>
        <DigestValue>xv6WvumoWXFD6QaqJzHdLRhfDms=</DigestValue>
      </Reference>
      <Reference URI="/xl/calcChain.xml?ContentType=application/vnd.openxmlformats-officedocument.spreadsheetml.calcChain+xml">
        <DigestMethod Algorithm="http://www.w3.org/2000/09/xmldsig#sha1"/>
        <DigestValue>SIn/PgoDn0xipHgYUiI0yNgYcKQ=</DigestValue>
      </Reference>
      <Reference URI="/xl/printerSettings/printerSettings18.bin?ContentType=application/vnd.openxmlformats-officedocument.spreadsheetml.printerSettings">
        <DigestMethod Algorithm="http://www.w3.org/2000/09/xmldsig#sha1"/>
        <DigestValue>zO8GtMB0/EKxOrcRRQebAgxeqbU=</DigestValue>
      </Reference>
      <Reference URI="/xl/worksheets/sheet14.xml?ContentType=application/vnd.openxmlformats-officedocument.spreadsheetml.worksheet+xml">
        <DigestMethod Algorithm="http://www.w3.org/2000/09/xmldsig#sha1"/>
        <DigestValue>q4igJju5792ypy1qHsGXOpIKZHM=</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TSf+VWcI3LCMDGtBwH8NrXMzS5w=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2018-07-27T13:10:53Z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 3</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2018-07-27T13:10:53Z</xd:SigningTime>
          <xd:SigningCertificate>
            <xd:Cert>
              <xd:CertDigest>
                <DigestMethod Algorithm="http://www.w3.org/2000/09/xmldsig#sha1"/>
                <DigestValue>f6GPuNFIQUqVaJW6IcOgDL7fNEQ=</DigestValue>
              </xd:CertDigest>
              <xd:IssuerSerial>
                <X509IssuerName>CN=NBG Class 2 INT Sub CA, DC=nbg, DC=ge</X509IssuerName>
                <X509SerialNumber>586622445381999822642418</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+cL+lXUi2HF0wZnuH5eV+gXwByU=</DigestValue>
    </Reference>
    <Reference URI="#idOfficeObject" Type="http://www.w3.org/2000/09/xmldsig#Object">
      <DigestMethod Algorithm="http://www.w3.org/2000/09/xmldsig#sha1"/>
      <DigestValue>f2eYYPkMjaxQXQBudm8BmCg2ADY=</DigestValue>
    </Reference>
    <Reference URI="#idSignedProperties" Type="http://uri.etsi.org/01903#SignedProperties">
      <Transforms>
        <Transform Algorithm="http://www.w3.org/TR/2001/REC-xml-c14n-20010315"/>
      </Transforms>
      <DigestMethod Algorithm="http://www.w3.org/2000/09/xmldsig#sha1"/>
      <DigestValue>NBO9FcWHf5dLRcjADwz7CnuNcHw=</DigestValue>
    </Reference>
  </SignedInfo>
  <SignatureValue>aUKYrXp4Mughf2eqWSKd74ZDcdWf27KITiGs6mLDdhnysK7H+33KaUVdCrvhP6gGIoBOczEY4jGf
6GnTODIXKf1Uojy535sO22cGV2MaA32TsgmpaJMopxs8hxVd6PZ7n2iaG0vYVjp9fe1Zsf14Bpz4
EPDylvcYBNhfr9qVvbVBD1B5Ahsil6XQ0HgM0ndh92FeQFqG/uxognNDiX6aHLmuwoyy1adzVMUV
W3UO2gy9vMhdQ4KtemXSIAfReia41tOT1KaGcMtLEAFJNuTajoj3GzYKJkvpJWI+jYLFF1v4gfnr
+UEm1y781D6IyX2aEmx6SvbMi2jRs/LddRoarg==</SignatureValue>
  <KeyInfo>
    <X509Data>
      <X509Certificate>MIIGRzCCBS+gAwIBAgIKfDqPOwACAAAc8zANBgkqhkiG9w0BAQsFADBKMRIwEAYKCZImiZPyLGQB
GRYCZ2UxEzARBgoJkiaJk/IsZAEZFgNuYmcxHzAdBgNVBAMTFk5CRyBDbGFzcyAyIElOVCBTdWIg
Q0EwHhcNMTcwMjE1MTQwNTQyWhcNMTkwMjE1MTQwNTQyWjBFMR0wGwYDVQQKExRKU0MgVlRCIEJh
bmsgR2VvcmdpYTEkMCIGA1UEAxMbQlZUIC0gTWFtdWthIE1lbnRlc2hhc2h2aWxpMIIBIjANBgkq
hkiG9w0BAQEFAAOCAQ8AMIIBCgKCAQEAxeVVCxCoi4pDBdJ+5GHxOkKIgddDlIH0perz15ZRrHpe
XD1qOTrIQtcMDbbUpMhbpKslGfjbkxqUt2RXk0Ns8Fq9IttcQab+kNqFt2Ywp6NPdOgalOHgAFLW
8EuSxeYTv8wXm8ljySIt83rhLcg2n0eoIF49UGAohc8REq4q6aZTkfodnKJypqUJ+lfYXfFPRwnm
l3GDmwOjaETIXgz61bvUvh7tLqeKt+ypZprAORTDVvyxxZh5yN0INTg1s4vna4NiaIsf1qBHSdxt
S7L34gvgrOIEfUptlDGJaDKVn0gcMg0GwTXObkdafziwZAUlmgDD1EyWcLYc0qsnNeJdrQIDAQAB
o4IDMjCCAy4wPAYJKwYBBAGCNxUHBC8wLQYlKwYBBAGCNxUI5rJgg431RIaBmQmDuKFKg76EcQSB
z5ARhq+eEQIBZAIBGzAdBgNVHSUEFjAUBggrBgEFBQcDAgYIKwYBBQUHAwQwCwYDVR0PBAQDAgeA
MCcGCSsGAQQBgjcVCgQaMBgwCgYIKwYBBQUHAwIwCgYIKwYBBQUHAwQwHQYDVR0OBBYEFK8OetPi
iRuq+Bn2DjLNoPnyAkXnMB8GA1UdIwQYMBaAFMMu0i/wTC8ZwieC/PYurGqwSc/BMIIBJQYDVR0f
BIIBHDCCARgwggEUoIIBEKCCAQyGgcdsZGFwOi8vL0NOPU5CRyUyMENsYXNzJTIwMiUyMElOVCUy
MFN1YiUyMENBKDEpLENOPW5iZy1zdWJDQSxDTj1DRFAsQ049UHVibGljJTIwS2V5JTIwU2Vydmlj
ZXMsQ049U2VydmljZXMsQ049Q29uZmlndXJhdGlvbixEQz1uYmcsREM9Z2U/Y2VydGlmaWNhdGVS
ZXZvY2F0aW9uTGlzdD9iYXNlP29iamVjdENsYXNzPWNSTERpc3RyaWJ1dGlvblBvaW50hkBodHRw
Oi8vY3JsLm5iZy5nb3YuZ2UvY2EvTkJHJTIwQ2xhc3MlMjAyJTIwSU5UJTIwU3ViJTIwQ0EoMSku
Y3JsMIIBLgYIKwYBBQUHAQEEggEgMIIBHDCBugYIKwYBBQUHMAKGga1sZGFwOi8vL0NOPU5CRyUy
MENsYXNzJTIwMiUyMElOVCUyMFN1YiUyMENBLENOPUFJQSxDTj1QdWJsaWMlMjBLZXklMjBTZXJ2
aWNlcyxDTj1TZXJ2aWNlcyxDTj1Db25maWd1cmF0aW9uLERDPW5iZyxEQz1nZT9jQUNlcnRpZmlj
YXRlP2Jhc2U/b2JqZWN0Q2xhc3M9Y2VydGlmaWNhdGlvbkF1dGhvcml0eTBdBggrBgEFBQcwAoZR
aHR0cDovL2NybC5uYmcuZ292LmdlL2NhL25iZy1zdWJDQS5uYmcuZ2VfTkJHJTIwQ2xhc3MlMjAy
JTIwSU5UJTIwU3ViJTIwQ0EoMikuY3J0MA0GCSqGSIb3DQEBCwUAA4IBAQBu9TuE9J8gqsGoJFRp
SbrhGS6trA3/N+zexVp0QeVAxdMeqyB2WvAfab3bxZxcalOHolYqL7Cn+zaQB16hIgvHhSkTRpLw
xxGGRU8PpUX2qULR7XRatQNyVGF/l3gvKzEFlW26fXdThLPFqUZHtqkNL0w09yKwgbywMRjpdJDj
C/UUAQypGSjEZYRy2UKbgd/AfMsqReSNEuVBShYKOE/Ukb0q+QSZzskfxVkSdObF9wL1x+N6zP9Y
foUiYBrZAKdaQutRitMsP92836n1ZQE/Jc8yxhd8utX/Ud0V8jTJC9n1cEJshFKkl+/ClUR8bXXG
EvlJLgwtlD7POZ2PeIrt</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8KLe5KvD2FXNsnRu6VmtW0L6TrE=</DigestValue>
      </Reference>
      <Reference URI="/xl/worksheets/sheet9.xml?ContentType=application/vnd.openxmlformats-officedocument.spreadsheetml.worksheet+xml">
        <DigestMethod Algorithm="http://www.w3.org/2000/09/xmldsig#sha1"/>
        <DigestValue>xOme2pVSP9R8NvPvVOsMdIfNKpY=</DigestValue>
      </Reference>
      <Reference URI="/xl/printerSettings/printerSettings6.bin?ContentType=application/vnd.openxmlformats-officedocument.spreadsheetml.printerSettings">
        <DigestMethod Algorithm="http://www.w3.org/2000/09/xmldsig#sha1"/>
        <DigestValue>W/OCYxyh9RC/Uyy127YlWq3Qluw=</DigestValue>
      </Reference>
      <Reference URI="/xl/worksheets/sheet12.xml?ContentType=application/vnd.openxmlformats-officedocument.spreadsheetml.worksheet+xml">
        <DigestMethod Algorithm="http://www.w3.org/2000/09/xmldsig#sha1"/>
        <DigestValue>pYWFOd2MCOJQJMokjFKj8XEr3pk=</DigestValue>
      </Reference>
      <Reference URI="/xl/printerSettings/printerSettings5.bin?ContentType=application/vnd.openxmlformats-officedocument.spreadsheetml.printerSettings">
        <DigestMethod Algorithm="http://www.w3.org/2000/09/xmldsig#sha1"/>
        <DigestValue>cQJPuYT6DSajqL3U8QYwvutM3rk=</DigestValue>
      </Reference>
      <Reference URI="/xl/worksheets/sheet11.xml?ContentType=application/vnd.openxmlformats-officedocument.spreadsheetml.worksheet+xml">
        <DigestMethod Algorithm="http://www.w3.org/2000/09/xmldsig#sha1"/>
        <DigestValue>WEv7VBkRvCwSMJSRtTR85TN8kBQ=</DigestValue>
      </Reference>
      <Reference URI="/xl/sharedStrings.xml?ContentType=application/vnd.openxmlformats-officedocument.spreadsheetml.sharedStrings+xml">
        <DigestMethod Algorithm="http://www.w3.org/2000/09/xmldsig#sha1"/>
        <DigestValue>njy5yIt7Se1Fa2fWOk/x3SlmjkQ=</DigestValue>
      </Reference>
      <Reference URI="/xl/printerSettings/printerSettings4.bin?ContentType=application/vnd.openxmlformats-officedocument.spreadsheetml.printerSettings">
        <DigestMethod Algorithm="http://www.w3.org/2000/09/xmldsig#sha1"/>
        <DigestValue>nDDBdzW3j9AkbUMoWnwK4rjClco=</DigestValue>
      </Reference>
      <Reference URI="/xl/worksheets/sheet18.xml?ContentType=application/vnd.openxmlformats-officedocument.spreadsheetml.worksheet+xml">
        <DigestMethod Algorithm="http://www.w3.org/2000/09/xmldsig#sha1"/>
        <DigestValue>mW7XovW0x+tj9bj35iYnuhiXYBo=</DigestValue>
      </Reference>
      <Reference URI="/xl/worksheets/sheet5.xml?ContentType=application/vnd.openxmlformats-officedocument.spreadsheetml.worksheet+xml">
        <DigestMethod Algorithm="http://www.w3.org/2000/09/xmldsig#sha1"/>
        <DigestValue>X5BuRnC59LOPAzoI9wIulJmxePI=</DigestValue>
      </Reference>
      <Reference URI="/xl/printerSettings/printerSettings8.bin?ContentType=application/vnd.openxmlformats-officedocument.spreadsheetml.printerSettings">
        <DigestMethod Algorithm="http://www.w3.org/2000/09/xmldsig#sha1"/>
        <DigestValue>hxkzBeXDddaske5fTI/Tgw1ZuZ8=</DigestValue>
      </Reference>
      <Reference URI="/xl/worksheets/sheet6.xml?ContentType=application/vnd.openxmlformats-officedocument.spreadsheetml.worksheet+xml">
        <DigestMethod Algorithm="http://www.w3.org/2000/09/xmldsig#sha1"/>
        <DigestValue>OMU6RsngXp2Px8Toc8GHATnaZzQ=</DigestValue>
      </Reference>
      <Reference URI="/xl/printerSettings/printerSettings3.bin?ContentType=application/vnd.openxmlformats-officedocument.spreadsheetml.printerSettings">
        <DigestMethod Algorithm="http://www.w3.org/2000/09/xmldsig#sha1"/>
        <DigestValue>22o9wOqXReFHOY6QJOayPYVyUmU=</DigestValue>
      </Reference>
      <Reference URI="/xl/printerSettings/printerSettings2.bin?ContentType=application/vnd.openxmlformats-officedocument.spreadsheetml.printerSettings">
        <DigestMethod Algorithm="http://www.w3.org/2000/09/xmldsig#sha1"/>
        <DigestValue>Wy11hUxcgnHe33vjjcOk1qijcfY=</DigestValue>
      </Reference>
      <Reference URI="/xl/worksheets/sheet7.xml?ContentType=application/vnd.openxmlformats-officedocument.spreadsheetml.worksheet+xml">
        <DigestMethod Algorithm="http://www.w3.org/2000/09/xmldsig#sha1"/>
        <DigestValue>Bhtx/dstUUWncvFOVrMYC2Ng8fE=</DigestValue>
      </Reference>
      <Reference URI="/xl/printerSettings/printerSettings11.bin?ContentType=application/vnd.openxmlformats-officedocument.spreadsheetml.printerSettings">
        <DigestMethod Algorithm="http://www.w3.org/2000/09/xmldsig#sha1"/>
        <DigestValue>tBBYrzed4M1YoPUyV+mUsAg2DWg=</DigestValue>
      </Reference>
      <Reference URI="/xl/worksheets/sheet8.xml?ContentType=application/vnd.openxmlformats-officedocument.spreadsheetml.worksheet+xml">
        <DigestMethod Algorithm="http://www.w3.org/2000/09/xmldsig#sha1"/>
        <DigestValue>3RdJhnK17wXVJOM+NmkcvnNkVQY=</DigestValue>
      </Reference>
      <Reference URI="/xl/printerSettings/printerSettings10.bin?ContentType=application/vnd.openxmlformats-officedocument.spreadsheetml.printerSettings">
        <DigestMethod Algorithm="http://www.w3.org/2000/09/xmldsig#sha1"/>
        <DigestValue>dDSdIrk/ctuuUdt8REomRbQxnc8=</DigestValue>
      </Reference>
      <Reference URI="/xl/worksheets/sheet10.xml?ContentType=application/vnd.openxmlformats-officedocument.spreadsheetml.worksheet+xml">
        <DigestMethod Algorithm="http://www.w3.org/2000/09/xmldsig#sha1"/>
        <DigestValue>rSF0MItm0NXhASlfQ0yAlROlvks=</DigestValue>
      </Reference>
      <Reference URI="/xl/printerSettings/printerSettings9.bin?ContentType=application/vnd.openxmlformats-officedocument.spreadsheetml.printerSettings">
        <DigestMethod Algorithm="http://www.w3.org/2000/09/xmldsig#sha1"/>
        <DigestValue>1386PkeBS6W4a6WCkEdpjIzzmHg=</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WX2hUUXWZolUEWKkrq90dXymIOg=</DigestValue>
      </Reference>
      <Reference URI="/xl/printerSettings/printerSettings13.bin?ContentType=application/vnd.openxmlformats-officedocument.spreadsheetml.printerSettings">
        <DigestMethod Algorithm="http://www.w3.org/2000/09/xmldsig#sha1"/>
        <DigestValue>kaHPBrnYuiBUBQu0GiWiaz5a7Oc=</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FTjU8N76hNvw2z1aBQE+G1Qu0dw=</DigestValue>
      </Reference>
      <Reference URI="/xl/worksheets/sheet3.xml?ContentType=application/vnd.openxmlformats-officedocument.spreadsheetml.worksheet+xml">
        <DigestMethod Algorithm="http://www.w3.org/2000/09/xmldsig#sha1"/>
        <DigestValue>VG9BwTvaB/JFvSKtjZ4JUohZ9go=</DigestValue>
      </Reference>
      <Reference URI="/xl/printerSettings/printerSettings15.bin?ContentType=application/vnd.openxmlformats-officedocument.spreadsheetml.printerSettings">
        <DigestMethod Algorithm="http://www.w3.org/2000/09/xmldsig#sha1"/>
        <DigestValue>VDScOjaoP+vBCGpG/LbP+NcvZR0=</DigestValue>
      </Reference>
      <Reference URI="/xl/worksheets/sheet2.xml?ContentType=application/vnd.openxmlformats-officedocument.spreadsheetml.worksheet+xml">
        <DigestMethod Algorithm="http://www.w3.org/2000/09/xmldsig#sha1"/>
        <DigestValue>Oi5huz/gi1N755N90a8vOckmSEc=</DigestValue>
      </Reference>
      <Reference URI="/xl/printerSettings/printerSettings14.bin?ContentType=application/vnd.openxmlformats-officedocument.spreadsheetml.printerSettings">
        <DigestMethod Algorithm="http://www.w3.org/2000/09/xmldsig#sha1"/>
        <DigestValue>HbmP4pOt9Lsfk+H8BPn2SyjUp/k=</DigestValue>
      </Reference>
      <Reference URI="/xl/worksheets/sheet4.xml?ContentType=application/vnd.openxmlformats-officedocument.spreadsheetml.worksheet+xml">
        <DigestMethod Algorithm="http://www.w3.org/2000/09/xmldsig#sha1"/>
        <DigestValue>rsSD0Nl5PKDPnAorkNxRX8968To=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XoujsJ2nCP43du49S4y4qUY4KZ0=</DigestValue>
      </Reference>
      <Reference URI="/xl/worksheets/sheet17.xml?ContentType=application/vnd.openxmlformats-officedocument.spreadsheetml.worksheet+xml">
        <DigestMethod Algorithm="http://www.w3.org/2000/09/xmldsig#sha1"/>
        <DigestValue>Gnt43FB8GwmxM9HQMneP72PAdZY=</DigestValue>
      </Reference>
      <Reference URI="/xl/worksheets/sheet1.xml?ContentType=application/vnd.openxmlformats-officedocument.spreadsheetml.worksheet+xml">
        <DigestMethod Algorithm="http://www.w3.org/2000/09/xmldsig#sha1"/>
        <DigestValue>GlZKmCcP3KmQhSCLHj80AVeUDCw=</DigestValue>
      </Reference>
      <Reference URI="/xl/styles.xml?ContentType=application/vnd.openxmlformats-officedocument.spreadsheetml.styles+xml">
        <DigestMethod Algorithm="http://www.w3.org/2000/09/xmldsig#sha1"/>
        <DigestValue>EAUM08K2ZIELGXCKr7w/6reoB6Y=</DigestValue>
      </Reference>
      <Reference URI="/xl/worksheets/sheet16.xml?ContentType=application/vnd.openxmlformats-officedocument.spreadsheetml.worksheet+xml">
        <DigestMethod Algorithm="http://www.w3.org/2000/09/xmldsig#sha1"/>
        <DigestValue>1CKX/Xr1hCAXdJKXOyMHxYwwrB0=</DigestValue>
      </Reference>
      <Reference URI="/xl/printerSettings/printerSettings1.bin?ContentType=application/vnd.openxmlformats-officedocument.spreadsheetml.printerSettings">
        <DigestMethod Algorithm="http://www.w3.org/2000/09/xmldsig#sha1"/>
        <DigestValue>ViA09dhSJdiknVF40uxTZ4x9bxg=</DigestValue>
      </Reference>
      <Reference URI="/xl/worksheets/sheet15.xml?ContentType=application/vnd.openxmlformats-officedocument.spreadsheetml.worksheet+xml">
        <DigestMethod Algorithm="http://www.w3.org/2000/09/xmldsig#sha1"/>
        <DigestValue>u07Ty9+i50sjFX3HVPMJ2jtixA8=</DigestValue>
      </Reference>
      <Reference URI="/xl/printerSettings/printerSettings17.bin?ContentType=application/vnd.openxmlformats-officedocument.spreadsheetml.printerSettings">
        <DigestMethod Algorithm="http://www.w3.org/2000/09/xmldsig#sha1"/>
        <DigestValue>xv6WvumoWXFD6QaqJzHdLRhfDms=</DigestValue>
      </Reference>
      <Reference URI="/xl/calcChain.xml?ContentType=application/vnd.openxmlformats-officedocument.spreadsheetml.calcChain+xml">
        <DigestMethod Algorithm="http://www.w3.org/2000/09/xmldsig#sha1"/>
        <DigestValue>SIn/PgoDn0xipHgYUiI0yNgYcKQ=</DigestValue>
      </Reference>
      <Reference URI="/xl/printerSettings/printerSettings18.bin?ContentType=application/vnd.openxmlformats-officedocument.spreadsheetml.printerSettings">
        <DigestMethod Algorithm="http://www.w3.org/2000/09/xmldsig#sha1"/>
        <DigestValue>zO8GtMB0/EKxOrcRRQebAgxeqbU=</DigestValue>
      </Reference>
      <Reference URI="/xl/worksheets/sheet14.xml?ContentType=application/vnd.openxmlformats-officedocument.spreadsheetml.worksheet+xml">
        <DigestMethod Algorithm="http://www.w3.org/2000/09/xmldsig#sha1"/>
        <DigestValue>q4igJju5792ypy1qHsGXOpIKZHM=</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TSf+VWcI3LCMDGtBwH8NrXMzS5w=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2018-07-27T13:12:07Z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 3</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2018-07-27T13:12:07Z</xd:SigningTime>
          <xd:SigningCertificate>
            <xd:Cert>
              <xd:CertDigest>
                <DigestMethod Algorithm="http://www.w3.org/2000/09/xmldsig#sha1"/>
                <DigestValue>IrEGK+5NhMRrfU7OrFzuKE1iSg4=</DigestValue>
              </xd:CertDigest>
              <xd:IssuerSerial>
                <X509IssuerName>CN=NBG Class 2 INT Sub CA, DC=nbg, DC=ge</X509IssuerName>
                <X509SerialNumber>586653675875090800057587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2018-08-01T10:44:48Z</dcterms:modified>
</cp:coreProperties>
</file>