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888" firstSheet="2" activeTab="1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69" r:id="rId12"/>
    <sheet name="11. CRWA" sheetId="35" r:id="rId13"/>
    <sheet name="12. CRM" sheetId="64" r:id="rId14"/>
    <sheet name="13. CRME" sheetId="74" r:id="rId15"/>
    <sheet name="14. LCR" sheetId="36" r:id="rId16"/>
    <sheet name="15. CCR" sheetId="37"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'1. key ratios'!$A$1:$G$41</definedName>
    <definedName name="_xlnm.Print_Area" localSheetId="0">Info!$A$1:$D$27</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calcOnSave="0"/>
</workbook>
</file>

<file path=xl/calcChain.xml><?xml version="1.0" encoding="utf-8"?>
<calcChain xmlns="http://schemas.openxmlformats.org/spreadsheetml/2006/main">
  <c r="V13" i="64" l="1"/>
  <c r="V20" i="64" l="1"/>
  <c r="V19" i="64"/>
  <c r="V18" i="64"/>
  <c r="V17" i="64"/>
  <c r="V16" i="64"/>
  <c r="V15" i="64"/>
  <c r="V14" i="64"/>
  <c r="V12" i="64"/>
  <c r="V11" i="64"/>
  <c r="V10" i="64"/>
  <c r="V9" i="64"/>
  <c r="V8" i="64"/>
  <c r="V7" i="64"/>
  <c r="V21" i="64" s="1"/>
  <c r="J13" i="64"/>
  <c r="U21" i="64" l="1"/>
  <c r="D6" i="71" l="1"/>
  <c r="D13" i="71" s="1"/>
  <c r="C6" i="71"/>
  <c r="C13" i="71" s="1"/>
  <c r="C17" i="69" l="1"/>
  <c r="C28" i="69"/>
  <c r="C22" i="74" l="1"/>
  <c r="H21" i="74"/>
  <c r="H20" i="74"/>
  <c r="H19" i="74"/>
  <c r="H18" i="74"/>
  <c r="H17" i="74"/>
  <c r="H16" i="74"/>
  <c r="H15" i="74"/>
  <c r="H14" i="74"/>
  <c r="H13" i="74"/>
  <c r="H12" i="74"/>
  <c r="H11" i="74"/>
  <c r="H10" i="74"/>
  <c r="H9" i="74"/>
  <c r="H8" i="74"/>
  <c r="S8" i="35"/>
  <c r="S9" i="35"/>
  <c r="S10" i="35"/>
  <c r="S11" i="35"/>
  <c r="S12" i="35"/>
  <c r="S13" i="35"/>
  <c r="S14" i="35"/>
  <c r="S15" i="35"/>
  <c r="S16" i="35"/>
  <c r="S17" i="35"/>
  <c r="S18" i="35"/>
  <c r="S19" i="35"/>
  <c r="S20" i="35"/>
  <c r="S21" i="35"/>
  <c r="G14" i="62" l="1"/>
  <c r="F14" i="62"/>
  <c r="D14" i="62"/>
  <c r="C14" i="62"/>
  <c r="B2" i="62" l="1"/>
  <c r="B2" i="53"/>
  <c r="B2" i="75"/>
  <c r="B2" i="71"/>
  <c r="B2" i="52"/>
  <c r="B2" i="72"/>
  <c r="B2" i="73"/>
  <c r="B2" i="28"/>
  <c r="B2" i="77"/>
  <c r="B2" i="69"/>
  <c r="B2" i="35"/>
  <c r="B2" i="64"/>
  <c r="B2" i="74"/>
  <c r="B2" i="36"/>
  <c r="B2" i="37"/>
  <c r="B2" i="6"/>
  <c r="B1" i="62"/>
  <c r="B1" i="53"/>
  <c r="B1" i="75"/>
  <c r="B1" i="71"/>
  <c r="B1" i="52"/>
  <c r="B1" i="72"/>
  <c r="B1" i="73"/>
  <c r="B1" i="28"/>
  <c r="B1" i="77"/>
  <c r="B1" i="69"/>
  <c r="B1" i="35"/>
  <c r="B1" i="64"/>
  <c r="B1" i="74"/>
  <c r="B1" i="36"/>
  <c r="B1" i="37"/>
  <c r="B1" i="6"/>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I7" i="37"/>
  <c r="H7" i="37"/>
  <c r="G7" i="37"/>
  <c r="G21" i="37" s="1"/>
  <c r="F7" i="37"/>
  <c r="C7" i="37"/>
  <c r="L21" i="37" l="1"/>
  <c r="I21" i="37"/>
  <c r="J21" i="37"/>
  <c r="H21" i="37"/>
  <c r="F21" i="37"/>
  <c r="N14" i="37"/>
  <c r="E14" i="37"/>
  <c r="E7" i="37"/>
  <c r="C21" i="37"/>
  <c r="N8" i="37"/>
  <c r="E21" i="37" l="1"/>
  <c r="N7" i="37"/>
  <c r="N21" i="37" s="1"/>
  <c r="K7" i="37"/>
  <c r="K21" i="37" s="1"/>
  <c r="E21" i="72" l="1"/>
  <c r="C5" i="73" s="1"/>
  <c r="C21" i="72" l="1"/>
  <c r="S22" i="35" l="1"/>
  <c r="D21" i="72" l="1"/>
  <c r="D22" i="35" l="1"/>
  <c r="E22" i="35"/>
  <c r="F22" i="35"/>
  <c r="G22" i="35"/>
  <c r="H22" i="35"/>
  <c r="I22" i="35"/>
  <c r="J22" i="35"/>
  <c r="K22" i="35"/>
  <c r="L22" i="35"/>
  <c r="M22" i="35"/>
  <c r="N22" i="35"/>
  <c r="O22" i="35"/>
  <c r="P22" i="35"/>
  <c r="Q22" i="35"/>
  <c r="R22" i="35"/>
  <c r="C22" i="35"/>
  <c r="G22" i="74" l="1"/>
  <c r="F22" i="74"/>
  <c r="T21" i="64" l="1"/>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C9" i="53"/>
  <c r="C22" i="53" s="1"/>
  <c r="D31" i="62"/>
  <c r="D41" i="62" s="1"/>
  <c r="C31" i="62"/>
  <c r="C41" i="62" s="1"/>
  <c r="C20" i="62"/>
  <c r="D31" i="53" l="1"/>
  <c r="D56" i="53" s="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51" i="69" l="1"/>
  <c r="C41" i="69"/>
</calcChain>
</file>

<file path=xl/sharedStrings.xml><?xml version="1.0" encoding="utf-8"?>
<sst xmlns="http://schemas.openxmlformats.org/spreadsheetml/2006/main" count="704" uniqueCount="483">
  <si>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</si>
  <si>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</si>
  <si>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</si>
  <si>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</si>
  <si>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</si>
  <si>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</si>
  <si>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</si>
  <si>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</si>
  <si>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</si>
  <si>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</si>
  <si>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</si>
  <si>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</si>
  <si>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</si>
  <si>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</si>
  <si>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</si>
  <si>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</si>
  <si>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</si>
  <si>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</si>
  <si>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</si>
  <si>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</si>
  <si>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</si>
  <si>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</si>
  <si>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</si>
  <si>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</si>
  <si>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</si>
  <si>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</si>
  <si>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</si>
  <si>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</si>
  <si>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</si>
  <si>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</si>
  <si>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</si>
  <si>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</si>
  <si>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</si>
  <si>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</si>
  <si>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</si>
  <si>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</si>
  <si>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</si>
  <si>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</si>
  <si>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</si>
  <si>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</si>
  <si>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</si>
  <si>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</si>
  <si>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</si>
  <si>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</si>
  <si>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</si>
  <si>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</si>
  <si>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</si>
  <si>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</si>
  <si>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</si>
  <si>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</si>
  <si>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</si>
  <si>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</si>
  <si>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</si>
  <si>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</si>
  <si>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</si>
  <si>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</si>
  <si>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</si>
  <si>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</si>
  <si>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</si>
  <si>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</si>
  <si>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</si>
  <si>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</si>
  <si>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</si>
  <si>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</si>
  <si>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</si>
  <si>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</si>
  <si>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</si>
  <si>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</si>
  <si>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</si>
  <si>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</si>
  <si>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</si>
  <si>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</si>
  <si>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</si>
  <si>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</si>
  <si>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</si>
  <si>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</si>
  <si>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</si>
  <si>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</si>
  <si>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</si>
  <si>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</si>
  <si>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</si>
  <si>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</si>
  <si>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</si>
  <si>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</si>
  <si>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</si>
  <si>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</si>
  <si>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</si>
  <si>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</si>
  <si>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</si>
  <si>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</si>
  <si>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</si>
  <si>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</si>
  <si>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</si>
  <si>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</si>
  <si>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</si>
  <si>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</si>
  <si>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</si>
  <si>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</si>
  <si>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</si>
  <si>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</si>
  <si>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</si>
  <si>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</si>
  <si>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</si>
  <si>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</si>
  <si>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</si>
  <si>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</si>
  <si>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</si>
  <si>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</si>
  <si>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</si>
  <si>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</si>
  <si>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</si>
  <si>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</si>
  <si>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</si>
  <si>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</si>
  <si>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</si>
  <si>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</si>
  <si>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</si>
  <si>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</si>
  <si>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</si>
  <si>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</si>
  <si>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</si>
  <si>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</si>
  <si>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</si>
  <si>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</si>
  <si>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</si>
  <si>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</si>
  <si>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</si>
  <si>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</si>
  <si>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</si>
  <si>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</si>
  <si>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</si>
  <si>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</si>
  <si>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</si>
  <si>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</si>
  <si>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</si>
  <si>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</si>
  <si>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</si>
  <si>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</si>
  <si>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</si>
  <si>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</si>
  <si>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</si>
  <si>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</si>
  <si>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</si>
  <si>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</si>
  <si>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</si>
  <si>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</si>
  <si>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</si>
  <si>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</si>
  <si>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</si>
  <si>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</si>
  <si>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</si>
  <si>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</si>
  <si>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</si>
  <si>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</si>
  <si>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</si>
  <si>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</si>
  <si>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</si>
  <si>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</si>
  <si>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</si>
  <si>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</si>
  <si>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</si>
  <si>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</si>
  <si>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</si>
  <si>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</si>
  <si>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</si>
  <si>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</si>
  <si>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</si>
  <si>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</si>
  <si>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</si>
  <si>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</si>
  <si>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</si>
  <si>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</si>
  <si>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</si>
  <si>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</si>
  <si>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</si>
  <si>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</si>
  <si>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</si>
  <si>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</si>
  <si>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</si>
  <si>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</si>
  <si>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</si>
  <si>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</si>
  <si>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</si>
  <si>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</si>
  <si>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</si>
  <si>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</si>
  <si>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</si>
  <si>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</si>
  <si>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</si>
  <si>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</si>
  <si>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</si>
  <si>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</si>
  <si>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</si>
  <si>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</si>
  <si>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</si>
  <si>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</si>
  <si>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</si>
  <si>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</si>
  <si>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</si>
  <si>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</si>
  <si>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</si>
  <si>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</si>
  <si>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</si>
  <si>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</si>
  <si>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</si>
  <si>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</si>
  <si>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</si>
  <si>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</si>
  <si>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</si>
  <si>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</si>
  <si>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</si>
  <si>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</si>
  <si>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</si>
  <si>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</si>
  <si>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</si>
  <si>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</si>
  <si>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</si>
  <si>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</si>
  <si>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</si>
  <si>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</si>
  <si>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</si>
  <si>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</si>
  <si>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</si>
  <si>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</si>
  <si>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</si>
  <si>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</si>
  <si>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</si>
  <si>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</si>
  <si>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</si>
  <si>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</si>
  <si>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</si>
  <si>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</si>
  <si>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</si>
  <si>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</si>
  <si>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</si>
  <si>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</si>
  <si>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</si>
  <si>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</si>
  <si>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</si>
  <si>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</si>
  <si>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</si>
  <si>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</si>
  <si>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</si>
  <si>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</si>
  <si>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</si>
  <si>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</si>
  <si>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</si>
  <si>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</si>
  <si>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</si>
  <si>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</si>
  <si>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</si>
  <si>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</si>
  <si>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</si>
  <si>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</si>
  <si>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</si>
  <si>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</si>
  <si>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</si>
  <si>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</si>
  <si>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</si>
  <si>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</si>
  <si>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</si>
  <si>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</si>
  <si>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</si>
  <si>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</si>
  <si>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</si>
  <si>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</si>
  <si>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</si>
  <si>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</si>
  <si>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</si>
  <si>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</si>
  <si>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</si>
  <si>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</si>
  <si>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</si>
  <si>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</si>
  <si>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</si>
  <si>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</si>
  <si>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</si>
  <si>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</si>
  <si>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</si>
  <si>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</si>
  <si>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</si>
  <si>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</si>
  <si>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</si>
  <si>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</si>
  <si>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</si>
  <si>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</si>
  <si>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</si>
  <si>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</si>
  <si>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</si>
  <si>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</si>
  <si>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</si>
  <si>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</si>
  <si>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</si>
  <si>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</si>
  <si>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</si>
  <si>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</si>
  <si>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</si>
  <si>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</si>
  <si>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</si>
  <si>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</si>
  <si>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</si>
  <si>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</si>
  <si>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</si>
  <si>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</si>
  <si>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</si>
  <si>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</si>
  <si>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</si>
  <si>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</si>
  <si>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</si>
  <si>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</si>
  <si>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</si>
  <si>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</si>
  <si>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</si>
  <si>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</si>
  <si>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</si>
  <si>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</si>
  <si>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</si>
  <si>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</si>
  <si>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</si>
  <si>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</si>
  <si>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</si>
  <si>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</si>
  <si>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</si>
  <si>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</si>
  <si>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</si>
  <si>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</si>
  <si>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</si>
  <si>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</si>
  <si>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</si>
  <si>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</si>
  <si>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</si>
  <si>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</si>
  <si>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</si>
  <si>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</si>
  <si>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</si>
  <si>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</si>
  <si>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</si>
  <si>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</si>
  <si>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</si>
  <si>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</si>
  <si>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</si>
  <si>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</si>
  <si>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</si>
  <si>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</si>
  <si>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</si>
  <si>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</si>
  <si>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</si>
  <si>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</si>
  <si>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</si>
  <si>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</si>
  <si>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</si>
  <si>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</si>
  <si>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</si>
  <si>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</si>
  <si>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</si>
  <si>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</si>
  <si>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</si>
  <si>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</si>
  <si>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</si>
  <si>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</si>
  <si>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</si>
  <si>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</si>
  <si>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</si>
  <si>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</si>
  <si>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</si>
  <si>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</si>
  <si>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</si>
  <si>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</si>
  <si>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</si>
  <si>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</si>
  <si>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</si>
  <si>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</si>
  <si>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</si>
  <si>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</si>
  <si>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</si>
  <si>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</si>
  <si>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</si>
  <si>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</si>
  <si>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</si>
  <si>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</si>
  <si>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</si>
  <si>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</si>
  <si>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</si>
  <si>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</si>
  <si>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</si>
  <si>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</si>
  <si>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</si>
  <si>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</si>
  <si>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</si>
  <si>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</si>
  <si>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</si>
  <si>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</si>
  <si>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</si>
  <si>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</si>
  <si>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</si>
  <si>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</si>
  <si>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</si>
  <si>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</si>
  <si>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</si>
  <si>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</si>
  <si>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</si>
  <si>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</si>
  <si>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</si>
  <si>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</si>
  <si>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</si>
  <si>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</si>
  <si>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</si>
  <si>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</si>
  <si>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</si>
  <si>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</si>
  <si>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</si>
  <si>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</si>
  <si>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</si>
  <si>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</si>
  <si>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</si>
  <si>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</si>
  <si>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</si>
  <si>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</si>
  <si>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</si>
  <si>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</si>
  <si>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</si>
  <si>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</si>
  <si>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</si>
  <si>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</si>
  <si>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</si>
  <si>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</si>
  <si>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</si>
  <si>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</si>
  <si>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</si>
  <si>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</si>
  <si>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</si>
  <si>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</si>
  <si>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</si>
  <si>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</si>
  <si>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</si>
  <si>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</si>
  <si>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</si>
  <si>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</si>
  <si>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</si>
  <si>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</si>
  <si>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</si>
  <si>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</si>
  <si>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</si>
  <si>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</si>
  <si>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</si>
  <si>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</si>
  <si>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</si>
  <si>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</si>
  <si>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</si>
  <si>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</si>
  <si>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</si>
  <si>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</si>
  <si>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"ვითიბი ბანკი ჯორჯია"</t>
  </si>
  <si>
    <t>ა. კონცელიძე</t>
  </si>
  <si>
    <t>www.vtb.ge</t>
  </si>
  <si>
    <t>ვ. ვერხოშინსკი</t>
  </si>
  <si>
    <t>5.2.1</t>
  </si>
  <si>
    <t>მათ შორის, ფასიანი ქაღალდების საერთო რეზერვები</t>
  </si>
  <si>
    <t>მინუს: ფასიანი ქაღალდების შესაძლო დანაკარგების რეზერვი</t>
  </si>
  <si>
    <t>წმინდა საინვესტიციო ფასიანი ქაღალდები</t>
  </si>
  <si>
    <t xml:space="preserve">მათ შორის გადავადებული ვალდებულება წარმოშობილი არამატერიალური აქტივებიდან </t>
  </si>
  <si>
    <t>მათ შორის გარესაბალანსო ელემენტების საერთო რეზერვები (ის ნაწილი, რომელიც მოხვდა საზედამხედველო კაპიტალში ლიმიტის ფარგლებში )</t>
  </si>
  <si>
    <t>ცხრილი 9 (Capital), C46</t>
  </si>
  <si>
    <t>ცხრილი 9 (Capital), C15</t>
  </si>
  <si>
    <t>ცხრილი 9 (Capital), C44</t>
  </si>
  <si>
    <t>ცხრილი 9 (Capital), C33</t>
  </si>
  <si>
    <t>ცხრილი 9 (Capital), C7</t>
  </si>
  <si>
    <t>ცხრილი 9 (Capital), C11</t>
  </si>
  <si>
    <t>ცხრილი 9 (Capital), C9</t>
  </si>
  <si>
    <t>ცხრილი 9 (Capital), C13</t>
  </si>
  <si>
    <t>ვლადიმირ ვერხოშინსკი</t>
  </si>
  <si>
    <t>ილნარ შაიმარდანოვი</t>
  </si>
  <si>
    <t>არჩილ კონცელიძე</t>
  </si>
  <si>
    <t>სერგეი სტეპანოვი</t>
  </si>
  <si>
    <t>მაქსიმ კონდრატენკო</t>
  </si>
  <si>
    <t>მამუკა მენთეშაშვილი</t>
  </si>
  <si>
    <t>ნიკო ჩხეტიანი</t>
  </si>
  <si>
    <t>ვალერიან გაბუნია</t>
  </si>
  <si>
    <t>ვლადიმერ რობაქიძე</t>
  </si>
  <si>
    <t>ირაკლი დოლიძე</t>
  </si>
  <si>
    <t>ღსს "ვითიბი ბანკი"</t>
  </si>
  <si>
    <t>შპს "ლაკარპა ენტერპრაიზის ლიმიტედი"</t>
  </si>
  <si>
    <t>რუსეთის ფედერაცია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</si>
</sst>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10"/>
      <color theme="1"/>
      <name val="Arial"/>
      <family val="2"/>
    </font>
    <font>
      <sz val="10"/>
      <color theme="1"/>
      <name val="Arial"/>
      <family val="2"/>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0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bottom/>
      <diagonal/>
    </border>
    <border>
      <left style="thin">
        <color theme="6" tint="-0.499984740745262"/>
      </left>
      <right style="medium">
        <color indexed="64"/>
      </right>
      <top style="thin">
        <color indexed="64"/>
      </top>
      <bottom style="thin">
        <color theme="6" tint="-0.499984740745262"/>
      </bottom>
      <diagonal/>
    </border>
    <border>
      <left style="thin">
        <color indexed="64"/>
      </left>
      <right/>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9"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4"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60" fillId="0" borderId="48" applyNumberFormat="0" applyFill="0" applyAlignment="0" applyProtection="0"/>
    <xf numFmtId="169"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9"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0" fontId="69" fillId="43" borderId="43"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9"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0" fontId="72" fillId="0" borderId="49"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0" fontId="7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0"/>
    <xf numFmtId="169" fontId="29" fillId="0" borderId="50"/>
    <xf numFmtId="168" fontId="2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9"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9"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9"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28" fillId="0" borderId="54"/>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69"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68"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68"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88" fontId="2" fillId="70" borderId="85" applyFont="0">
      <alignment horizontal="right" vertical="center"/>
    </xf>
    <xf numFmtId="3" fontId="2" fillId="70" borderId="85" applyFont="0">
      <alignment horizontal="right" vertical="center"/>
    </xf>
    <xf numFmtId="0" fontId="86"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169"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168"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168"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3" fontId="2" fillId="75" borderId="85" applyFont="0">
      <alignment horizontal="right" vertical="center"/>
      <protection locked="0"/>
    </xf>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3" fontId="2" fillId="72" borderId="85" applyFont="0">
      <alignment horizontal="right" vertical="center"/>
      <protection locked="0"/>
    </xf>
    <xf numFmtId="0" fontId="69"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169"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168"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168"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2" fillId="71" borderId="86" applyNumberFormat="0" applyFont="0" applyBorder="0" applyProtection="0">
      <alignment horizontal="left" vertical="center"/>
    </xf>
    <xf numFmtId="9" fontId="2" fillId="71" borderId="85" applyFont="0" applyProtection="0">
      <alignment horizontal="right" vertical="center"/>
    </xf>
    <xf numFmtId="3" fontId="2" fillId="71" borderId="85" applyFont="0" applyProtection="0">
      <alignment horizontal="right" vertical="center"/>
    </xf>
    <xf numFmtId="0" fontId="65" fillId="70" borderId="86" applyFont="0" applyBorder="0">
      <alignment horizontal="center" wrapText="1"/>
    </xf>
    <xf numFmtId="168" fontId="57" fillId="0" borderId="83">
      <alignment horizontal="left" vertical="center"/>
    </xf>
    <xf numFmtId="0" fontId="57" fillId="0" borderId="83">
      <alignment horizontal="left" vertical="center"/>
    </xf>
    <xf numFmtId="0" fontId="57" fillId="0" borderId="83">
      <alignment horizontal="left" vertical="center"/>
    </xf>
    <xf numFmtId="0" fontId="2" fillId="69" borderId="85" applyNumberFormat="0" applyFont="0" applyBorder="0" applyProtection="0">
      <alignment horizontal="center" vertical="center"/>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41"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169"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168"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168"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1" fillId="0" borderId="0"/>
    <xf numFmtId="169" fontId="29" fillId="37" borderId="0"/>
  </cellStyleXfs>
  <cellXfs count="54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4" fillId="0" borderId="42"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9"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67" fontId="20" fillId="0" borderId="66" xfId="0" applyNumberFormat="1" applyFont="1" applyBorder="1" applyAlignment="1">
      <alignment horizontal="center"/>
    </xf>
    <xf numFmtId="0" fontId="26" fillId="0" borderId="24" xfId="0" applyFont="1" applyBorder="1" applyAlignment="1">
      <alignment horizontal="center"/>
    </xf>
    <xf numFmtId="0" fontId="25" fillId="36" borderId="62" xfId="0" applyFont="1" applyFill="1" applyBorder="1" applyAlignment="1">
      <alignment wrapText="1"/>
    </xf>
    <xf numFmtId="167" fontId="25"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19" xfId="0" applyFont="1" applyBorder="1"/>
    <xf numFmtId="0" fontId="4" fillId="0" borderId="24" xfId="0" applyFont="1" applyBorder="1"/>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0"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9" fillId="76" borderId="66"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2"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18" fillId="2" borderId="25"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34" xfId="0" applyNumberFormat="1" applyFont="1" applyBorder="1" applyAlignment="1">
      <alignment vertical="center"/>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0" fillId="0" borderId="14" xfId="0" applyNumberFormat="1" applyFont="1" applyBorder="1" applyAlignment="1">
      <alignment vertical="center"/>
    </xf>
    <xf numFmtId="193" fontId="25" fillId="36" borderId="6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9" fillId="37" borderId="0" xfId="20" applyBorder="1"/>
    <xf numFmtId="169" fontId="29" fillId="37" borderId="78" xfId="20" applyBorder="1"/>
    <xf numFmtId="193" fontId="9" fillId="2" borderId="22" xfId="0" applyNumberFormat="1" applyFont="1" applyFill="1" applyBorder="1" applyAlignment="1" applyProtection="1">
      <alignment vertical="center"/>
      <protection locked="0"/>
    </xf>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85" xfId="0" applyFont="1" applyFill="1" applyBorder="1" applyAlignment="1">
      <alignment vertical="center"/>
    </xf>
    <xf numFmtId="0" fontId="6" fillId="0" borderId="85" xfId="0" applyFont="1" applyFill="1" applyBorder="1" applyAlignment="1">
      <alignment vertical="center"/>
    </xf>
    <xf numFmtId="0" fontId="4" fillId="0" borderId="19" xfId="0" applyFont="1" applyFill="1" applyBorder="1" applyAlignment="1">
      <alignment vertical="center"/>
    </xf>
    <xf numFmtId="0" fontId="4" fillId="0" borderId="80" xfId="0" applyFont="1" applyFill="1" applyBorder="1" applyAlignment="1">
      <alignment vertical="center"/>
    </xf>
    <xf numFmtId="0" fontId="4" fillId="0" borderId="82" xfId="0" applyFont="1" applyFill="1" applyBorder="1" applyAlignment="1">
      <alignment vertical="center"/>
    </xf>
    <xf numFmtId="0" fontId="4" fillId="0" borderId="18"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5" xfId="0" applyFont="1" applyFill="1" applyBorder="1" applyAlignment="1">
      <alignment horizontal="center" vertical="center"/>
    </xf>
    <xf numFmtId="169" fontId="29" fillId="37" borderId="33" xfId="20" applyBorder="1"/>
    <xf numFmtId="169" fontId="29" fillId="37" borderId="97" xfId="20" applyBorder="1"/>
    <xf numFmtId="169" fontId="29" fillId="37" borderId="87" xfId="20" applyBorder="1"/>
    <xf numFmtId="169" fontId="29" fillId="37" borderId="60"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83"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0" xfId="0" applyFont="1"/>
    <xf numFmtId="0" fontId="4" fillId="0" borderId="0" xfId="0" applyFont="1" applyFill="1"/>
    <xf numFmtId="0" fontId="4" fillId="0" borderId="85"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6" fillId="3" borderId="101" xfId="0" applyFont="1" applyFill="1" applyBorder="1" applyAlignment="1">
      <alignment vertical="center"/>
    </xf>
    <xf numFmtId="0" fontId="4" fillId="3" borderId="23" xfId="0" applyFont="1" applyFill="1" applyBorder="1" applyAlignment="1">
      <alignment vertical="center"/>
    </xf>
    <xf numFmtId="0" fontId="4" fillId="0" borderId="102" xfId="0" applyFont="1" applyFill="1" applyBorder="1" applyAlignment="1">
      <alignment horizontal="center" vertical="center"/>
    </xf>
    <xf numFmtId="0" fontId="6" fillId="0" borderId="25" xfId="0" applyFont="1" applyFill="1" applyBorder="1" applyAlignment="1">
      <alignment vertical="center"/>
    </xf>
    <xf numFmtId="169" fontId="29" fillId="37" borderId="27"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2" xfId="0" applyBorder="1"/>
    <xf numFmtId="0" fontId="0" fillId="0" borderId="102" xfId="0" applyBorder="1" applyAlignment="1">
      <alignment horizontal="center"/>
    </xf>
    <xf numFmtId="0" fontId="4" fillId="0" borderId="84" xfId="0" applyFont="1" applyBorder="1" applyAlignment="1">
      <alignment vertical="center" wrapText="1"/>
    </xf>
    <xf numFmtId="167" fontId="4" fillId="0" borderId="85" xfId="0" applyNumberFormat="1" applyFont="1" applyBorder="1" applyAlignment="1">
      <alignment horizontal="center" vertical="center"/>
    </xf>
    <xf numFmtId="167" fontId="4" fillId="0" borderId="100" xfId="0" applyNumberFormat="1" applyFont="1" applyBorder="1" applyAlignment="1">
      <alignment horizontal="center" vertical="center"/>
    </xf>
    <xf numFmtId="167" fontId="14" fillId="0" borderId="85" xfId="0" applyNumberFormat="1" applyFont="1" applyBorder="1" applyAlignment="1">
      <alignment horizontal="center" vertical="center"/>
    </xf>
    <xf numFmtId="0" fontId="14" fillId="0" borderId="84" xfId="0" applyFont="1" applyBorder="1" applyAlignment="1">
      <alignment vertical="center" wrapText="1"/>
    </xf>
    <xf numFmtId="0" fontId="0" fillId="0" borderId="24" xfId="0" applyBorder="1"/>
    <xf numFmtId="0" fontId="6" fillId="36" borderId="103"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2" xfId="0" applyFont="1" applyFill="1" applyBorder="1" applyAlignment="1">
      <alignment horizontal="left" vertical="center" wrapText="1"/>
    </xf>
    <xf numFmtId="0" fontId="6" fillId="36" borderId="85" xfId="0" applyFont="1" applyFill="1" applyBorder="1" applyAlignment="1">
      <alignment horizontal="left" vertical="center" wrapText="1"/>
    </xf>
    <xf numFmtId="0" fontId="6" fillId="36" borderId="100" xfId="0" applyFont="1" applyFill="1" applyBorder="1" applyAlignment="1">
      <alignment horizontal="left" vertical="center" wrapText="1"/>
    </xf>
    <xf numFmtId="0" fontId="4" fillId="0" borderId="102" xfId="0" applyFont="1" applyFill="1" applyBorder="1" applyAlignment="1">
      <alignment horizontal="right" vertical="center" wrapText="1"/>
    </xf>
    <xf numFmtId="0" fontId="4" fillId="0" borderId="85" xfId="0" applyFont="1" applyFill="1" applyBorder="1" applyAlignment="1">
      <alignment horizontal="left" vertical="center" wrapText="1"/>
    </xf>
    <xf numFmtId="0" fontId="4" fillId="0" borderId="100" xfId="0" applyFont="1" applyFill="1" applyBorder="1" applyAlignment="1">
      <alignment horizontal="left" vertical="center" wrapText="1"/>
    </xf>
    <xf numFmtId="0" fontId="109" fillId="0" borderId="102" xfId="0" applyFont="1" applyFill="1" applyBorder="1" applyAlignment="1">
      <alignment horizontal="right" vertical="center" wrapText="1"/>
    </xf>
    <xf numFmtId="0" fontId="109" fillId="0" borderId="85" xfId="0" applyFont="1" applyFill="1" applyBorder="1" applyAlignment="1">
      <alignment horizontal="left" vertical="center" wrapText="1"/>
    </xf>
    <xf numFmtId="0" fontId="109" fillId="0" borderId="100" xfId="0" applyFont="1" applyFill="1" applyBorder="1" applyAlignment="1">
      <alignment horizontal="left" vertical="center" wrapText="1"/>
    </xf>
    <xf numFmtId="9" fontId="6" fillId="36" borderId="85" xfId="20961" applyFont="1" applyFill="1" applyBorder="1" applyAlignment="1">
      <alignment horizontal="left" vertical="center" wrapText="1"/>
    </xf>
    <xf numFmtId="0" fontId="6" fillId="36" borderId="85" xfId="0" applyFont="1" applyFill="1" applyBorder="1" applyAlignment="1">
      <alignment horizontal="center" vertical="center" wrapText="1"/>
    </xf>
    <xf numFmtId="0" fontId="6" fillId="36" borderId="100" xfId="0" applyFont="1" applyFill="1" applyBorder="1" applyAlignment="1">
      <alignment horizontal="center" vertical="center" wrapText="1"/>
    </xf>
    <xf numFmtId="0" fontId="6" fillId="0" borderId="102" xfId="0" applyFont="1" applyFill="1" applyBorder="1" applyAlignment="1">
      <alignment horizontal="left" vertical="center" wrapText="1"/>
    </xf>
    <xf numFmtId="9" fontId="109" fillId="0" borderId="85" xfId="20961" applyFont="1" applyFill="1" applyBorder="1" applyAlignment="1">
      <alignment horizontal="left" vertical="center" wrapText="1"/>
    </xf>
    <xf numFmtId="0" fontId="6" fillId="0" borderId="100"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4" xfId="5" applyNumberFormat="1" applyFont="1" applyFill="1" applyBorder="1" applyAlignment="1" applyProtection="1">
      <alignment horizontal="left" vertical="center"/>
      <protection locked="0"/>
    </xf>
    <xf numFmtId="0" fontId="111" fillId="0" borderId="25" xfId="9" applyFont="1" applyFill="1" applyBorder="1" applyAlignment="1" applyProtection="1">
      <alignment horizontal="left" vertical="center" wrapText="1"/>
      <protection locked="0"/>
    </xf>
    <xf numFmtId="9" fontId="111" fillId="0" borderId="25" xfId="20961" applyFont="1" applyFill="1" applyBorder="1" applyAlignment="1" applyProtection="1">
      <alignment horizontal="left" vertical="center"/>
    </xf>
    <xf numFmtId="37" fontId="7" fillId="0" borderId="26" xfId="1" applyNumberFormat="1" applyFont="1" applyFill="1" applyBorder="1" applyAlignment="1" applyProtection="1">
      <alignment horizontal="left" vertical="center"/>
    </xf>
    <xf numFmtId="0" fontId="23" fillId="0" borderId="102" xfId="0" applyFont="1" applyBorder="1" applyAlignment="1">
      <alignment horizontal="center" vertical="center" wrapText="1"/>
    </xf>
    <xf numFmtId="0" fontId="23" fillId="0" borderId="85" xfId="0" applyFont="1" applyBorder="1" applyAlignment="1">
      <alignment vertical="center" wrapText="1"/>
    </xf>
    <xf numFmtId="3" fontId="24" fillId="36" borderId="85" xfId="0" applyNumberFormat="1" applyFont="1" applyFill="1" applyBorder="1" applyAlignment="1">
      <alignment vertical="center" wrapText="1"/>
    </xf>
    <xf numFmtId="3" fontId="24" fillId="36" borderId="100" xfId="0" applyNumberFormat="1" applyFont="1" applyFill="1" applyBorder="1" applyAlignment="1">
      <alignment vertical="center" wrapText="1"/>
    </xf>
    <xf numFmtId="14" fontId="7" fillId="3" borderId="85" xfId="8" quotePrefix="1" applyNumberFormat="1" applyFont="1" applyFill="1" applyBorder="1" applyAlignment="1" applyProtection="1">
      <alignment horizontal="left" vertical="center" wrapText="1" indent="2"/>
      <protection locked="0"/>
    </xf>
    <xf numFmtId="14" fontId="7" fillId="3" borderId="85" xfId="8" quotePrefix="1" applyNumberFormat="1" applyFont="1" applyFill="1" applyBorder="1" applyAlignment="1" applyProtection="1">
      <alignment horizontal="left" vertical="center" wrapText="1" indent="3"/>
      <protection locked="0"/>
    </xf>
    <xf numFmtId="0" fontId="23" fillId="0" borderId="85" xfId="0" applyFont="1" applyFill="1" applyBorder="1" applyAlignment="1">
      <alignment horizontal="left" vertical="center" wrapText="1" indent="2"/>
    </xf>
    <xf numFmtId="0" fontId="11" fillId="0" borderId="85" xfId="17" applyFill="1" applyBorder="1" applyAlignment="1" applyProtection="1"/>
    <xf numFmtId="49" fontId="109" fillId="0" borderId="102" xfId="0" applyNumberFormat="1" applyFont="1" applyFill="1" applyBorder="1" applyAlignment="1">
      <alignment horizontal="right" vertical="center" wrapText="1"/>
    </xf>
    <xf numFmtId="0" fontId="7" fillId="3" borderId="85" xfId="20960" applyFont="1" applyFill="1" applyBorder="1" applyAlignment="1" applyProtection="1"/>
    <xf numFmtId="0" fontId="106" fillId="0" borderId="85" xfId="20960" applyFont="1" applyFill="1" applyBorder="1" applyAlignment="1" applyProtection="1">
      <alignment horizontal="center" vertical="center"/>
    </xf>
    <xf numFmtId="0" fontId="4" fillId="0" borderId="85" xfId="0" applyFont="1" applyBorder="1"/>
    <xf numFmtId="0" fontId="11" fillId="0" borderId="85" xfId="17" applyFill="1" applyBorder="1" applyAlignment="1" applyProtection="1">
      <alignment horizontal="left" vertical="center" wrapText="1"/>
    </xf>
    <xf numFmtId="49" fontId="109" fillId="0" borderId="85" xfId="0" applyNumberFormat="1" applyFont="1" applyFill="1" applyBorder="1" applyAlignment="1">
      <alignment horizontal="right" vertical="center" wrapText="1"/>
    </xf>
    <xf numFmtId="0" fontId="11" fillId="0" borderId="85" xfId="17" applyFill="1" applyBorder="1" applyAlignment="1" applyProtection="1">
      <alignment horizontal="left" vertical="center"/>
    </xf>
    <xf numFmtId="0" fontId="11" fillId="0" borderId="85" xfId="17" applyBorder="1" applyAlignment="1" applyProtection="1"/>
    <xf numFmtId="0" fontId="4" fillId="0" borderId="85" xfId="0" applyFont="1" applyFill="1" applyBorder="1"/>
    <xf numFmtId="164" fontId="29" fillId="37" borderId="0" xfId="20" applyNumberFormat="1" applyBorder="1"/>
    <xf numFmtId="164" fontId="4" fillId="0" borderId="58" xfId="0" applyNumberFormat="1" applyFont="1" applyFill="1" applyBorder="1" applyAlignment="1">
      <alignment vertical="center"/>
    </xf>
    <xf numFmtId="164" fontId="4" fillId="0" borderId="70" xfId="0" applyNumberFormat="1" applyFont="1" applyFill="1" applyBorder="1" applyAlignment="1">
      <alignment vertical="center"/>
    </xf>
    <xf numFmtId="164" fontId="4" fillId="3" borderId="83" xfId="0" applyNumberFormat="1" applyFont="1" applyFill="1" applyBorder="1" applyAlignment="1">
      <alignment vertical="center"/>
    </xf>
    <xf numFmtId="164" fontId="4" fillId="0" borderId="85" xfId="0" applyNumberFormat="1" applyFont="1" applyFill="1" applyBorder="1" applyAlignment="1">
      <alignment vertical="center"/>
    </xf>
    <xf numFmtId="164" fontId="4" fillId="0" borderId="86" xfId="0" applyNumberFormat="1" applyFont="1" applyFill="1" applyBorder="1" applyAlignment="1">
      <alignment vertical="center"/>
    </xf>
    <xf numFmtId="164" fontId="4" fillId="0" borderId="100" xfId="0" applyNumberFormat="1" applyFont="1" applyFill="1" applyBorder="1" applyAlignment="1">
      <alignment vertical="center"/>
    </xf>
    <xf numFmtId="164" fontId="4" fillId="0" borderId="25" xfId="0" applyNumberFormat="1" applyFont="1" applyFill="1" applyBorder="1" applyAlignment="1">
      <alignment vertical="center"/>
    </xf>
    <xf numFmtId="164" fontId="4" fillId="0" borderId="27" xfId="0" applyNumberFormat="1" applyFont="1" applyFill="1" applyBorder="1" applyAlignment="1">
      <alignment vertical="center"/>
    </xf>
    <xf numFmtId="164" fontId="4" fillId="0" borderId="26" xfId="0" applyNumberFormat="1" applyFont="1" applyFill="1" applyBorder="1" applyAlignment="1">
      <alignment vertical="center"/>
    </xf>
    <xf numFmtId="164" fontId="4" fillId="0" borderId="29" xfId="0" applyNumberFormat="1" applyFont="1" applyFill="1" applyBorder="1" applyAlignment="1">
      <alignment vertical="center"/>
    </xf>
    <xf numFmtId="164" fontId="4" fillId="0" borderId="20" xfId="0" applyNumberFormat="1" applyFont="1" applyFill="1" applyBorder="1" applyAlignment="1">
      <alignment vertical="center"/>
    </xf>
    <xf numFmtId="164" fontId="4" fillId="0" borderId="81" xfId="0" applyNumberFormat="1" applyFont="1" applyFill="1" applyBorder="1" applyAlignment="1">
      <alignment vertical="center"/>
    </xf>
    <xf numFmtId="164" fontId="4" fillId="0" borderId="94" xfId="0" applyNumberFormat="1" applyFont="1" applyFill="1" applyBorder="1" applyAlignment="1">
      <alignment vertical="center"/>
    </xf>
    <xf numFmtId="165" fontId="4" fillId="0" borderId="79" xfId="0" applyNumberFormat="1" applyFont="1" applyFill="1" applyBorder="1" applyAlignment="1">
      <alignment vertical="center"/>
    </xf>
    <xf numFmtId="165" fontId="4" fillId="0" borderId="96" xfId="0" applyNumberFormat="1" applyFont="1" applyFill="1" applyBorder="1" applyAlignment="1">
      <alignment vertical="center"/>
    </xf>
    <xf numFmtId="0" fontId="105" fillId="0" borderId="85" xfId="0" applyFont="1" applyBorder="1"/>
    <xf numFmtId="14" fontId="1" fillId="0" borderId="0" xfId="0" applyNumberFormat="1" applyFont="1"/>
    <xf numFmtId="0" fontId="26" fillId="0" borderId="102" xfId="0" applyFont="1" applyBorder="1" applyAlignment="1">
      <alignment horizontal="center"/>
    </xf>
    <xf numFmtId="0" fontId="26" fillId="0" borderId="11" xfId="0" applyFont="1" applyBorder="1" applyAlignment="1">
      <alignment horizontal="right" wrapText="1"/>
    </xf>
    <xf numFmtId="193" fontId="26" fillId="0" borderId="105" xfId="0" applyNumberFormat="1" applyFont="1" applyBorder="1" applyAlignment="1">
      <alignment vertical="center"/>
    </xf>
    <xf numFmtId="0" fontId="20" fillId="0" borderId="11" xfId="0" applyFont="1" applyBorder="1" applyAlignment="1">
      <alignment horizontal="left" wrapText="1"/>
    </xf>
    <xf numFmtId="193" fontId="20" fillId="0" borderId="105" xfId="0" applyNumberFormat="1" applyFont="1" applyBorder="1" applyAlignment="1">
      <alignment vertical="center"/>
    </xf>
    <xf numFmtId="0" fontId="20" fillId="0" borderId="11" xfId="0" applyFont="1" applyBorder="1" applyAlignment="1">
      <alignment horizontal="center" wrapText="1"/>
    </xf>
    <xf numFmtId="0" fontId="26" fillId="0" borderId="12" xfId="0" applyFont="1" applyBorder="1" applyAlignment="1">
      <alignment horizontal="right" wrapText="1"/>
    </xf>
    <xf numFmtId="0" fontId="26" fillId="0" borderId="93" xfId="0" applyFont="1" applyBorder="1" applyAlignment="1">
      <alignment horizontal="center"/>
    </xf>
    <xf numFmtId="14" fontId="7" fillId="0" borderId="0" xfId="0" applyNumberFormat="1" applyFont="1"/>
    <xf numFmtId="14" fontId="26" fillId="0" borderId="0" xfId="0" applyNumberFormat="1" applyFont="1"/>
    <xf numFmtId="14" fontId="4" fillId="0" borderId="0" xfId="0" applyNumberFormat="1" applyFont="1" applyFill="1"/>
    <xf numFmtId="14" fontId="4" fillId="0" borderId="0" xfId="0" applyNumberFormat="1" applyFont="1"/>
    <xf numFmtId="14" fontId="9" fillId="0" borderId="0" xfId="11" applyNumberFormat="1" applyFont="1" applyFill="1" applyBorder="1" applyAlignment="1" applyProtection="1"/>
    <xf numFmtId="14" fontId="0" fillId="0" borderId="0" xfId="0" applyNumberFormat="1"/>
    <xf numFmtId="10" fontId="9" fillId="2" borderId="3" xfId="20961" applyNumberFormat="1" applyFont="1" applyFill="1" applyBorder="1" applyAlignment="1" applyProtection="1">
      <alignment vertical="center"/>
      <protection locked="0"/>
    </xf>
    <xf numFmtId="10" fontId="9" fillId="2" borderId="22"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2" xfId="20961" applyNumberFormat="1" applyFont="1" applyFill="1" applyBorder="1" applyAlignment="1" applyProtection="1">
      <alignment vertical="center"/>
      <protection locked="0"/>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2" xfId="20961" applyNumberFormat="1" applyFont="1" applyBorder="1" applyAlignment="1" applyProtection="1">
      <alignment vertical="center" wrapText="1"/>
      <protection locked="0"/>
    </xf>
    <xf numFmtId="10" fontId="9" fillId="2" borderId="25" xfId="20961" applyNumberFormat="1" applyFont="1" applyFill="1" applyBorder="1" applyAlignment="1" applyProtection="1">
      <alignment vertical="center"/>
      <protection locked="0"/>
    </xf>
    <xf numFmtId="10" fontId="18" fillId="2" borderId="25" xfId="20961" applyNumberFormat="1" applyFont="1" applyFill="1" applyBorder="1" applyAlignment="1" applyProtection="1">
      <alignment vertical="center"/>
      <protection locked="0"/>
    </xf>
    <xf numFmtId="10" fontId="4" fillId="0" borderId="23" xfId="20961" applyNumberFormat="1" applyFont="1" applyBorder="1" applyAlignment="1"/>
    <xf numFmtId="4" fontId="4" fillId="0" borderId="3" xfId="0" applyNumberFormat="1" applyFont="1" applyBorder="1" applyAlignment="1"/>
    <xf numFmtId="4" fontId="4" fillId="0" borderId="8" xfId="0" applyNumberFormat="1" applyFont="1" applyBorder="1" applyAlignment="1"/>
    <xf numFmtId="4" fontId="4" fillId="0" borderId="22" xfId="0" applyNumberFormat="1" applyFont="1" applyBorder="1" applyAlignment="1"/>
    <xf numFmtId="4" fontId="4" fillId="36" borderId="25" xfId="0" applyNumberFormat="1" applyFont="1" applyFill="1" applyBorder="1"/>
    <xf numFmtId="4" fontId="4" fillId="36" borderId="26" xfId="0" applyNumberFormat="1" applyFont="1" applyFill="1" applyBorder="1"/>
    <xf numFmtId="9" fontId="4" fillId="36" borderId="22" xfId="20961" applyFont="1" applyFill="1" applyBorder="1"/>
    <xf numFmtId="4" fontId="24" fillId="0" borderId="85" xfId="0" applyNumberFormat="1" applyFont="1" applyBorder="1" applyAlignment="1">
      <alignment vertical="center" wrapText="1"/>
    </xf>
    <xf numFmtId="4" fontId="24" fillId="0" borderId="100" xfId="0" applyNumberFormat="1" applyFont="1" applyBorder="1" applyAlignment="1">
      <alignment vertical="center" wrapText="1"/>
    </xf>
    <xf numFmtId="4" fontId="24" fillId="0" borderId="85" xfId="0" applyNumberFormat="1" applyFont="1" applyFill="1" applyBorder="1" applyAlignment="1">
      <alignment vertical="center" wrapText="1"/>
    </xf>
    <xf numFmtId="167" fontId="26" fillId="0" borderId="106" xfId="0" applyNumberFormat="1" applyFont="1" applyBorder="1" applyAlignment="1">
      <alignment horizontal="center"/>
    </xf>
    <xf numFmtId="167" fontId="26" fillId="0" borderId="66" xfId="0" applyNumberFormat="1" applyFont="1" applyBorder="1" applyAlignment="1">
      <alignment horizontal="center"/>
    </xf>
    <xf numFmtId="167" fontId="26" fillId="0" borderId="68" xfId="0" applyNumberFormat="1" applyFont="1" applyBorder="1" applyAlignment="1">
      <alignment horizontal="center"/>
    </xf>
    <xf numFmtId="167" fontId="25" fillId="36" borderId="61" xfId="0" applyNumberFormat="1" applyFont="1" applyFill="1" applyBorder="1" applyAlignment="1">
      <alignment horizontal="center"/>
    </xf>
    <xf numFmtId="167" fontId="26" fillId="0" borderId="65" xfId="0" applyNumberFormat="1" applyFont="1" applyBorder="1" applyAlignment="1">
      <alignment horizontal="center"/>
    </xf>
    <xf numFmtId="10" fontId="0" fillId="0" borderId="0" xfId="20961" applyNumberFormat="1" applyFont="1"/>
    <xf numFmtId="193" fontId="9" fillId="0" borderId="107" xfId="0" applyNumberFormat="1" applyFont="1" applyFill="1" applyBorder="1" applyAlignment="1" applyProtection="1">
      <alignment horizontal="right"/>
    </xf>
    <xf numFmtId="193" fontId="112" fillId="36" borderId="16" xfId="0" applyNumberFormat="1" applyFont="1" applyFill="1" applyBorder="1" applyAlignment="1">
      <alignment vertical="center"/>
    </xf>
    <xf numFmtId="193" fontId="113" fillId="36" borderId="13" xfId="0" applyNumberFormat="1" applyFont="1" applyFill="1" applyBorder="1" applyAlignment="1">
      <alignment vertical="center"/>
    </xf>
    <xf numFmtId="0" fontId="7" fillId="3" borderId="22" xfId="13" applyFont="1" applyFill="1" applyBorder="1" applyAlignment="1" applyProtection="1">
      <alignment horizontal="left" vertical="center" wrapText="1"/>
      <protection locked="0"/>
    </xf>
    <xf numFmtId="0" fontId="107" fillId="0" borderId="72" xfId="0" applyFont="1" applyBorder="1" applyAlignment="1">
      <alignment horizontal="left" vertical="center" wrapText="1"/>
    </xf>
    <xf numFmtId="0" fontId="107" fillId="0" borderId="71"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xf>
    <xf numFmtId="0" fontId="4" fillId="0" borderId="23" xfId="0" applyFont="1" applyFill="1" applyBorder="1" applyAlignment="1">
      <alignment horizontal="center"/>
    </xf>
    <xf numFmtId="0" fontId="6" fillId="36" borderId="104"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01" xfId="0" applyFont="1" applyFill="1" applyBorder="1" applyAlignment="1">
      <alignment horizontal="center" vertical="center" wrapText="1"/>
    </xf>
    <xf numFmtId="0" fontId="6" fillId="36" borderId="84" xfId="0" applyFont="1" applyFill="1" applyBorder="1" applyAlignment="1">
      <alignment horizontal="center" vertical="center" wrapText="1"/>
    </xf>
    <xf numFmtId="0" fontId="104" fillId="3" borderId="73" xfId="13" applyFont="1" applyFill="1" applyBorder="1" applyAlignment="1" applyProtection="1">
      <alignment horizontal="center" vertical="center" wrapText="1"/>
      <protection locked="0"/>
    </xf>
    <xf numFmtId="0" fontId="104"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76" xfId="1" applyNumberFormat="1" applyFont="1" applyFill="1" applyBorder="1" applyAlignment="1" applyProtection="1">
      <alignment horizontal="center" vertical="center" wrapText="1"/>
      <protection locked="0"/>
    </xf>
    <xf numFmtId="164" fontId="15" fillId="0" borderId="7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pane xSplit="1" ySplit="7" topLeftCell="B12" activePane="bottomRight" state="frozen"/>
      <selection activeCell="A107" sqref="A107:C107"/>
      <selection pane="topRight" activeCell="A107" sqref="A107:C107"/>
      <selection pane="bottomLeft" activeCell="A107" sqref="A107:C107"/>
      <selection pane="bottomRight" activeCell="B35" sqref="B35"/>
    </sheetView>
  </sheetViews>
  <sheetFormatPr defaultRowHeight="15"/>
  <cols>
    <col min="1" max="1" width="9.7109375" style="2" bestFit="1" customWidth="1"/>
    <col min="2" max="2" width="134.7109375" bestFit="1" customWidth="1"/>
    <col min="3" max="3" width="27.85546875" bestFit="1" customWidth="1"/>
    <col min="4" max="4" width="11.5703125" bestFit="1" customWidth="1"/>
    <col min="7" max="7" width="25" customWidth="1"/>
  </cols>
  <sheetData>
    <row r="1" spans="1:4" ht="15.75">
      <c r="A1" s="10"/>
      <c r="B1" s="190" t="s">
        <v>262</v>
      </c>
      <c r="C1" s="99"/>
    </row>
    <row r="2" spans="1:4" s="187" customFormat="1" ht="15.75">
      <c r="A2" s="235">
        <v>1</v>
      </c>
      <c r="B2" s="188" t="s">
        <v>263</v>
      </c>
      <c r="C2" s="444" t="s">
        <v>452</v>
      </c>
      <c r="D2" s="445">
        <v>43190</v>
      </c>
    </row>
    <row r="3" spans="1:4" s="187" customFormat="1" ht="15.75">
      <c r="A3" s="235">
        <v>2</v>
      </c>
      <c r="B3" s="189" t="s">
        <v>264</v>
      </c>
      <c r="C3" s="444" t="s">
        <v>455</v>
      </c>
    </row>
    <row r="4" spans="1:4" s="187" customFormat="1" ht="15.75">
      <c r="A4" s="235">
        <v>3</v>
      </c>
      <c r="B4" s="189" t="s">
        <v>265</v>
      </c>
      <c r="C4" s="444" t="s">
        <v>453</v>
      </c>
    </row>
    <row r="5" spans="1:4" s="187" customFormat="1" ht="15.75">
      <c r="A5" s="236">
        <v>4</v>
      </c>
      <c r="B5" s="192" t="s">
        <v>266</v>
      </c>
      <c r="C5" s="444" t="s">
        <v>454</v>
      </c>
    </row>
    <row r="6" spans="1:4" s="191" customFormat="1" ht="65.25" customHeight="1">
      <c r="A6" s="489" t="s">
        <v>381</v>
      </c>
      <c r="B6" s="490"/>
      <c r="C6" s="490"/>
    </row>
    <row r="7" spans="1:4">
      <c r="A7" s="420" t="s">
        <v>336</v>
      </c>
      <c r="B7" s="421" t="s">
        <v>267</v>
      </c>
    </row>
    <row r="8" spans="1:4">
      <c r="A8" s="422">
        <v>1</v>
      </c>
      <c r="B8" s="418" t="s">
        <v>231</v>
      </c>
    </row>
    <row r="9" spans="1:4">
      <c r="A9" s="422">
        <v>2</v>
      </c>
      <c r="B9" s="418" t="s">
        <v>268</v>
      </c>
    </row>
    <row r="10" spans="1:4">
      <c r="A10" s="422">
        <v>3</v>
      </c>
      <c r="B10" s="418" t="s">
        <v>269</v>
      </c>
    </row>
    <row r="11" spans="1:4">
      <c r="A11" s="422">
        <v>4</v>
      </c>
      <c r="B11" s="418" t="s">
        <v>270</v>
      </c>
      <c r="C11" s="186"/>
    </row>
    <row r="12" spans="1:4">
      <c r="A12" s="422">
        <v>5</v>
      </c>
      <c r="B12" s="418" t="s">
        <v>195</v>
      </c>
    </row>
    <row r="13" spans="1:4">
      <c r="A13" s="422">
        <v>6</v>
      </c>
      <c r="B13" s="423" t="s">
        <v>156</v>
      </c>
    </row>
    <row r="14" spans="1:4">
      <c r="A14" s="422">
        <v>7</v>
      </c>
      <c r="B14" s="418" t="s">
        <v>271</v>
      </c>
    </row>
    <row r="15" spans="1:4">
      <c r="A15" s="422">
        <v>8</v>
      </c>
      <c r="B15" s="418" t="s">
        <v>275</v>
      </c>
    </row>
    <row r="16" spans="1:4">
      <c r="A16" s="422">
        <v>9</v>
      </c>
      <c r="B16" s="418" t="s">
        <v>94</v>
      </c>
    </row>
    <row r="17" spans="1:2">
      <c r="A17" s="424" t="s">
        <v>441</v>
      </c>
      <c r="B17" s="418" t="s">
        <v>413</v>
      </c>
    </row>
    <row r="18" spans="1:2">
      <c r="A18" s="422">
        <v>10</v>
      </c>
      <c r="B18" s="418" t="s">
        <v>278</v>
      </c>
    </row>
    <row r="19" spans="1:2">
      <c r="A19" s="422">
        <v>11</v>
      </c>
      <c r="B19" s="423" t="s">
        <v>258</v>
      </c>
    </row>
    <row r="20" spans="1:2">
      <c r="A20" s="422">
        <v>12</v>
      </c>
      <c r="B20" s="423" t="s">
        <v>255</v>
      </c>
    </row>
    <row r="21" spans="1:2">
      <c r="A21" s="422">
        <v>13</v>
      </c>
      <c r="B21" s="425" t="s">
        <v>372</v>
      </c>
    </row>
    <row r="22" spans="1:2">
      <c r="A22" s="422">
        <v>14</v>
      </c>
      <c r="B22" s="426" t="s">
        <v>402</v>
      </c>
    </row>
    <row r="23" spans="1:2">
      <c r="A23" s="427">
        <v>15</v>
      </c>
      <c r="B23" s="423" t="s">
        <v>83</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25" right="0.25" top="0.75" bottom="0.75" header="0.3" footer="0.3"/>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zoomScaleNormal="100" workbookViewId="0">
      <pane xSplit="1" ySplit="5" topLeftCell="B19" activePane="bottomRight" state="frozen"/>
      <selection activeCell="L45" sqref="L45"/>
      <selection pane="topRight" activeCell="L45" sqref="L45"/>
      <selection pane="bottomLeft" activeCell="L45" sqref="L45"/>
      <selection pane="bottomRight" activeCell="L45" sqref="L45"/>
    </sheetView>
  </sheetViews>
  <sheetFormatPr defaultRowHeight="15"/>
  <cols>
    <col min="1" max="1" width="9.5703125" style="5" bestFit="1" customWidth="1"/>
    <col min="2" max="2" width="132.42578125" style="2" customWidth="1"/>
    <col min="3" max="3" width="18.42578125" style="2" customWidth="1"/>
  </cols>
  <sheetData>
    <row r="1" spans="1:6" ht="15.75">
      <c r="A1" s="18" t="s">
        <v>196</v>
      </c>
      <c r="B1" s="17" t="str">
        <f>Info!C2</f>
        <v>სს "ვითიბი ბანკი ჯორჯია"</v>
      </c>
      <c r="D1" s="2"/>
      <c r="E1" s="2"/>
      <c r="F1" s="2"/>
    </row>
    <row r="2" spans="1:6" s="22" customFormat="1" ht="15.75" customHeight="1">
      <c r="A2" s="22" t="s">
        <v>197</v>
      </c>
      <c r="B2" s="458">
        <f>Info!D2</f>
        <v>43190</v>
      </c>
    </row>
    <row r="3" spans="1:6" s="22" customFormat="1" ht="15.75" customHeight="1"/>
    <row r="4" spans="1:6" ht="15.75" thickBot="1">
      <c r="A4" s="5" t="s">
        <v>345</v>
      </c>
      <c r="B4" s="65" t="s">
        <v>94</v>
      </c>
    </row>
    <row r="5" spans="1:6">
      <c r="A5" s="145" t="s">
        <v>32</v>
      </c>
      <c r="B5" s="146"/>
      <c r="C5" s="147" t="s">
        <v>33</v>
      </c>
    </row>
    <row r="6" spans="1:6">
      <c r="A6" s="148">
        <v>1</v>
      </c>
      <c r="B6" s="89" t="s">
        <v>34</v>
      </c>
      <c r="C6" s="283">
        <f>SUM(C7:C11)</f>
        <v>181245481</v>
      </c>
    </row>
    <row r="7" spans="1:6">
      <c r="A7" s="148">
        <v>2</v>
      </c>
      <c r="B7" s="86" t="s">
        <v>35</v>
      </c>
      <c r="C7" s="284">
        <v>209008277</v>
      </c>
    </row>
    <row r="8" spans="1:6">
      <c r="A8" s="148">
        <v>3</v>
      </c>
      <c r="B8" s="80" t="s">
        <v>36</v>
      </c>
      <c r="C8" s="284"/>
    </row>
    <row r="9" spans="1:6">
      <c r="A9" s="148">
        <v>4</v>
      </c>
      <c r="B9" s="80" t="s">
        <v>37</v>
      </c>
      <c r="C9" s="284">
        <v>3061046</v>
      </c>
    </row>
    <row r="10" spans="1:6">
      <c r="A10" s="148">
        <v>5</v>
      </c>
      <c r="B10" s="80" t="s">
        <v>38</v>
      </c>
      <c r="C10" s="284"/>
    </row>
    <row r="11" spans="1:6">
      <c r="A11" s="148">
        <v>6</v>
      </c>
      <c r="B11" s="87" t="s">
        <v>39</v>
      </c>
      <c r="C11" s="284">
        <v>-30823842.000000004</v>
      </c>
    </row>
    <row r="12" spans="1:6" s="4" customFormat="1">
      <c r="A12" s="148">
        <v>7</v>
      </c>
      <c r="B12" s="89" t="s">
        <v>40</v>
      </c>
      <c r="C12" s="285">
        <f>SUM(C13:C27)</f>
        <v>10971086</v>
      </c>
    </row>
    <row r="13" spans="1:6" s="4" customFormat="1">
      <c r="A13" s="148">
        <v>8</v>
      </c>
      <c r="B13" s="88" t="s">
        <v>41</v>
      </c>
      <c r="C13" s="286">
        <v>3061046</v>
      </c>
    </row>
    <row r="14" spans="1:6" s="4" customFormat="1" ht="25.5">
      <c r="A14" s="148">
        <v>9</v>
      </c>
      <c r="B14" s="81" t="s">
        <v>42</v>
      </c>
      <c r="C14" s="286"/>
    </row>
    <row r="15" spans="1:6" s="4" customFormat="1">
      <c r="A15" s="148">
        <v>10</v>
      </c>
      <c r="B15" s="82" t="s">
        <v>43</v>
      </c>
      <c r="C15" s="286">
        <v>7910040</v>
      </c>
    </row>
    <row r="16" spans="1:6" s="4" customFormat="1">
      <c r="A16" s="148">
        <v>11</v>
      </c>
      <c r="B16" s="83" t="s">
        <v>44</v>
      </c>
      <c r="C16" s="286"/>
    </row>
    <row r="17" spans="1:3" s="4" customFormat="1">
      <c r="A17" s="148">
        <v>12</v>
      </c>
      <c r="B17" s="82" t="s">
        <v>45</v>
      </c>
      <c r="C17" s="286"/>
    </row>
    <row r="18" spans="1:3" s="4" customFormat="1">
      <c r="A18" s="148">
        <v>13</v>
      </c>
      <c r="B18" s="82" t="s">
        <v>46</v>
      </c>
      <c r="C18" s="286"/>
    </row>
    <row r="19" spans="1:3" s="4" customFormat="1">
      <c r="A19" s="148">
        <v>14</v>
      </c>
      <c r="B19" s="82" t="s">
        <v>47</v>
      </c>
      <c r="C19" s="286"/>
    </row>
    <row r="20" spans="1:3" s="4" customFormat="1" ht="25.5">
      <c r="A20" s="148">
        <v>15</v>
      </c>
      <c r="B20" s="82" t="s">
        <v>48</v>
      </c>
      <c r="C20" s="286"/>
    </row>
    <row r="21" spans="1:3" s="4" customFormat="1" ht="25.5">
      <c r="A21" s="148">
        <v>16</v>
      </c>
      <c r="B21" s="81" t="s">
        <v>49</v>
      </c>
      <c r="C21" s="286"/>
    </row>
    <row r="22" spans="1:3" s="4" customFormat="1">
      <c r="A22" s="148">
        <v>17</v>
      </c>
      <c r="B22" s="149" t="s">
        <v>50</v>
      </c>
      <c r="C22" s="286"/>
    </row>
    <row r="23" spans="1:3" s="4" customFormat="1" ht="25.5">
      <c r="A23" s="148">
        <v>18</v>
      </c>
      <c r="B23" s="81" t="s">
        <v>51</v>
      </c>
      <c r="C23" s="286"/>
    </row>
    <row r="24" spans="1:3" s="4" customFormat="1" ht="25.5">
      <c r="A24" s="148">
        <v>19</v>
      </c>
      <c r="B24" s="81" t="s">
        <v>52</v>
      </c>
      <c r="C24" s="286"/>
    </row>
    <row r="25" spans="1:3" s="4" customFormat="1" ht="25.5">
      <c r="A25" s="148">
        <v>20</v>
      </c>
      <c r="B25" s="84" t="s">
        <v>53</v>
      </c>
      <c r="C25" s="286"/>
    </row>
    <row r="26" spans="1:3" s="4" customFormat="1">
      <c r="A26" s="148">
        <v>21</v>
      </c>
      <c r="B26" s="84" t="s">
        <v>54</v>
      </c>
      <c r="C26" s="286"/>
    </row>
    <row r="27" spans="1:3" s="4" customFormat="1" ht="25.5">
      <c r="A27" s="148">
        <v>22</v>
      </c>
      <c r="B27" s="84" t="s">
        <v>55</v>
      </c>
      <c r="C27" s="286"/>
    </row>
    <row r="28" spans="1:3" s="4" customFormat="1">
      <c r="A28" s="148">
        <v>23</v>
      </c>
      <c r="B28" s="90" t="s">
        <v>29</v>
      </c>
      <c r="C28" s="285">
        <f>C6-C12</f>
        <v>170274395</v>
      </c>
    </row>
    <row r="29" spans="1:3" s="4" customFormat="1">
      <c r="A29" s="150"/>
      <c r="B29" s="85"/>
      <c r="C29" s="286"/>
    </row>
    <row r="30" spans="1:3" s="4" customFormat="1">
      <c r="A30" s="150">
        <v>24</v>
      </c>
      <c r="B30" s="90" t="s">
        <v>56</v>
      </c>
      <c r="C30" s="285">
        <f>C31+C34</f>
        <v>12624300</v>
      </c>
    </row>
    <row r="31" spans="1:3" s="4" customFormat="1">
      <c r="A31" s="150">
        <v>25</v>
      </c>
      <c r="B31" s="80" t="s">
        <v>57</v>
      </c>
      <c r="C31" s="287">
        <f>C32+C33</f>
        <v>12624300</v>
      </c>
    </row>
    <row r="32" spans="1:3" s="4" customFormat="1">
      <c r="A32" s="150">
        <v>26</v>
      </c>
      <c r="B32" s="184" t="s">
        <v>58</v>
      </c>
      <c r="C32" s="286"/>
    </row>
    <row r="33" spans="1:3" s="4" customFormat="1">
      <c r="A33" s="150">
        <v>27</v>
      </c>
      <c r="B33" s="184" t="s">
        <v>59</v>
      </c>
      <c r="C33" s="286">
        <v>12624300</v>
      </c>
    </row>
    <row r="34" spans="1:3" s="4" customFormat="1">
      <c r="A34" s="150">
        <v>28</v>
      </c>
      <c r="B34" s="80" t="s">
        <v>60</v>
      </c>
      <c r="C34" s="286"/>
    </row>
    <row r="35" spans="1:3" s="4" customFormat="1">
      <c r="A35" s="150">
        <v>29</v>
      </c>
      <c r="B35" s="90" t="s">
        <v>61</v>
      </c>
      <c r="C35" s="285">
        <f>SUM(C36:C40)</f>
        <v>0</v>
      </c>
    </row>
    <row r="36" spans="1:3" s="4" customFormat="1">
      <c r="A36" s="150">
        <v>30</v>
      </c>
      <c r="B36" s="81" t="s">
        <v>62</v>
      </c>
      <c r="C36" s="286"/>
    </row>
    <row r="37" spans="1:3" s="4" customFormat="1">
      <c r="A37" s="150">
        <v>31</v>
      </c>
      <c r="B37" s="82" t="s">
        <v>63</v>
      </c>
      <c r="C37" s="286"/>
    </row>
    <row r="38" spans="1:3" s="4" customFormat="1" ht="25.5">
      <c r="A38" s="150">
        <v>32</v>
      </c>
      <c r="B38" s="81" t="s">
        <v>64</v>
      </c>
      <c r="C38" s="286"/>
    </row>
    <row r="39" spans="1:3" s="4" customFormat="1" ht="25.5">
      <c r="A39" s="150">
        <v>33</v>
      </c>
      <c r="B39" s="81" t="s">
        <v>52</v>
      </c>
      <c r="C39" s="286"/>
    </row>
    <row r="40" spans="1:3" s="4" customFormat="1" ht="25.5">
      <c r="A40" s="150">
        <v>34</v>
      </c>
      <c r="B40" s="84" t="s">
        <v>65</v>
      </c>
      <c r="C40" s="286"/>
    </row>
    <row r="41" spans="1:3" s="4" customFormat="1">
      <c r="A41" s="150">
        <v>35</v>
      </c>
      <c r="B41" s="90" t="s">
        <v>30</v>
      </c>
      <c r="C41" s="285">
        <f>C30-C35</f>
        <v>12624300</v>
      </c>
    </row>
    <row r="42" spans="1:3" s="4" customFormat="1">
      <c r="A42" s="150"/>
      <c r="B42" s="85"/>
      <c r="C42" s="286"/>
    </row>
    <row r="43" spans="1:3" s="4" customFormat="1">
      <c r="A43" s="150">
        <v>36</v>
      </c>
      <c r="B43" s="91" t="s">
        <v>66</v>
      </c>
      <c r="C43" s="285">
        <f>SUM(C44:C46)</f>
        <v>23258395.391889766</v>
      </c>
    </row>
    <row r="44" spans="1:3" s="4" customFormat="1">
      <c r="A44" s="150">
        <v>37</v>
      </c>
      <c r="B44" s="80" t="s">
        <v>67</v>
      </c>
      <c r="C44" s="286">
        <v>8985983.0399999991</v>
      </c>
    </row>
    <row r="45" spans="1:3" s="4" customFormat="1">
      <c r="A45" s="150">
        <v>38</v>
      </c>
      <c r="B45" s="80" t="s">
        <v>68</v>
      </c>
      <c r="C45" s="286"/>
    </row>
    <row r="46" spans="1:3" s="4" customFormat="1">
      <c r="A46" s="150">
        <v>39</v>
      </c>
      <c r="B46" s="80" t="s">
        <v>69</v>
      </c>
      <c r="C46" s="286">
        <v>14272412.351889769</v>
      </c>
    </row>
    <row r="47" spans="1:3" s="4" customFormat="1">
      <c r="A47" s="150">
        <v>40</v>
      </c>
      <c r="B47" s="91" t="s">
        <v>70</v>
      </c>
      <c r="C47" s="285">
        <f>SUM(C48:C51)</f>
        <v>0</v>
      </c>
    </row>
    <row r="48" spans="1:3" s="4" customFormat="1">
      <c r="A48" s="150">
        <v>41</v>
      </c>
      <c r="B48" s="81" t="s">
        <v>71</v>
      </c>
      <c r="C48" s="286"/>
    </row>
    <row r="49" spans="1:3" s="4" customFormat="1">
      <c r="A49" s="150">
        <v>42</v>
      </c>
      <c r="B49" s="82" t="s">
        <v>72</v>
      </c>
      <c r="C49" s="286"/>
    </row>
    <row r="50" spans="1:3" s="4" customFormat="1" ht="25.5">
      <c r="A50" s="150">
        <v>43</v>
      </c>
      <c r="B50" s="81" t="s">
        <v>73</v>
      </c>
      <c r="C50" s="286"/>
    </row>
    <row r="51" spans="1:3" s="4" customFormat="1" ht="25.5">
      <c r="A51" s="150">
        <v>44</v>
      </c>
      <c r="B51" s="81" t="s">
        <v>52</v>
      </c>
      <c r="C51" s="286"/>
    </row>
    <row r="52" spans="1:3" s="4" customFormat="1" ht="15.75" thickBot="1">
      <c r="A52" s="151">
        <v>45</v>
      </c>
      <c r="B52" s="152" t="s">
        <v>31</v>
      </c>
      <c r="C52" s="288">
        <f>C43-C47</f>
        <v>23258395.391889766</v>
      </c>
    </row>
    <row r="55" spans="1:3">
      <c r="B55" s="2" t="s">
        <v>233</v>
      </c>
    </row>
  </sheetData>
  <dataValidations disablePrompts="1" count="1">
    <dataValidation operator="lessThanOrEqual" allowBlank="1" showInputMessage="1" showErrorMessage="1" errorTitle="Should be negative number" error="Should be whole negative number or 0" sqref="C13:C52"/>
  </dataValidations>
  <pageMargins left="0.7" right="0.7" top="0.75" bottom="0.75" header="0.3" footer="0.3"/>
  <pageSetup scale="54" orientation="landscape"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workbookViewId="0">
      <selection activeCell="B3" sqref="B3"/>
    </sheetView>
  </sheetViews>
  <sheetFormatPr defaultColWidth="9.140625" defaultRowHeight="12.75"/>
  <cols>
    <col min="1" max="1" width="10.85546875" style="358" bestFit="1" customWidth="1"/>
    <col min="2" max="2" width="59" style="358" customWidth="1"/>
    <col min="3" max="3" width="16.7109375" style="358" bestFit="1" customWidth="1"/>
    <col min="4" max="4" width="13.28515625" style="358" bestFit="1" customWidth="1"/>
    <col min="5" max="16384" width="9.140625" style="358"/>
  </cols>
  <sheetData>
    <row r="1" spans="1:4" ht="15">
      <c r="A1" s="18" t="s">
        <v>196</v>
      </c>
      <c r="B1" s="17" t="str">
        <f>Info!C2</f>
        <v>სს "ვითიბი ბანკი ჯორჯია"</v>
      </c>
    </row>
    <row r="2" spans="1:4" s="22" customFormat="1" ht="15.75" customHeight="1">
      <c r="A2" s="22" t="s">
        <v>197</v>
      </c>
      <c r="B2" s="458">
        <f>Info!D2</f>
        <v>43190</v>
      </c>
    </row>
    <row r="3" spans="1:4" s="22" customFormat="1" ht="15.75" customHeight="1"/>
    <row r="4" spans="1:4" ht="13.5" thickBot="1">
      <c r="A4" s="359" t="s">
        <v>412</v>
      </c>
      <c r="B4" s="403" t="s">
        <v>413</v>
      </c>
    </row>
    <row r="5" spans="1:4" s="404" customFormat="1" ht="25.5">
      <c r="A5" s="512" t="s">
        <v>414</v>
      </c>
      <c r="B5" s="513"/>
      <c r="C5" s="386" t="s">
        <v>415</v>
      </c>
      <c r="D5" s="387" t="s">
        <v>416</v>
      </c>
    </row>
    <row r="6" spans="1:4" s="405" customFormat="1">
      <c r="A6" s="388">
        <v>1</v>
      </c>
      <c r="B6" s="389" t="s">
        <v>417</v>
      </c>
      <c r="C6" s="389"/>
      <c r="D6" s="390"/>
    </row>
    <row r="7" spans="1:4" s="405" customFormat="1">
      <c r="A7" s="391" t="s">
        <v>418</v>
      </c>
      <c r="B7" s="392" t="s">
        <v>419</v>
      </c>
      <c r="C7" s="392" t="s">
        <v>440</v>
      </c>
      <c r="D7" s="393"/>
    </row>
    <row r="8" spans="1:4" s="405" customFormat="1">
      <c r="A8" s="391" t="s">
        <v>420</v>
      </c>
      <c r="B8" s="392" t="s">
        <v>421</v>
      </c>
      <c r="C8" s="392" t="s">
        <v>422</v>
      </c>
      <c r="D8" s="393"/>
    </row>
    <row r="9" spans="1:4" s="405" customFormat="1">
      <c r="A9" s="391" t="s">
        <v>423</v>
      </c>
      <c r="B9" s="392" t="s">
        <v>424</v>
      </c>
      <c r="C9" s="392" t="s">
        <v>425</v>
      </c>
      <c r="D9" s="393"/>
    </row>
    <row r="10" spans="1:4" s="405" customFormat="1">
      <c r="A10" s="388" t="s">
        <v>426</v>
      </c>
      <c r="B10" s="389" t="s">
        <v>427</v>
      </c>
      <c r="C10" s="389"/>
      <c r="D10" s="390"/>
    </row>
    <row r="11" spans="1:4" s="406" customFormat="1">
      <c r="A11" s="394" t="s">
        <v>428</v>
      </c>
      <c r="B11" s="395" t="s">
        <v>429</v>
      </c>
      <c r="C11" s="395" t="s">
        <v>430</v>
      </c>
      <c r="D11" s="396"/>
    </row>
    <row r="12" spans="1:4" s="406" customFormat="1">
      <c r="A12" s="394" t="s">
        <v>431</v>
      </c>
      <c r="B12" s="395" t="s">
        <v>432</v>
      </c>
      <c r="C12" s="395" t="s">
        <v>433</v>
      </c>
      <c r="D12" s="396"/>
    </row>
    <row r="13" spans="1:4" s="406" customFormat="1">
      <c r="A13" s="394" t="s">
        <v>434</v>
      </c>
      <c r="B13" s="395" t="s">
        <v>435</v>
      </c>
      <c r="C13" s="395" t="s">
        <v>433</v>
      </c>
      <c r="D13" s="396"/>
    </row>
    <row r="14" spans="1:4" s="405" customFormat="1">
      <c r="A14" s="388" t="s">
        <v>436</v>
      </c>
      <c r="B14" s="389" t="s">
        <v>437</v>
      </c>
      <c r="C14" s="397"/>
      <c r="D14" s="390"/>
    </row>
    <row r="15" spans="1:4" s="405" customFormat="1">
      <c r="A15" s="419" t="s">
        <v>442</v>
      </c>
      <c r="B15" s="395" t="s">
        <v>445</v>
      </c>
      <c r="C15" s="395"/>
      <c r="D15" s="396"/>
    </row>
    <row r="16" spans="1:4" s="405" customFormat="1">
      <c r="A16" s="419" t="s">
        <v>443</v>
      </c>
      <c r="B16" s="395" t="s">
        <v>446</v>
      </c>
      <c r="C16" s="395"/>
      <c r="D16" s="396"/>
    </row>
    <row r="17" spans="1:6" s="405" customFormat="1">
      <c r="A17" s="419" t="s">
        <v>444</v>
      </c>
      <c r="B17" s="395" t="s">
        <v>447</v>
      </c>
      <c r="C17" s="395"/>
      <c r="D17" s="396"/>
    </row>
    <row r="18" spans="1:6" s="404" customFormat="1" ht="25.5">
      <c r="A18" s="514" t="s">
        <v>438</v>
      </c>
      <c r="B18" s="515"/>
      <c r="C18" s="398" t="s">
        <v>415</v>
      </c>
      <c r="D18" s="399" t="s">
        <v>416</v>
      </c>
    </row>
    <row r="19" spans="1:6" s="405" customFormat="1">
      <c r="A19" s="400">
        <v>4</v>
      </c>
      <c r="B19" s="395" t="s">
        <v>29</v>
      </c>
      <c r="C19" s="401">
        <v>0</v>
      </c>
      <c r="D19" s="402"/>
    </row>
    <row r="20" spans="1:6" s="405" customFormat="1">
      <c r="A20" s="400">
        <v>5</v>
      </c>
      <c r="B20" s="395" t="s">
        <v>95</v>
      </c>
      <c r="C20" s="401">
        <v>0</v>
      </c>
      <c r="D20" s="402"/>
    </row>
    <row r="21" spans="1:6" s="405" customFormat="1" ht="13.5" thickBot="1">
      <c r="A21" s="407" t="s">
        <v>439</v>
      </c>
      <c r="B21" s="408" t="s">
        <v>94</v>
      </c>
      <c r="C21" s="409">
        <v>0</v>
      </c>
      <c r="D21" s="410"/>
    </row>
    <row r="22" spans="1:6">
      <c r="F22" s="359"/>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workbookViewId="0">
      <pane xSplit="1" ySplit="5" topLeftCell="B15" activePane="bottomRight" state="frozen"/>
      <selection activeCell="L45" sqref="L45"/>
      <selection pane="topRight" activeCell="L45" sqref="L45"/>
      <selection pane="bottomLeft" activeCell="L45" sqref="L45"/>
      <selection pane="bottomRight" activeCell="L45" sqref="L45"/>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196</v>
      </c>
      <c r="B1" s="20" t="str">
        <f>Info!C2</f>
        <v>სს "ვითიბი ბანკი ჯორჯია"</v>
      </c>
      <c r="E1" s="2"/>
      <c r="F1" s="2"/>
    </row>
    <row r="2" spans="1:6" s="22" customFormat="1" ht="15.75" customHeight="1">
      <c r="A2" s="22" t="s">
        <v>197</v>
      </c>
      <c r="B2" s="458">
        <f>Info!D2</f>
        <v>43190</v>
      </c>
    </row>
    <row r="3" spans="1:6" s="22" customFormat="1" ht="15.75" customHeight="1">
      <c r="A3" s="27"/>
    </row>
    <row r="4" spans="1:6" s="22" customFormat="1" ht="15.75" customHeight="1" thickBot="1">
      <c r="A4" s="22" t="s">
        <v>346</v>
      </c>
      <c r="B4" s="207" t="s">
        <v>278</v>
      </c>
      <c r="D4" s="209" t="s">
        <v>100</v>
      </c>
    </row>
    <row r="5" spans="1:6" ht="38.25">
      <c r="A5" s="158" t="s">
        <v>32</v>
      </c>
      <c r="B5" s="159" t="s">
        <v>239</v>
      </c>
      <c r="C5" s="160" t="s">
        <v>245</v>
      </c>
      <c r="D5" s="208" t="s">
        <v>279</v>
      </c>
    </row>
    <row r="6" spans="1:6">
      <c r="A6" s="153">
        <v>1</v>
      </c>
      <c r="B6" s="92" t="s">
        <v>161</v>
      </c>
      <c r="C6" s="289">
        <v>53209506</v>
      </c>
      <c r="D6" s="479"/>
      <c r="E6" s="8"/>
    </row>
    <row r="7" spans="1:6">
      <c r="A7" s="153">
        <v>2</v>
      </c>
      <c r="B7" s="93" t="s">
        <v>162</v>
      </c>
      <c r="C7" s="290">
        <v>274785427</v>
      </c>
      <c r="D7" s="480"/>
      <c r="E7" s="8"/>
    </row>
    <row r="8" spans="1:6">
      <c r="A8" s="153">
        <v>3</v>
      </c>
      <c r="B8" s="93" t="s">
        <v>163</v>
      </c>
      <c r="C8" s="290">
        <v>186358692.09</v>
      </c>
      <c r="D8" s="480"/>
      <c r="E8" s="8"/>
    </row>
    <row r="9" spans="1:6">
      <c r="A9" s="153">
        <v>4</v>
      </c>
      <c r="B9" s="93" t="s">
        <v>192</v>
      </c>
      <c r="C9" s="290"/>
      <c r="D9" s="480"/>
      <c r="E9" s="8"/>
    </row>
    <row r="10" spans="1:6">
      <c r="A10" s="446">
        <v>5.0999999999999996</v>
      </c>
      <c r="B10" s="93" t="s">
        <v>164</v>
      </c>
      <c r="C10" s="290">
        <v>111496103</v>
      </c>
      <c r="D10" s="480"/>
      <c r="E10" s="8"/>
    </row>
    <row r="11" spans="1:6">
      <c r="A11" s="446">
        <v>5.2</v>
      </c>
      <c r="B11" s="93" t="s">
        <v>458</v>
      </c>
      <c r="C11" s="290">
        <v>-25000</v>
      </c>
      <c r="D11" s="480"/>
      <c r="E11" s="8"/>
    </row>
    <row r="12" spans="1:6">
      <c r="A12" s="446" t="s">
        <v>456</v>
      </c>
      <c r="B12" s="447" t="s">
        <v>457</v>
      </c>
      <c r="C12" s="290">
        <v>25000</v>
      </c>
      <c r="D12" s="238" t="s">
        <v>462</v>
      </c>
      <c r="E12" s="8"/>
    </row>
    <row r="13" spans="1:6">
      <c r="A13" s="153">
        <v>5</v>
      </c>
      <c r="B13" s="93" t="s">
        <v>459</v>
      </c>
      <c r="C13" s="290">
        <v>111471103</v>
      </c>
      <c r="D13" s="154"/>
      <c r="E13" s="8"/>
    </row>
    <row r="14" spans="1:6">
      <c r="A14" s="153">
        <v>6.1</v>
      </c>
      <c r="B14" s="93" t="s">
        <v>165</v>
      </c>
      <c r="C14" s="291">
        <v>967900895.63392401</v>
      </c>
      <c r="D14" s="154"/>
      <c r="E14" s="9"/>
    </row>
    <row r="15" spans="1:6">
      <c r="A15" s="153">
        <v>6.2</v>
      </c>
      <c r="B15" s="94" t="s">
        <v>166</v>
      </c>
      <c r="C15" s="291">
        <v>-56546062.856199205</v>
      </c>
      <c r="D15" s="154"/>
      <c r="E15" s="9"/>
    </row>
    <row r="16" spans="1:6">
      <c r="A16" s="153" t="s">
        <v>379</v>
      </c>
      <c r="B16" s="95" t="s">
        <v>380</v>
      </c>
      <c r="C16" s="291">
        <v>14247412.351889769</v>
      </c>
      <c r="D16" s="238" t="s">
        <v>462</v>
      </c>
      <c r="E16" s="9"/>
    </row>
    <row r="17" spans="1:5">
      <c r="A17" s="153">
        <v>6</v>
      </c>
      <c r="B17" s="93" t="s">
        <v>167</v>
      </c>
      <c r="C17" s="487">
        <f>C14+C15</f>
        <v>911354832.77772474</v>
      </c>
      <c r="D17" s="154"/>
      <c r="E17" s="8"/>
    </row>
    <row r="18" spans="1:5">
      <c r="A18" s="153">
        <v>7</v>
      </c>
      <c r="B18" s="93" t="s">
        <v>168</v>
      </c>
      <c r="C18" s="290">
        <v>8003903</v>
      </c>
      <c r="D18" s="480"/>
      <c r="E18" s="8"/>
    </row>
    <row r="19" spans="1:5">
      <c r="A19" s="153">
        <v>8</v>
      </c>
      <c r="B19" s="93" t="s">
        <v>169</v>
      </c>
      <c r="C19" s="290">
        <v>9340842.4400000013</v>
      </c>
      <c r="D19" s="480"/>
      <c r="E19" s="8"/>
    </row>
    <row r="20" spans="1:5">
      <c r="A20" s="153">
        <v>9</v>
      </c>
      <c r="B20" s="93" t="s">
        <v>170</v>
      </c>
      <c r="C20" s="290">
        <v>54000</v>
      </c>
      <c r="D20" s="480"/>
      <c r="E20" s="8"/>
    </row>
    <row r="21" spans="1:5">
      <c r="A21" s="153">
        <v>9.1</v>
      </c>
      <c r="B21" s="95" t="s">
        <v>254</v>
      </c>
      <c r="C21" s="291"/>
      <c r="D21" s="480"/>
      <c r="E21" s="8"/>
    </row>
    <row r="22" spans="1:5">
      <c r="A22" s="153">
        <v>9.1999999999999993</v>
      </c>
      <c r="B22" s="95" t="s">
        <v>244</v>
      </c>
      <c r="C22" s="291"/>
      <c r="D22" s="480"/>
      <c r="E22" s="8"/>
    </row>
    <row r="23" spans="1:5">
      <c r="A23" s="153">
        <v>9.3000000000000007</v>
      </c>
      <c r="B23" s="95" t="s">
        <v>243</v>
      </c>
      <c r="C23" s="291"/>
      <c r="D23" s="480"/>
      <c r="E23" s="8"/>
    </row>
    <row r="24" spans="1:5">
      <c r="A24" s="153">
        <v>10</v>
      </c>
      <c r="B24" s="93" t="s">
        <v>171</v>
      </c>
      <c r="C24" s="290">
        <v>37968760</v>
      </c>
      <c r="D24" s="480"/>
      <c r="E24" s="8"/>
    </row>
    <row r="25" spans="1:5">
      <c r="A25" s="153">
        <v>10.1</v>
      </c>
      <c r="B25" s="95" t="s">
        <v>242</v>
      </c>
      <c r="C25" s="290">
        <v>7953591</v>
      </c>
      <c r="D25" s="238" t="s">
        <v>463</v>
      </c>
      <c r="E25" s="8"/>
    </row>
    <row r="26" spans="1:5">
      <c r="A26" s="446">
        <v>11</v>
      </c>
      <c r="B26" s="449" t="s">
        <v>172</v>
      </c>
      <c r="C26" s="292">
        <v>38825531.780000001</v>
      </c>
      <c r="D26" s="481"/>
      <c r="E26" s="8"/>
    </row>
    <row r="27" spans="1:5">
      <c r="A27" s="446">
        <v>11.1</v>
      </c>
      <c r="B27" s="95" t="s">
        <v>460</v>
      </c>
      <c r="C27" s="448">
        <v>-43551</v>
      </c>
      <c r="D27" s="238" t="s">
        <v>463</v>
      </c>
      <c r="E27" s="8"/>
    </row>
    <row r="28" spans="1:5">
      <c r="A28" s="153">
        <v>12</v>
      </c>
      <c r="B28" s="97" t="s">
        <v>173</v>
      </c>
      <c r="C28" s="486">
        <f>SUM(C6:C10,C17:C20,C24,C26)</f>
        <v>1631397598.0877249</v>
      </c>
      <c r="D28" s="482"/>
      <c r="E28" s="7"/>
    </row>
    <row r="29" spans="1:5">
      <c r="A29" s="153">
        <v>13</v>
      </c>
      <c r="B29" s="93" t="s">
        <v>174</v>
      </c>
      <c r="C29" s="294">
        <v>25185718</v>
      </c>
      <c r="D29" s="483"/>
      <c r="E29" s="8"/>
    </row>
    <row r="30" spans="1:5">
      <c r="A30" s="153">
        <v>14</v>
      </c>
      <c r="B30" s="93" t="s">
        <v>175</v>
      </c>
      <c r="C30" s="290">
        <v>233457930</v>
      </c>
      <c r="D30" s="480"/>
      <c r="E30" s="8"/>
    </row>
    <row r="31" spans="1:5">
      <c r="A31" s="153">
        <v>15</v>
      </c>
      <c r="B31" s="93" t="s">
        <v>176</v>
      </c>
      <c r="C31" s="290">
        <v>268631184</v>
      </c>
      <c r="D31" s="480"/>
      <c r="E31" s="8"/>
    </row>
    <row r="32" spans="1:5">
      <c r="A32" s="153">
        <v>16</v>
      </c>
      <c r="B32" s="93" t="s">
        <v>177</v>
      </c>
      <c r="C32" s="290">
        <v>475750147</v>
      </c>
      <c r="D32" s="480"/>
      <c r="E32" s="8"/>
    </row>
    <row r="33" spans="1:5">
      <c r="A33" s="153">
        <v>17</v>
      </c>
      <c r="B33" s="93" t="s">
        <v>178</v>
      </c>
      <c r="C33" s="290">
        <v>0</v>
      </c>
      <c r="D33" s="480"/>
      <c r="E33" s="8"/>
    </row>
    <row r="34" spans="1:5">
      <c r="A34" s="153">
        <v>18</v>
      </c>
      <c r="B34" s="93" t="s">
        <v>179</v>
      </c>
      <c r="C34" s="290">
        <v>368033758.13000005</v>
      </c>
      <c r="D34" s="480"/>
      <c r="E34" s="8"/>
    </row>
    <row r="35" spans="1:5">
      <c r="A35" s="153">
        <v>19</v>
      </c>
      <c r="B35" s="93" t="s">
        <v>180</v>
      </c>
      <c r="C35" s="290">
        <v>13508705</v>
      </c>
      <c r="D35" s="480"/>
      <c r="E35" s="8"/>
    </row>
    <row r="36" spans="1:5">
      <c r="A36" s="153">
        <v>20</v>
      </c>
      <c r="B36" s="93" t="s">
        <v>102</v>
      </c>
      <c r="C36" s="290">
        <v>18643536.219999999</v>
      </c>
      <c r="D36" s="480"/>
      <c r="E36" s="8"/>
    </row>
    <row r="37" spans="1:5" ht="30">
      <c r="A37" s="446">
        <v>20.100000000000001</v>
      </c>
      <c r="B37" s="452" t="s">
        <v>461</v>
      </c>
      <c r="C37" s="292">
        <v>0</v>
      </c>
      <c r="D37" s="238" t="s">
        <v>462</v>
      </c>
      <c r="E37" s="8"/>
    </row>
    <row r="38" spans="1:5">
      <c r="A38" s="446">
        <v>21</v>
      </c>
      <c r="B38" s="96" t="s">
        <v>181</v>
      </c>
      <c r="C38" s="292">
        <v>46916138.399999999</v>
      </c>
      <c r="D38" s="481"/>
      <c r="E38" s="8"/>
    </row>
    <row r="39" spans="1:5">
      <c r="A39" s="446">
        <v>21.1</v>
      </c>
      <c r="B39" s="451" t="s">
        <v>241</v>
      </c>
      <c r="C39" s="295">
        <v>8985983.0399999991</v>
      </c>
      <c r="D39" s="238" t="s">
        <v>464</v>
      </c>
      <c r="E39" s="8"/>
    </row>
    <row r="40" spans="1:5" ht="30">
      <c r="A40" s="446">
        <v>21.2</v>
      </c>
      <c r="B40" s="451" t="s">
        <v>59</v>
      </c>
      <c r="C40" s="450">
        <v>12624300</v>
      </c>
      <c r="D40" s="238" t="s">
        <v>465</v>
      </c>
      <c r="E40" s="8"/>
    </row>
    <row r="41" spans="1:5">
      <c r="A41" s="153">
        <v>22</v>
      </c>
      <c r="B41" s="97" t="s">
        <v>182</v>
      </c>
      <c r="C41" s="293">
        <f>SUM(C29:C38)</f>
        <v>1450127116.7500002</v>
      </c>
      <c r="D41" s="482"/>
      <c r="E41" s="7"/>
    </row>
    <row r="42" spans="1:5">
      <c r="A42" s="153">
        <v>23</v>
      </c>
      <c r="B42" s="96" t="s">
        <v>183</v>
      </c>
      <c r="C42" s="290">
        <v>209008277</v>
      </c>
      <c r="D42" s="480" t="s">
        <v>466</v>
      </c>
      <c r="E42" s="8"/>
    </row>
    <row r="43" spans="1:5">
      <c r="A43" s="153">
        <v>24</v>
      </c>
      <c r="B43" s="96" t="s">
        <v>184</v>
      </c>
      <c r="C43" s="290"/>
      <c r="D43" s="480"/>
      <c r="E43" s="8"/>
    </row>
    <row r="44" spans="1:5">
      <c r="A44" s="153">
        <v>25</v>
      </c>
      <c r="B44" s="96" t="s">
        <v>240</v>
      </c>
      <c r="C44" s="290"/>
      <c r="D44" s="480"/>
      <c r="E44" s="8"/>
    </row>
    <row r="45" spans="1:5">
      <c r="A45" s="153">
        <v>26</v>
      </c>
      <c r="B45" s="96" t="s">
        <v>186</v>
      </c>
      <c r="C45" s="290"/>
      <c r="D45" s="480"/>
      <c r="E45" s="8"/>
    </row>
    <row r="46" spans="1:5">
      <c r="A46" s="153">
        <v>27</v>
      </c>
      <c r="B46" s="96" t="s">
        <v>187</v>
      </c>
      <c r="C46" s="290">
        <v>0</v>
      </c>
      <c r="D46" s="480"/>
      <c r="E46" s="8"/>
    </row>
    <row r="47" spans="1:5">
      <c r="A47" s="153">
        <v>28</v>
      </c>
      <c r="B47" s="96" t="s">
        <v>188</v>
      </c>
      <c r="C47" s="290">
        <v>-30823842.000000004</v>
      </c>
      <c r="D47" s="238" t="s">
        <v>467</v>
      </c>
      <c r="E47" s="8"/>
    </row>
    <row r="48" spans="1:5">
      <c r="A48" s="153">
        <v>29</v>
      </c>
      <c r="B48" s="96" t="s">
        <v>41</v>
      </c>
      <c r="C48" s="290">
        <v>3061046</v>
      </c>
      <c r="D48" s="238"/>
      <c r="E48" s="8"/>
    </row>
    <row r="49" spans="1:5">
      <c r="A49" s="453">
        <v>29.1</v>
      </c>
      <c r="B49" s="96" t="s">
        <v>37</v>
      </c>
      <c r="C49" s="448">
        <v>3061046</v>
      </c>
      <c r="D49" s="238" t="s">
        <v>468</v>
      </c>
      <c r="E49" s="8"/>
    </row>
    <row r="50" spans="1:5">
      <c r="A50" s="453">
        <v>29.2</v>
      </c>
      <c r="B50" s="96" t="s">
        <v>41</v>
      </c>
      <c r="C50" s="448">
        <v>-3061046</v>
      </c>
      <c r="D50" s="238" t="s">
        <v>469</v>
      </c>
      <c r="E50" s="8"/>
    </row>
    <row r="51" spans="1:5" ht="16.5" thickBot="1">
      <c r="A51" s="155">
        <v>30</v>
      </c>
      <c r="B51" s="156" t="s">
        <v>189</v>
      </c>
      <c r="C51" s="296">
        <f>SUM(C42:C48)</f>
        <v>181245481</v>
      </c>
      <c r="D51" s="157"/>
      <c r="E51" s="7"/>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workbookViewId="0">
      <pane xSplit="2" ySplit="7" topLeftCell="G8" activePane="bottomRight" state="frozen"/>
      <selection activeCell="L45" sqref="L45"/>
      <selection pane="topRight" activeCell="L45" sqref="L45"/>
      <selection pane="bottomLeft" activeCell="L45" sqref="L45"/>
      <selection pane="bottomRight" activeCell="A22" sqref="A22:XFD22"/>
    </sheetView>
  </sheetViews>
  <sheetFormatPr defaultColWidth="9.140625" defaultRowHeight="12.75"/>
  <cols>
    <col min="1" max="1" width="10.5703125" style="2" bestFit="1" customWidth="1"/>
    <col min="2" max="2" width="62.5703125" style="2" customWidth="1"/>
    <col min="3" max="4" width="13.42578125" style="2" bestFit="1" customWidth="1"/>
    <col min="5" max="5" width="12.28515625" style="2" bestFit="1" customWidth="1"/>
    <col min="6" max="14" width="13.42578125" style="2" bestFit="1" customWidth="1"/>
    <col min="15" max="15" width="12.28515625" style="2" bestFit="1" customWidth="1"/>
    <col min="16" max="16" width="13.42578125" style="2" bestFit="1" customWidth="1"/>
    <col min="17" max="17" width="11.28515625" style="2" bestFit="1" customWidth="1"/>
    <col min="18" max="18" width="13.28515625" style="2" bestFit="1" customWidth="1"/>
    <col min="19" max="19" width="31.7109375" style="2" bestFit="1" customWidth="1"/>
    <col min="20" max="16384" width="9.140625" style="13"/>
  </cols>
  <sheetData>
    <row r="1" spans="1:19">
      <c r="A1" s="2" t="s">
        <v>196</v>
      </c>
      <c r="B1" s="2" t="str">
        <f>Info!C2</f>
        <v>სს "ვითიბი ბანკი ჯორჯია"</v>
      </c>
    </row>
    <row r="2" spans="1:19">
      <c r="A2" s="2" t="s">
        <v>197</v>
      </c>
      <c r="B2" s="457">
        <f>Info!D2</f>
        <v>43190</v>
      </c>
    </row>
    <row r="4" spans="1:19" ht="39" thickBot="1">
      <c r="A4" s="75" t="s">
        <v>347</v>
      </c>
      <c r="B4" s="323" t="s">
        <v>369</v>
      </c>
    </row>
    <row r="5" spans="1:19">
      <c r="A5" s="141"/>
      <c r="B5" s="144"/>
      <c r="C5" s="123" t="s">
        <v>0</v>
      </c>
      <c r="D5" s="123" t="s">
        <v>1</v>
      </c>
      <c r="E5" s="123" t="s">
        <v>2</v>
      </c>
      <c r="F5" s="123" t="s">
        <v>3</v>
      </c>
      <c r="G5" s="123" t="s">
        <v>4</v>
      </c>
      <c r="H5" s="123" t="s">
        <v>10</v>
      </c>
      <c r="I5" s="123" t="s">
        <v>246</v>
      </c>
      <c r="J5" s="123" t="s">
        <v>247</v>
      </c>
      <c r="K5" s="123" t="s">
        <v>248</v>
      </c>
      <c r="L5" s="123" t="s">
        <v>249</v>
      </c>
      <c r="M5" s="123" t="s">
        <v>250</v>
      </c>
      <c r="N5" s="123" t="s">
        <v>251</v>
      </c>
      <c r="O5" s="123" t="s">
        <v>356</v>
      </c>
      <c r="P5" s="123" t="s">
        <v>357</v>
      </c>
      <c r="Q5" s="123" t="s">
        <v>358</v>
      </c>
      <c r="R5" s="315" t="s">
        <v>359</v>
      </c>
      <c r="S5" s="124" t="s">
        <v>360</v>
      </c>
    </row>
    <row r="6" spans="1:19" ht="46.5" customHeight="1">
      <c r="A6" s="162"/>
      <c r="B6" s="520" t="s">
        <v>361</v>
      </c>
      <c r="C6" s="518">
        <v>0</v>
      </c>
      <c r="D6" s="519"/>
      <c r="E6" s="518">
        <v>0.2</v>
      </c>
      <c r="F6" s="519"/>
      <c r="G6" s="518">
        <v>0.35</v>
      </c>
      <c r="H6" s="519"/>
      <c r="I6" s="518">
        <v>0.5</v>
      </c>
      <c r="J6" s="519"/>
      <c r="K6" s="518">
        <v>0.75</v>
      </c>
      <c r="L6" s="519"/>
      <c r="M6" s="518">
        <v>1</v>
      </c>
      <c r="N6" s="519"/>
      <c r="O6" s="518">
        <v>1.5</v>
      </c>
      <c r="P6" s="519"/>
      <c r="Q6" s="518">
        <v>2.5</v>
      </c>
      <c r="R6" s="519"/>
      <c r="S6" s="516" t="s">
        <v>259</v>
      </c>
    </row>
    <row r="7" spans="1:19">
      <c r="A7" s="162"/>
      <c r="B7" s="521"/>
      <c r="C7" s="322" t="s">
        <v>354</v>
      </c>
      <c r="D7" s="322" t="s">
        <v>355</v>
      </c>
      <c r="E7" s="322" t="s">
        <v>354</v>
      </c>
      <c r="F7" s="322" t="s">
        <v>355</v>
      </c>
      <c r="G7" s="322" t="s">
        <v>354</v>
      </c>
      <c r="H7" s="322" t="s">
        <v>355</v>
      </c>
      <c r="I7" s="322" t="s">
        <v>354</v>
      </c>
      <c r="J7" s="322" t="s">
        <v>355</v>
      </c>
      <c r="K7" s="322" t="s">
        <v>354</v>
      </c>
      <c r="L7" s="322" t="s">
        <v>355</v>
      </c>
      <c r="M7" s="322" t="s">
        <v>354</v>
      </c>
      <c r="N7" s="322" t="s">
        <v>355</v>
      </c>
      <c r="O7" s="322" t="s">
        <v>354</v>
      </c>
      <c r="P7" s="322" t="s">
        <v>355</v>
      </c>
      <c r="Q7" s="322" t="s">
        <v>354</v>
      </c>
      <c r="R7" s="322" t="s">
        <v>355</v>
      </c>
      <c r="S7" s="517"/>
    </row>
    <row r="8" spans="1:19" s="165" customFormat="1" ht="22.5" customHeight="1">
      <c r="A8" s="127">
        <v>1</v>
      </c>
      <c r="B8" s="81" t="s">
        <v>224</v>
      </c>
      <c r="C8" s="470">
        <v>243656723.84999999</v>
      </c>
      <c r="D8" s="470"/>
      <c r="E8" s="470">
        <v>0</v>
      </c>
      <c r="F8" s="471"/>
      <c r="G8" s="470">
        <v>0</v>
      </c>
      <c r="H8" s="470"/>
      <c r="I8" s="470">
        <v>0</v>
      </c>
      <c r="J8" s="470"/>
      <c r="K8" s="470">
        <v>0</v>
      </c>
      <c r="L8" s="470"/>
      <c r="M8" s="470">
        <v>141828902.9249</v>
      </c>
      <c r="N8" s="470"/>
      <c r="O8" s="470">
        <v>0</v>
      </c>
      <c r="P8" s="470"/>
      <c r="Q8" s="470">
        <v>0</v>
      </c>
      <c r="R8" s="471"/>
      <c r="S8" s="472">
        <f>$C$6*SUM(C8:D8)+$E$6*SUM(E8:F8)+$G$6*SUM(G8:H8)+$I$6*SUM(I8:J8)+$K$6*SUM(K8:L8)+$M$6*SUM(M8:N8)+$O$6*SUM(O8:P8)+$Q$6*SUM(Q8:R8)</f>
        <v>141828902.9249</v>
      </c>
    </row>
    <row r="9" spans="1:19" s="165" customFormat="1" ht="22.5" customHeight="1">
      <c r="A9" s="127">
        <v>2</v>
      </c>
      <c r="B9" s="81" t="s">
        <v>225</v>
      </c>
      <c r="C9" s="470">
        <v>0</v>
      </c>
      <c r="D9" s="470"/>
      <c r="E9" s="470">
        <v>0</v>
      </c>
      <c r="F9" s="470"/>
      <c r="G9" s="470">
        <v>0</v>
      </c>
      <c r="H9" s="470"/>
      <c r="I9" s="470">
        <v>0</v>
      </c>
      <c r="J9" s="470"/>
      <c r="K9" s="470">
        <v>0</v>
      </c>
      <c r="L9" s="470"/>
      <c r="M9" s="470">
        <v>0</v>
      </c>
      <c r="N9" s="470"/>
      <c r="O9" s="470">
        <v>0</v>
      </c>
      <c r="P9" s="470"/>
      <c r="Q9" s="470">
        <v>0</v>
      </c>
      <c r="R9" s="471"/>
      <c r="S9" s="472">
        <f t="shared" ref="S9:S21" si="0">$C$6*SUM(C9:D9)+$E$6*SUM(E9:F9)+$G$6*SUM(G9:H9)+$I$6*SUM(I9:J9)+$K$6*SUM(K9:L9)+$M$6*SUM(M9:N9)+$O$6*SUM(O9:P9)+$Q$6*SUM(Q9:R9)</f>
        <v>0</v>
      </c>
    </row>
    <row r="10" spans="1:19" s="165" customFormat="1" ht="22.5" customHeight="1">
      <c r="A10" s="127">
        <v>3</v>
      </c>
      <c r="B10" s="81" t="s">
        <v>226</v>
      </c>
      <c r="C10" s="470">
        <v>0</v>
      </c>
      <c r="D10" s="470"/>
      <c r="E10" s="470">
        <v>0</v>
      </c>
      <c r="F10" s="470"/>
      <c r="G10" s="470">
        <v>0</v>
      </c>
      <c r="H10" s="470"/>
      <c r="I10" s="470">
        <v>0</v>
      </c>
      <c r="J10" s="470"/>
      <c r="K10" s="470">
        <v>0</v>
      </c>
      <c r="L10" s="470"/>
      <c r="M10" s="470">
        <v>0</v>
      </c>
      <c r="N10" s="470"/>
      <c r="O10" s="470">
        <v>0</v>
      </c>
      <c r="P10" s="470"/>
      <c r="Q10" s="470">
        <v>0</v>
      </c>
      <c r="R10" s="471"/>
      <c r="S10" s="472">
        <f t="shared" si="0"/>
        <v>0</v>
      </c>
    </row>
    <row r="11" spans="1:19" s="165" customFormat="1" ht="22.5" customHeight="1">
      <c r="A11" s="127">
        <v>4</v>
      </c>
      <c r="B11" s="81" t="s">
        <v>227</v>
      </c>
      <c r="C11" s="470">
        <v>0</v>
      </c>
      <c r="D11" s="470"/>
      <c r="E11" s="470">
        <v>0</v>
      </c>
      <c r="F11" s="470"/>
      <c r="G11" s="470">
        <v>0</v>
      </c>
      <c r="H11" s="470"/>
      <c r="I11" s="470">
        <v>0</v>
      </c>
      <c r="J11" s="470"/>
      <c r="K11" s="470">
        <v>0</v>
      </c>
      <c r="L11" s="470"/>
      <c r="M11" s="470">
        <v>0</v>
      </c>
      <c r="N11" s="470"/>
      <c r="O11" s="470">
        <v>0</v>
      </c>
      <c r="P11" s="470"/>
      <c r="Q11" s="470">
        <v>0</v>
      </c>
      <c r="R11" s="471"/>
      <c r="S11" s="472">
        <f t="shared" si="0"/>
        <v>0</v>
      </c>
    </row>
    <row r="12" spans="1:19" s="165" customFormat="1" ht="22.5" customHeight="1">
      <c r="A12" s="127">
        <v>5</v>
      </c>
      <c r="B12" s="81" t="s">
        <v>228</v>
      </c>
      <c r="C12" s="470">
        <v>0</v>
      </c>
      <c r="D12" s="470"/>
      <c r="E12" s="470">
        <v>0</v>
      </c>
      <c r="F12" s="470"/>
      <c r="G12" s="470">
        <v>0</v>
      </c>
      <c r="H12" s="470"/>
      <c r="I12" s="470">
        <v>0</v>
      </c>
      <c r="J12" s="470"/>
      <c r="K12" s="470">
        <v>0</v>
      </c>
      <c r="L12" s="470"/>
      <c r="M12" s="470">
        <v>0</v>
      </c>
      <c r="N12" s="470"/>
      <c r="O12" s="470">
        <v>0</v>
      </c>
      <c r="P12" s="470"/>
      <c r="Q12" s="470">
        <v>0</v>
      </c>
      <c r="R12" s="471"/>
      <c r="S12" s="472">
        <f t="shared" si="0"/>
        <v>0</v>
      </c>
    </row>
    <row r="13" spans="1:19" s="165" customFormat="1" ht="22.5" customHeight="1">
      <c r="A13" s="127">
        <v>6</v>
      </c>
      <c r="B13" s="81" t="s">
        <v>229</v>
      </c>
      <c r="C13" s="470">
        <v>0</v>
      </c>
      <c r="D13" s="470"/>
      <c r="E13" s="470">
        <v>30722549.319400001</v>
      </c>
      <c r="F13" s="470"/>
      <c r="G13" s="470">
        <v>0</v>
      </c>
      <c r="H13" s="470"/>
      <c r="I13" s="470">
        <v>155862585.76640001</v>
      </c>
      <c r="J13" s="470"/>
      <c r="K13" s="470">
        <v>0</v>
      </c>
      <c r="L13" s="470"/>
      <c r="M13" s="470">
        <v>0.23929998278617901</v>
      </c>
      <c r="N13" s="470">
        <v>4018000</v>
      </c>
      <c r="O13" s="470">
        <v>0</v>
      </c>
      <c r="P13" s="470"/>
      <c r="Q13" s="470">
        <v>0</v>
      </c>
      <c r="R13" s="471"/>
      <c r="S13" s="472">
        <f t="shared" si="0"/>
        <v>88093802.986379981</v>
      </c>
    </row>
    <row r="14" spans="1:19" s="165" customFormat="1" ht="22.5" customHeight="1">
      <c r="A14" s="127">
        <v>7</v>
      </c>
      <c r="B14" s="81" t="s">
        <v>79</v>
      </c>
      <c r="C14" s="470">
        <v>0</v>
      </c>
      <c r="D14" s="470">
        <v>0</v>
      </c>
      <c r="E14" s="470">
        <v>0</v>
      </c>
      <c r="F14" s="470">
        <v>0</v>
      </c>
      <c r="G14" s="470">
        <v>0</v>
      </c>
      <c r="H14" s="470"/>
      <c r="I14" s="470">
        <v>0</v>
      </c>
      <c r="J14" s="470">
        <v>0</v>
      </c>
      <c r="K14" s="470">
        <v>0</v>
      </c>
      <c r="L14" s="470"/>
      <c r="M14" s="470">
        <v>431343028.69147998</v>
      </c>
      <c r="N14" s="470">
        <v>65519608.620460004</v>
      </c>
      <c r="O14" s="470">
        <v>2298260.1430000002</v>
      </c>
      <c r="P14" s="470"/>
      <c r="Q14" s="470">
        <v>0</v>
      </c>
      <c r="R14" s="471">
        <v>0</v>
      </c>
      <c r="S14" s="472">
        <f t="shared" si="0"/>
        <v>500310027.52643996</v>
      </c>
    </row>
    <row r="15" spans="1:19" s="165" customFormat="1" ht="22.5" customHeight="1">
      <c r="A15" s="127">
        <v>8</v>
      </c>
      <c r="B15" s="81" t="s">
        <v>80</v>
      </c>
      <c r="C15" s="470">
        <v>0</v>
      </c>
      <c r="D15" s="470"/>
      <c r="E15" s="470">
        <v>0</v>
      </c>
      <c r="F15" s="470"/>
      <c r="G15" s="470">
        <v>0</v>
      </c>
      <c r="H15" s="470"/>
      <c r="I15" s="470">
        <v>0</v>
      </c>
      <c r="J15" s="470"/>
      <c r="K15" s="470">
        <v>319335428.98855996</v>
      </c>
      <c r="L15" s="470">
        <v>15883335.111261001</v>
      </c>
      <c r="M15" s="470">
        <v>6098526.4838999994</v>
      </c>
      <c r="N15" s="470">
        <v>65685.505000000005</v>
      </c>
      <c r="O15" s="470">
        <v>34893267.455160007</v>
      </c>
      <c r="P15" s="470">
        <v>2033679.3714049999</v>
      </c>
      <c r="Q15" s="470">
        <v>0</v>
      </c>
      <c r="R15" s="471"/>
      <c r="S15" s="472">
        <f t="shared" si="0"/>
        <v>312968705.30361325</v>
      </c>
    </row>
    <row r="16" spans="1:19" s="165" customFormat="1" ht="22.5" customHeight="1">
      <c r="A16" s="127">
        <v>9</v>
      </c>
      <c r="B16" s="81" t="s">
        <v>81</v>
      </c>
      <c r="C16" s="470">
        <v>0</v>
      </c>
      <c r="D16" s="470"/>
      <c r="E16" s="470">
        <v>0</v>
      </c>
      <c r="F16" s="470"/>
      <c r="G16" s="470">
        <v>125498956.16546999</v>
      </c>
      <c r="H16" s="470">
        <v>551147.15748000005</v>
      </c>
      <c r="I16" s="470">
        <v>0</v>
      </c>
      <c r="J16" s="470"/>
      <c r="K16" s="470">
        <v>0</v>
      </c>
      <c r="L16" s="470"/>
      <c r="M16" s="470">
        <v>0</v>
      </c>
      <c r="N16" s="470"/>
      <c r="O16" s="470">
        <v>0</v>
      </c>
      <c r="P16" s="470"/>
      <c r="Q16" s="470">
        <v>0</v>
      </c>
      <c r="R16" s="471"/>
      <c r="S16" s="472">
        <f t="shared" si="0"/>
        <v>44117536.163032494</v>
      </c>
    </row>
    <row r="17" spans="1:19" s="165" customFormat="1" ht="22.5" customHeight="1">
      <c r="A17" s="127">
        <v>10</v>
      </c>
      <c r="B17" s="81" t="s">
        <v>75</v>
      </c>
      <c r="C17" s="470">
        <v>0</v>
      </c>
      <c r="D17" s="470"/>
      <c r="E17" s="470">
        <v>0</v>
      </c>
      <c r="F17" s="470"/>
      <c r="G17" s="470">
        <v>0</v>
      </c>
      <c r="H17" s="470"/>
      <c r="I17" s="470">
        <v>310799.69747000001</v>
      </c>
      <c r="J17" s="470"/>
      <c r="K17" s="470">
        <v>0</v>
      </c>
      <c r="L17" s="470"/>
      <c r="M17" s="470">
        <v>13859230.784739999</v>
      </c>
      <c r="N17" s="470"/>
      <c r="O17" s="470">
        <v>804402.20585999987</v>
      </c>
      <c r="P17" s="470"/>
      <c r="Q17" s="470">
        <v>0</v>
      </c>
      <c r="R17" s="471"/>
      <c r="S17" s="472">
        <f t="shared" si="0"/>
        <v>15221233.942264998</v>
      </c>
    </row>
    <row r="18" spans="1:19" s="165" customFormat="1" ht="22.5" customHeight="1">
      <c r="A18" s="127">
        <v>11</v>
      </c>
      <c r="B18" s="81" t="s">
        <v>76</v>
      </c>
      <c r="C18" s="470">
        <v>0</v>
      </c>
      <c r="D18" s="470"/>
      <c r="E18" s="470">
        <v>0</v>
      </c>
      <c r="F18" s="470"/>
      <c r="G18" s="470">
        <v>0</v>
      </c>
      <c r="H18" s="470"/>
      <c r="I18" s="470">
        <v>0</v>
      </c>
      <c r="J18" s="470"/>
      <c r="K18" s="470">
        <v>0</v>
      </c>
      <c r="L18" s="470"/>
      <c r="M18" s="470">
        <v>0</v>
      </c>
      <c r="N18" s="470"/>
      <c r="O18" s="470">
        <v>0</v>
      </c>
      <c r="P18" s="470"/>
      <c r="Q18" s="470">
        <v>0</v>
      </c>
      <c r="R18" s="471"/>
      <c r="S18" s="472">
        <f t="shared" si="0"/>
        <v>0</v>
      </c>
    </row>
    <row r="19" spans="1:19" s="165" customFormat="1" ht="22.5" customHeight="1">
      <c r="A19" s="127">
        <v>12</v>
      </c>
      <c r="B19" s="81" t="s">
        <v>77</v>
      </c>
      <c r="C19" s="470">
        <v>0</v>
      </c>
      <c r="D19" s="470"/>
      <c r="E19" s="470">
        <v>0</v>
      </c>
      <c r="F19" s="470"/>
      <c r="G19" s="470">
        <v>0</v>
      </c>
      <c r="H19" s="470"/>
      <c r="I19" s="470">
        <v>0</v>
      </c>
      <c r="J19" s="470"/>
      <c r="K19" s="470">
        <v>0</v>
      </c>
      <c r="L19" s="470"/>
      <c r="M19" s="470">
        <v>0</v>
      </c>
      <c r="N19" s="470"/>
      <c r="O19" s="470">
        <v>0</v>
      </c>
      <c r="P19" s="470"/>
      <c r="Q19" s="470">
        <v>0</v>
      </c>
      <c r="R19" s="471"/>
      <c r="S19" s="472">
        <f t="shared" si="0"/>
        <v>0</v>
      </c>
    </row>
    <row r="20" spans="1:19" s="165" customFormat="1" ht="22.5" customHeight="1">
      <c r="A20" s="127">
        <v>13</v>
      </c>
      <c r="B20" s="81" t="s">
        <v>78</v>
      </c>
      <c r="C20" s="470">
        <v>0</v>
      </c>
      <c r="D20" s="470"/>
      <c r="E20" s="470">
        <v>0</v>
      </c>
      <c r="F20" s="470"/>
      <c r="G20" s="470">
        <v>0</v>
      </c>
      <c r="H20" s="470"/>
      <c r="I20" s="470">
        <v>0</v>
      </c>
      <c r="J20" s="470"/>
      <c r="K20" s="470">
        <v>0</v>
      </c>
      <c r="L20" s="470"/>
      <c r="M20" s="470">
        <v>0</v>
      </c>
      <c r="N20" s="470"/>
      <c r="O20" s="470">
        <v>0</v>
      </c>
      <c r="P20" s="470"/>
      <c r="Q20" s="470">
        <v>0</v>
      </c>
      <c r="R20" s="471"/>
      <c r="S20" s="472">
        <f t="shared" si="0"/>
        <v>0</v>
      </c>
    </row>
    <row r="21" spans="1:19" s="165" customFormat="1" ht="22.5" customHeight="1">
      <c r="A21" s="127">
        <v>14</v>
      </c>
      <c r="B21" s="81" t="s">
        <v>257</v>
      </c>
      <c r="C21" s="470">
        <v>53209506</v>
      </c>
      <c r="D21" s="470"/>
      <c r="E21" s="470">
        <v>0</v>
      </c>
      <c r="F21" s="470"/>
      <c r="G21" s="470">
        <v>0</v>
      </c>
      <c r="H21" s="470"/>
      <c r="I21" s="470">
        <v>0</v>
      </c>
      <c r="J21" s="470"/>
      <c r="K21" s="470">
        <v>0</v>
      </c>
      <c r="L21" s="470"/>
      <c r="M21" s="470">
        <v>77658768.084599987</v>
      </c>
      <c r="N21" s="470"/>
      <c r="O21" s="470">
        <v>0</v>
      </c>
      <c r="P21" s="470"/>
      <c r="Q21" s="470">
        <v>2259128</v>
      </c>
      <c r="R21" s="471"/>
      <c r="S21" s="472">
        <f t="shared" si="0"/>
        <v>83306588.084599987</v>
      </c>
    </row>
    <row r="22" spans="1:19" ht="31.5" customHeight="1" thickBot="1">
      <c r="A22" s="109"/>
      <c r="B22" s="167" t="s">
        <v>74</v>
      </c>
      <c r="C22" s="473">
        <f>SUM(C8:C21)</f>
        <v>296866229.85000002</v>
      </c>
      <c r="D22" s="473">
        <f t="shared" ref="D22:S22" si="1">SUM(D8:D21)</f>
        <v>0</v>
      </c>
      <c r="E22" s="473">
        <f t="shared" si="1"/>
        <v>30722549.319400001</v>
      </c>
      <c r="F22" s="473">
        <f t="shared" si="1"/>
        <v>0</v>
      </c>
      <c r="G22" s="473">
        <f t="shared" si="1"/>
        <v>125498956.16546999</v>
      </c>
      <c r="H22" s="473">
        <f t="shared" si="1"/>
        <v>551147.15748000005</v>
      </c>
      <c r="I22" s="473">
        <f t="shared" si="1"/>
        <v>156173385.46387002</v>
      </c>
      <c r="J22" s="473">
        <f t="shared" si="1"/>
        <v>0</v>
      </c>
      <c r="K22" s="473">
        <f t="shared" si="1"/>
        <v>319335428.98855996</v>
      </c>
      <c r="L22" s="473">
        <f t="shared" si="1"/>
        <v>15883335.111261001</v>
      </c>
      <c r="M22" s="473">
        <f t="shared" si="1"/>
        <v>670788457.20891988</v>
      </c>
      <c r="N22" s="473">
        <f t="shared" si="1"/>
        <v>69603294.125459999</v>
      </c>
      <c r="O22" s="473">
        <f t="shared" si="1"/>
        <v>37995929.804020002</v>
      </c>
      <c r="P22" s="473">
        <f t="shared" si="1"/>
        <v>2033679.3714049999</v>
      </c>
      <c r="Q22" s="473">
        <f t="shared" si="1"/>
        <v>2259128</v>
      </c>
      <c r="R22" s="473">
        <f t="shared" si="1"/>
        <v>0</v>
      </c>
      <c r="S22" s="474">
        <f t="shared" si="1"/>
        <v>1185846796.9312308</v>
      </c>
    </row>
  </sheetData>
  <mergeCells count="10">
    <mergeCell ref="S6:S7"/>
    <mergeCell ref="O6:P6"/>
    <mergeCell ref="Q6:R6"/>
    <mergeCell ref="B6:B7"/>
    <mergeCell ref="C6:D6"/>
    <mergeCell ref="E6:F6"/>
    <mergeCell ref="G6:H6"/>
    <mergeCell ref="I6:J6"/>
    <mergeCell ref="K6:L6"/>
    <mergeCell ref="M6:N6"/>
  </mergeCells>
  <pageMargins left="0.25" right="0.25" top="0.75" bottom="0.75" header="0.3" footer="0.3"/>
  <pageSetup paperSize="9" scale="4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zoomScale="80" zoomScaleNormal="80" workbookViewId="0">
      <pane xSplit="2" ySplit="6" topLeftCell="C16" activePane="bottomRight" state="frozen"/>
      <selection activeCell="L45" sqref="L45"/>
      <selection pane="topRight" activeCell="L45" sqref="L45"/>
      <selection pane="bottomLeft" activeCell="L45" sqref="L45"/>
      <selection pane="bottomRight" activeCell="A7" sqref="A7:XFD21"/>
    </sheetView>
  </sheetViews>
  <sheetFormatPr defaultColWidth="9.140625" defaultRowHeight="12.75"/>
  <cols>
    <col min="1" max="1" width="10.5703125" style="2" bestFit="1" customWidth="1"/>
    <col min="2" max="2" width="60.5703125" style="2" customWidth="1"/>
    <col min="3" max="21" width="15.7109375" style="2" customWidth="1"/>
    <col min="22" max="22" width="20" style="2" customWidth="1"/>
    <col min="23" max="16384" width="9.140625" style="13"/>
  </cols>
  <sheetData>
    <row r="1" spans="1:22">
      <c r="A1" s="2" t="s">
        <v>196</v>
      </c>
      <c r="B1" s="2" t="str">
        <f>Info!C2</f>
        <v>სს "ვითიბი ბანკი ჯორჯია"</v>
      </c>
    </row>
    <row r="2" spans="1:22">
      <c r="A2" s="2" t="s">
        <v>197</v>
      </c>
      <c r="B2" s="457">
        <f>Info!D2</f>
        <v>43190</v>
      </c>
    </row>
    <row r="4" spans="1:22" ht="27.75" thickBot="1">
      <c r="A4" s="2" t="s">
        <v>348</v>
      </c>
      <c r="B4" s="324" t="s">
        <v>370</v>
      </c>
      <c r="V4" s="209" t="s">
        <v>100</v>
      </c>
    </row>
    <row r="5" spans="1:22">
      <c r="A5" s="107"/>
      <c r="B5" s="108"/>
      <c r="C5" s="522" t="s">
        <v>206</v>
      </c>
      <c r="D5" s="523"/>
      <c r="E5" s="523"/>
      <c r="F5" s="523"/>
      <c r="G5" s="523"/>
      <c r="H5" s="523"/>
      <c r="I5" s="523"/>
      <c r="J5" s="523"/>
      <c r="K5" s="523"/>
      <c r="L5" s="524"/>
      <c r="M5" s="522" t="s">
        <v>207</v>
      </c>
      <c r="N5" s="523"/>
      <c r="O5" s="523"/>
      <c r="P5" s="523"/>
      <c r="Q5" s="523"/>
      <c r="R5" s="523"/>
      <c r="S5" s="524"/>
      <c r="T5" s="527" t="s">
        <v>368</v>
      </c>
      <c r="U5" s="527" t="s">
        <v>367</v>
      </c>
      <c r="V5" s="525" t="s">
        <v>208</v>
      </c>
    </row>
    <row r="6" spans="1:22" s="75" customFormat="1" ht="280.5">
      <c r="A6" s="125"/>
      <c r="B6" s="185"/>
      <c r="C6" s="105" t="s">
        <v>209</v>
      </c>
      <c r="D6" s="104" t="s">
        <v>210</v>
      </c>
      <c r="E6" s="101" t="s">
        <v>211</v>
      </c>
      <c r="F6" s="325" t="s">
        <v>362</v>
      </c>
      <c r="G6" s="104" t="s">
        <v>212</v>
      </c>
      <c r="H6" s="104" t="s">
        <v>213</v>
      </c>
      <c r="I6" s="104" t="s">
        <v>214</v>
      </c>
      <c r="J6" s="104" t="s">
        <v>256</v>
      </c>
      <c r="K6" s="104" t="s">
        <v>215</v>
      </c>
      <c r="L6" s="106" t="s">
        <v>216</v>
      </c>
      <c r="M6" s="105" t="s">
        <v>217</v>
      </c>
      <c r="N6" s="104" t="s">
        <v>218</v>
      </c>
      <c r="O6" s="104" t="s">
        <v>219</v>
      </c>
      <c r="P6" s="104" t="s">
        <v>220</v>
      </c>
      <c r="Q6" s="104" t="s">
        <v>221</v>
      </c>
      <c r="R6" s="104" t="s">
        <v>222</v>
      </c>
      <c r="S6" s="106" t="s">
        <v>223</v>
      </c>
      <c r="T6" s="528"/>
      <c r="U6" s="528"/>
      <c r="V6" s="526"/>
    </row>
    <row r="7" spans="1:22" s="165" customFormat="1" ht="40.5" customHeight="1">
      <c r="A7" s="166">
        <v>1</v>
      </c>
      <c r="B7" s="488" t="s">
        <v>224</v>
      </c>
      <c r="C7" s="299"/>
      <c r="D7" s="297">
        <v>0</v>
      </c>
      <c r="E7" s="297"/>
      <c r="F7" s="297"/>
      <c r="G7" s="297"/>
      <c r="H7" s="297"/>
      <c r="I7" s="297"/>
      <c r="J7" s="297">
        <v>0</v>
      </c>
      <c r="K7" s="297"/>
      <c r="L7" s="300"/>
      <c r="M7" s="299"/>
      <c r="N7" s="297"/>
      <c r="O7" s="297"/>
      <c r="P7" s="297"/>
      <c r="Q7" s="297"/>
      <c r="R7" s="297"/>
      <c r="S7" s="300"/>
      <c r="T7" s="319">
        <v>0</v>
      </c>
      <c r="U7" s="318"/>
      <c r="V7" s="301">
        <f>SUM(T7:U7)</f>
        <v>0</v>
      </c>
    </row>
    <row r="8" spans="1:22" s="165" customFormat="1" ht="40.5" customHeight="1">
      <c r="A8" s="166">
        <v>2</v>
      </c>
      <c r="B8" s="488" t="s">
        <v>225</v>
      </c>
      <c r="C8" s="299"/>
      <c r="D8" s="297">
        <v>0</v>
      </c>
      <c r="E8" s="297"/>
      <c r="F8" s="297"/>
      <c r="G8" s="297"/>
      <c r="H8" s="297"/>
      <c r="I8" s="297"/>
      <c r="J8" s="297">
        <v>0</v>
      </c>
      <c r="K8" s="297"/>
      <c r="L8" s="300"/>
      <c r="M8" s="299"/>
      <c r="N8" s="297"/>
      <c r="O8" s="297"/>
      <c r="P8" s="297"/>
      <c r="Q8" s="297"/>
      <c r="R8" s="297"/>
      <c r="S8" s="300"/>
      <c r="T8" s="318">
        <v>0</v>
      </c>
      <c r="U8" s="318"/>
      <c r="V8" s="301">
        <f t="shared" ref="V8:V12" si="0">SUM(T8:U8)</f>
        <v>0</v>
      </c>
    </row>
    <row r="9" spans="1:22" s="165" customFormat="1" ht="40.5" customHeight="1">
      <c r="A9" s="166">
        <v>3</v>
      </c>
      <c r="B9" s="488" t="s">
        <v>226</v>
      </c>
      <c r="C9" s="299"/>
      <c r="D9" s="297">
        <v>0</v>
      </c>
      <c r="E9" s="297"/>
      <c r="F9" s="297"/>
      <c r="G9" s="297"/>
      <c r="H9" s="297"/>
      <c r="I9" s="297"/>
      <c r="J9" s="297">
        <v>0</v>
      </c>
      <c r="K9" s="297"/>
      <c r="L9" s="300"/>
      <c r="M9" s="299"/>
      <c r="N9" s="297"/>
      <c r="O9" s="297"/>
      <c r="P9" s="297"/>
      <c r="Q9" s="297"/>
      <c r="R9" s="297"/>
      <c r="S9" s="300"/>
      <c r="T9" s="318">
        <v>0</v>
      </c>
      <c r="U9" s="318"/>
      <c r="V9" s="301">
        <f t="shared" si="0"/>
        <v>0</v>
      </c>
    </row>
    <row r="10" spans="1:22" s="165" customFormat="1" ht="40.5" customHeight="1">
      <c r="A10" s="166">
        <v>4</v>
      </c>
      <c r="B10" s="488" t="s">
        <v>227</v>
      </c>
      <c r="C10" s="299"/>
      <c r="D10" s="297">
        <v>0</v>
      </c>
      <c r="E10" s="297"/>
      <c r="F10" s="297"/>
      <c r="G10" s="297"/>
      <c r="H10" s="297"/>
      <c r="I10" s="297"/>
      <c r="J10" s="297">
        <v>0</v>
      </c>
      <c r="K10" s="297"/>
      <c r="L10" s="300"/>
      <c r="M10" s="299"/>
      <c r="N10" s="297"/>
      <c r="O10" s="297"/>
      <c r="P10" s="297"/>
      <c r="Q10" s="297"/>
      <c r="R10" s="297"/>
      <c r="S10" s="300"/>
      <c r="T10" s="318">
        <v>0</v>
      </c>
      <c r="U10" s="318"/>
      <c r="V10" s="301">
        <f t="shared" si="0"/>
        <v>0</v>
      </c>
    </row>
    <row r="11" spans="1:22" s="165" customFormat="1" ht="40.5" customHeight="1">
      <c r="A11" s="166">
        <v>5</v>
      </c>
      <c r="B11" s="488" t="s">
        <v>228</v>
      </c>
      <c r="C11" s="299"/>
      <c r="D11" s="297">
        <v>0</v>
      </c>
      <c r="E11" s="297"/>
      <c r="F11" s="297"/>
      <c r="G11" s="297"/>
      <c r="H11" s="297"/>
      <c r="I11" s="297"/>
      <c r="J11" s="297">
        <v>0</v>
      </c>
      <c r="K11" s="297"/>
      <c r="L11" s="300"/>
      <c r="M11" s="299"/>
      <c r="N11" s="297"/>
      <c r="O11" s="297"/>
      <c r="P11" s="297"/>
      <c r="Q11" s="297"/>
      <c r="R11" s="297"/>
      <c r="S11" s="300"/>
      <c r="T11" s="318">
        <v>0</v>
      </c>
      <c r="U11" s="318"/>
      <c r="V11" s="301">
        <f t="shared" si="0"/>
        <v>0</v>
      </c>
    </row>
    <row r="12" spans="1:22" s="165" customFormat="1" ht="40.5" customHeight="1">
      <c r="A12" s="166">
        <v>6</v>
      </c>
      <c r="B12" s="488" t="s">
        <v>229</v>
      </c>
      <c r="C12" s="299"/>
      <c r="D12" s="297">
        <v>0</v>
      </c>
      <c r="E12" s="297"/>
      <c r="F12" s="297"/>
      <c r="G12" s="297"/>
      <c r="H12" s="297"/>
      <c r="I12" s="297"/>
      <c r="J12" s="297">
        <v>0</v>
      </c>
      <c r="K12" s="297"/>
      <c r="L12" s="300"/>
      <c r="M12" s="299"/>
      <c r="N12" s="297"/>
      <c r="O12" s="297"/>
      <c r="P12" s="297"/>
      <c r="Q12" s="297"/>
      <c r="R12" s="297"/>
      <c r="S12" s="300"/>
      <c r="T12" s="318">
        <v>0</v>
      </c>
      <c r="U12" s="318"/>
      <c r="V12" s="301">
        <f t="shared" si="0"/>
        <v>0</v>
      </c>
    </row>
    <row r="13" spans="1:22" s="165" customFormat="1" ht="40.5" customHeight="1">
      <c r="A13" s="166">
        <v>7</v>
      </c>
      <c r="B13" s="488" t="s">
        <v>79</v>
      </c>
      <c r="C13" s="299"/>
      <c r="D13" s="297">
        <v>24170182.319112502</v>
      </c>
      <c r="E13" s="297"/>
      <c r="F13" s="297"/>
      <c r="G13" s="297"/>
      <c r="H13" s="297"/>
      <c r="I13" s="297"/>
      <c r="J13" s="297">
        <f>5942.59308+3784.248985</f>
        <v>9726.8420650000007</v>
      </c>
      <c r="K13" s="297"/>
      <c r="L13" s="300"/>
      <c r="M13" s="299"/>
      <c r="N13" s="297"/>
      <c r="O13" s="297"/>
      <c r="P13" s="297"/>
      <c r="Q13" s="297"/>
      <c r="R13" s="297"/>
      <c r="S13" s="300"/>
      <c r="T13" s="318">
        <v>18957509.175494999</v>
      </c>
      <c r="U13" s="318">
        <v>5222399.9856825005</v>
      </c>
      <c r="V13" s="301">
        <f>SUM(T13:U13)</f>
        <v>24179909.161177501</v>
      </c>
    </row>
    <row r="14" spans="1:22" s="165" customFormat="1" ht="40.5" customHeight="1">
      <c r="A14" s="166">
        <v>8</v>
      </c>
      <c r="B14" s="488" t="s">
        <v>80</v>
      </c>
      <c r="C14" s="299"/>
      <c r="D14" s="297">
        <v>14544880.21887175</v>
      </c>
      <c r="E14" s="297"/>
      <c r="F14" s="297"/>
      <c r="G14" s="297"/>
      <c r="H14" s="297"/>
      <c r="I14" s="297"/>
      <c r="J14" s="297">
        <v>8028694.3531799987</v>
      </c>
      <c r="K14" s="297"/>
      <c r="L14" s="300"/>
      <c r="M14" s="299"/>
      <c r="N14" s="297"/>
      <c r="O14" s="297"/>
      <c r="P14" s="297"/>
      <c r="Q14" s="297"/>
      <c r="R14" s="297"/>
      <c r="S14" s="300"/>
      <c r="T14" s="318">
        <v>20827330.341367997</v>
      </c>
      <c r="U14" s="318">
        <v>1746244.2306837502</v>
      </c>
      <c r="V14" s="301">
        <f t="shared" ref="V14:V20" si="1">SUM(T14:U14)</f>
        <v>22573574.572051749</v>
      </c>
    </row>
    <row r="15" spans="1:22" s="165" customFormat="1" ht="40.5" customHeight="1">
      <c r="A15" s="166">
        <v>9</v>
      </c>
      <c r="B15" s="488" t="s">
        <v>81</v>
      </c>
      <c r="C15" s="299"/>
      <c r="D15" s="297">
        <v>0</v>
      </c>
      <c r="E15" s="297"/>
      <c r="F15" s="297"/>
      <c r="G15" s="297"/>
      <c r="H15" s="297"/>
      <c r="I15" s="297"/>
      <c r="J15" s="297">
        <v>0</v>
      </c>
      <c r="K15" s="297"/>
      <c r="L15" s="300"/>
      <c r="M15" s="299"/>
      <c r="N15" s="297"/>
      <c r="O15" s="297"/>
      <c r="P15" s="297"/>
      <c r="Q15" s="297"/>
      <c r="R15" s="297"/>
      <c r="S15" s="300"/>
      <c r="T15" s="318">
        <v>0</v>
      </c>
      <c r="U15" s="318"/>
      <c r="V15" s="301">
        <f t="shared" si="1"/>
        <v>0</v>
      </c>
    </row>
    <row r="16" spans="1:22" s="165" customFormat="1" ht="40.5" customHeight="1">
      <c r="A16" s="166">
        <v>10</v>
      </c>
      <c r="B16" s="488" t="s">
        <v>75</v>
      </c>
      <c r="C16" s="299"/>
      <c r="D16" s="297">
        <v>0</v>
      </c>
      <c r="E16" s="297"/>
      <c r="F16" s="297"/>
      <c r="G16" s="297"/>
      <c r="H16" s="297"/>
      <c r="I16" s="297"/>
      <c r="J16" s="297">
        <v>12186.784439999999</v>
      </c>
      <c r="K16" s="297"/>
      <c r="L16" s="300"/>
      <c r="M16" s="299"/>
      <c r="N16" s="297"/>
      <c r="O16" s="297"/>
      <c r="P16" s="297"/>
      <c r="Q16" s="297"/>
      <c r="R16" s="297"/>
      <c r="S16" s="300"/>
      <c r="T16" s="318">
        <v>12186.784439999999</v>
      </c>
      <c r="U16" s="318"/>
      <c r="V16" s="301">
        <f t="shared" si="1"/>
        <v>12186.784439999999</v>
      </c>
    </row>
    <row r="17" spans="1:22" s="165" customFormat="1" ht="40.5" customHeight="1">
      <c r="A17" s="166">
        <v>11</v>
      </c>
      <c r="B17" s="488" t="s">
        <v>76</v>
      </c>
      <c r="C17" s="299"/>
      <c r="D17" s="297">
        <v>0</v>
      </c>
      <c r="E17" s="297"/>
      <c r="F17" s="297"/>
      <c r="G17" s="297"/>
      <c r="H17" s="297"/>
      <c r="I17" s="297"/>
      <c r="J17" s="297">
        <v>0</v>
      </c>
      <c r="K17" s="297"/>
      <c r="L17" s="300"/>
      <c r="M17" s="299"/>
      <c r="N17" s="297"/>
      <c r="O17" s="297"/>
      <c r="P17" s="297"/>
      <c r="Q17" s="297"/>
      <c r="R17" s="297"/>
      <c r="S17" s="300"/>
      <c r="T17" s="318">
        <v>0</v>
      </c>
      <c r="U17" s="318"/>
      <c r="V17" s="301">
        <f t="shared" si="1"/>
        <v>0</v>
      </c>
    </row>
    <row r="18" spans="1:22" s="165" customFormat="1" ht="40.5" customHeight="1">
      <c r="A18" s="166">
        <v>12</v>
      </c>
      <c r="B18" s="488" t="s">
        <v>77</v>
      </c>
      <c r="C18" s="299"/>
      <c r="D18" s="297">
        <v>0</v>
      </c>
      <c r="E18" s="297"/>
      <c r="F18" s="297"/>
      <c r="G18" s="297"/>
      <c r="H18" s="297"/>
      <c r="I18" s="297"/>
      <c r="J18" s="297">
        <v>0</v>
      </c>
      <c r="K18" s="297"/>
      <c r="L18" s="300"/>
      <c r="M18" s="299"/>
      <c r="N18" s="297"/>
      <c r="O18" s="297"/>
      <c r="P18" s="297"/>
      <c r="Q18" s="297"/>
      <c r="R18" s="297"/>
      <c r="S18" s="300"/>
      <c r="T18" s="318">
        <v>0</v>
      </c>
      <c r="U18" s="318"/>
      <c r="V18" s="301">
        <f t="shared" si="1"/>
        <v>0</v>
      </c>
    </row>
    <row r="19" spans="1:22" s="165" customFormat="1" ht="40.5" customHeight="1">
      <c r="A19" s="166">
        <v>13</v>
      </c>
      <c r="B19" s="488" t="s">
        <v>78</v>
      </c>
      <c r="C19" s="299"/>
      <c r="D19" s="297">
        <v>0</v>
      </c>
      <c r="E19" s="297"/>
      <c r="F19" s="297"/>
      <c r="G19" s="297"/>
      <c r="H19" s="297"/>
      <c r="I19" s="297"/>
      <c r="J19" s="297">
        <v>0</v>
      </c>
      <c r="K19" s="297"/>
      <c r="L19" s="300"/>
      <c r="M19" s="299"/>
      <c r="N19" s="297"/>
      <c r="O19" s="297"/>
      <c r="P19" s="297"/>
      <c r="Q19" s="297"/>
      <c r="R19" s="297"/>
      <c r="S19" s="300"/>
      <c r="T19" s="318">
        <v>0</v>
      </c>
      <c r="U19" s="318"/>
      <c r="V19" s="301">
        <f t="shared" si="1"/>
        <v>0</v>
      </c>
    </row>
    <row r="20" spans="1:22" s="165" customFormat="1" ht="40.5" customHeight="1">
      <c r="A20" s="166">
        <v>14</v>
      </c>
      <c r="B20" s="488" t="s">
        <v>257</v>
      </c>
      <c r="C20" s="299"/>
      <c r="D20" s="297">
        <v>0</v>
      </c>
      <c r="E20" s="297"/>
      <c r="F20" s="297"/>
      <c r="G20" s="297"/>
      <c r="H20" s="297"/>
      <c r="I20" s="297"/>
      <c r="J20" s="297">
        <v>0</v>
      </c>
      <c r="K20" s="297"/>
      <c r="L20" s="300"/>
      <c r="M20" s="299"/>
      <c r="N20" s="297"/>
      <c r="O20" s="297"/>
      <c r="P20" s="297"/>
      <c r="Q20" s="297"/>
      <c r="R20" s="297"/>
      <c r="S20" s="300"/>
      <c r="T20" s="318">
        <v>0</v>
      </c>
      <c r="U20" s="318"/>
      <c r="V20" s="301">
        <f t="shared" si="1"/>
        <v>0</v>
      </c>
    </row>
    <row r="21" spans="1:22" ht="40.5" customHeight="1" thickBot="1">
      <c r="A21" s="109"/>
      <c r="B21" s="110" t="s">
        <v>74</v>
      </c>
      <c r="C21" s="302">
        <f>SUM(C7:C20)</f>
        <v>0</v>
      </c>
      <c r="D21" s="298">
        <f t="shared" ref="D21:S21" si="2">SUM(D7:D20)</f>
        <v>38715062.537984252</v>
      </c>
      <c r="E21" s="298">
        <f t="shared" si="2"/>
        <v>0</v>
      </c>
      <c r="F21" s="298">
        <f t="shared" si="2"/>
        <v>0</v>
      </c>
      <c r="G21" s="298">
        <f t="shared" si="2"/>
        <v>0</v>
      </c>
      <c r="H21" s="298">
        <f t="shared" si="2"/>
        <v>0</v>
      </c>
      <c r="I21" s="298">
        <f t="shared" si="2"/>
        <v>0</v>
      </c>
      <c r="J21" s="298">
        <f t="shared" si="2"/>
        <v>8050607.9796849983</v>
      </c>
      <c r="K21" s="298">
        <f t="shared" si="2"/>
        <v>0</v>
      </c>
      <c r="L21" s="303">
        <f t="shared" si="2"/>
        <v>0</v>
      </c>
      <c r="M21" s="302">
        <f t="shared" si="2"/>
        <v>0</v>
      </c>
      <c r="N21" s="298">
        <f t="shared" si="2"/>
        <v>0</v>
      </c>
      <c r="O21" s="298">
        <f t="shared" si="2"/>
        <v>0</v>
      </c>
      <c r="P21" s="298">
        <f t="shared" si="2"/>
        <v>0</v>
      </c>
      <c r="Q21" s="298">
        <f t="shared" si="2"/>
        <v>0</v>
      </c>
      <c r="R21" s="298">
        <f t="shared" si="2"/>
        <v>0</v>
      </c>
      <c r="S21" s="303">
        <f t="shared" si="2"/>
        <v>0</v>
      </c>
      <c r="T21" s="303">
        <f>SUM(T7:T20)</f>
        <v>39797026.301302999</v>
      </c>
      <c r="U21" s="303">
        <f>SUM(U7:U20)</f>
        <v>6968644.216366251</v>
      </c>
      <c r="V21" s="304">
        <f>SUM(V7:V20)</f>
        <v>46765670.517669253</v>
      </c>
    </row>
    <row r="24" spans="1:22">
      <c r="A24" s="19"/>
      <c r="B24" s="19"/>
      <c r="C24" s="79"/>
      <c r="D24" s="79"/>
      <c r="E24" s="79"/>
    </row>
    <row r="25" spans="1:22">
      <c r="A25" s="102"/>
      <c r="B25" s="102"/>
      <c r="C25" s="19"/>
      <c r="D25" s="79"/>
      <c r="E25" s="79"/>
    </row>
    <row r="26" spans="1:22">
      <c r="A26" s="102"/>
      <c r="B26" s="103"/>
      <c r="C26" s="19"/>
      <c r="D26" s="79"/>
      <c r="E26" s="79"/>
    </row>
    <row r="27" spans="1:22">
      <c r="A27" s="102"/>
      <c r="B27" s="102"/>
      <c r="C27" s="19"/>
      <c r="D27" s="79"/>
      <c r="E27" s="79"/>
    </row>
    <row r="28" spans="1:22">
      <c r="A28" s="102"/>
      <c r="B28" s="103"/>
      <c r="C28" s="19"/>
      <c r="D28" s="79"/>
      <c r="E28" s="79"/>
    </row>
  </sheetData>
  <mergeCells count="5">
    <mergeCell ref="C5:L5"/>
    <mergeCell ref="M5:S5"/>
    <mergeCell ref="V5:V6"/>
    <mergeCell ref="T5:T6"/>
    <mergeCell ref="U5:U6"/>
  </mergeCells>
  <pageMargins left="0.25" right="0.25" top="0.75" bottom="0.75" header="0.3" footer="0.3"/>
  <pageSetup paperSize="9" scale="3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workbookViewId="0">
      <pane xSplit="1" ySplit="7" topLeftCell="B8" activePane="bottomRight" state="frozen"/>
      <selection activeCell="L45" sqref="L45"/>
      <selection pane="topRight" activeCell="L45" sqref="L45"/>
      <selection pane="bottomLeft" activeCell="L45" sqref="L45"/>
      <selection pane="bottomRight" activeCell="B27" sqref="B27"/>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196</v>
      </c>
      <c r="B1" s="2" t="str">
        <f>Info!C2</f>
        <v>სს "ვითიბი ბანკი ჯორჯია"</v>
      </c>
    </row>
    <row r="2" spans="1:9">
      <c r="A2" s="2" t="s">
        <v>197</v>
      </c>
      <c r="B2" s="457">
        <f>Info!D2</f>
        <v>43190</v>
      </c>
    </row>
    <row r="4" spans="1:9" ht="13.5" thickBot="1">
      <c r="A4" s="2" t="s">
        <v>349</v>
      </c>
      <c r="B4" s="321" t="s">
        <v>371</v>
      </c>
    </row>
    <row r="5" spans="1:9">
      <c r="A5" s="107"/>
      <c r="B5" s="163"/>
      <c r="C5" s="168" t="s">
        <v>0</v>
      </c>
      <c r="D5" s="168" t="s">
        <v>1</v>
      </c>
      <c r="E5" s="168" t="s">
        <v>2</v>
      </c>
      <c r="F5" s="168" t="s">
        <v>3</v>
      </c>
      <c r="G5" s="316" t="s">
        <v>4</v>
      </c>
      <c r="H5" s="169" t="s">
        <v>10</v>
      </c>
      <c r="I5" s="25"/>
    </row>
    <row r="6" spans="1:9" ht="15" customHeight="1">
      <c r="A6" s="162"/>
      <c r="B6" s="23"/>
      <c r="C6" s="529" t="s">
        <v>363</v>
      </c>
      <c r="D6" s="533" t="s">
        <v>373</v>
      </c>
      <c r="E6" s="534"/>
      <c r="F6" s="529" t="s">
        <v>374</v>
      </c>
      <c r="G6" s="529" t="s">
        <v>375</v>
      </c>
      <c r="H6" s="531" t="s">
        <v>365</v>
      </c>
      <c r="I6" s="25"/>
    </row>
    <row r="7" spans="1:9" ht="76.5">
      <c r="A7" s="162"/>
      <c r="B7" s="23"/>
      <c r="C7" s="530"/>
      <c r="D7" s="320" t="s">
        <v>366</v>
      </c>
      <c r="E7" s="320" t="s">
        <v>364</v>
      </c>
      <c r="F7" s="530"/>
      <c r="G7" s="530"/>
      <c r="H7" s="532"/>
      <c r="I7" s="25"/>
    </row>
    <row r="8" spans="1:9">
      <c r="A8" s="98">
        <v>1</v>
      </c>
      <c r="B8" s="183" t="s">
        <v>224</v>
      </c>
      <c r="C8" s="305">
        <v>385485626.77489996</v>
      </c>
      <c r="D8" s="306">
        <v>0</v>
      </c>
      <c r="E8" s="305">
        <v>0</v>
      </c>
      <c r="F8" s="305">
        <v>141828902.9249</v>
      </c>
      <c r="G8" s="317">
        <v>141828902.9249</v>
      </c>
      <c r="H8" s="326">
        <f>IFERROR(G8/(C8+E8),1)</f>
        <v>0.36792267486465691</v>
      </c>
    </row>
    <row r="9" spans="1:9" ht="15" customHeight="1">
      <c r="A9" s="98">
        <v>2</v>
      </c>
      <c r="B9" s="183" t="s">
        <v>225</v>
      </c>
      <c r="C9" s="305">
        <v>0</v>
      </c>
      <c r="D9" s="306">
        <v>0</v>
      </c>
      <c r="E9" s="305">
        <v>0</v>
      </c>
      <c r="F9" s="305">
        <v>0</v>
      </c>
      <c r="G9" s="317">
        <v>0</v>
      </c>
      <c r="H9" s="326">
        <f t="shared" ref="H9:H21" si="0">IFERROR(G9/(C9+E9),1)</f>
        <v>1</v>
      </c>
    </row>
    <row r="10" spans="1:9">
      <c r="A10" s="98">
        <v>3</v>
      </c>
      <c r="B10" s="183" t="s">
        <v>226</v>
      </c>
      <c r="C10" s="305">
        <v>0</v>
      </c>
      <c r="D10" s="306">
        <v>0</v>
      </c>
      <c r="E10" s="305">
        <v>0</v>
      </c>
      <c r="F10" s="305">
        <v>0</v>
      </c>
      <c r="G10" s="317">
        <v>0</v>
      </c>
      <c r="H10" s="326">
        <f t="shared" si="0"/>
        <v>1</v>
      </c>
    </row>
    <row r="11" spans="1:9">
      <c r="A11" s="98">
        <v>4</v>
      </c>
      <c r="B11" s="183" t="s">
        <v>227</v>
      </c>
      <c r="C11" s="305">
        <v>0</v>
      </c>
      <c r="D11" s="306">
        <v>0</v>
      </c>
      <c r="E11" s="305">
        <v>0</v>
      </c>
      <c r="F11" s="305">
        <v>0</v>
      </c>
      <c r="G11" s="317">
        <v>0</v>
      </c>
      <c r="H11" s="326">
        <f t="shared" si="0"/>
        <v>1</v>
      </c>
    </row>
    <row r="12" spans="1:9">
      <c r="A12" s="98">
        <v>5</v>
      </c>
      <c r="B12" s="183" t="s">
        <v>228</v>
      </c>
      <c r="C12" s="305">
        <v>0</v>
      </c>
      <c r="D12" s="306">
        <v>0</v>
      </c>
      <c r="E12" s="305">
        <v>0</v>
      </c>
      <c r="F12" s="305">
        <v>0</v>
      </c>
      <c r="G12" s="317">
        <v>0</v>
      </c>
      <c r="H12" s="326">
        <f t="shared" si="0"/>
        <v>1</v>
      </c>
    </row>
    <row r="13" spans="1:9">
      <c r="A13" s="98">
        <v>6</v>
      </c>
      <c r="B13" s="183" t="s">
        <v>229</v>
      </c>
      <c r="C13" s="305">
        <v>186585135.3251</v>
      </c>
      <c r="D13" s="306">
        <v>8036000</v>
      </c>
      <c r="E13" s="305">
        <v>4018000</v>
      </c>
      <c r="F13" s="305">
        <v>88093802.986379981</v>
      </c>
      <c r="G13" s="317">
        <v>88093802.986379981</v>
      </c>
      <c r="H13" s="326">
        <f t="shared" si="0"/>
        <v>0.46218443802681325</v>
      </c>
    </row>
    <row r="14" spans="1:9">
      <c r="A14" s="98">
        <v>7</v>
      </c>
      <c r="B14" s="183" t="s">
        <v>79</v>
      </c>
      <c r="C14" s="305">
        <v>433641288.83447999</v>
      </c>
      <c r="D14" s="306">
        <v>112498479</v>
      </c>
      <c r="E14" s="305">
        <v>65767424</v>
      </c>
      <c r="F14" s="306">
        <v>500681750.90597999</v>
      </c>
      <c r="G14" s="370">
        <v>476501841.73048496</v>
      </c>
      <c r="H14" s="326">
        <f t="shared" si="0"/>
        <v>0.95413201549091298</v>
      </c>
    </row>
    <row r="15" spans="1:9">
      <c r="A15" s="98">
        <v>8</v>
      </c>
      <c r="B15" s="183" t="s">
        <v>80</v>
      </c>
      <c r="C15" s="305">
        <v>360327222.92761999</v>
      </c>
      <c r="D15" s="306">
        <v>29917304.662960008</v>
      </c>
      <c r="E15" s="305">
        <v>17734884.561260998</v>
      </c>
      <c r="F15" s="306">
        <v>312596982.16400576</v>
      </c>
      <c r="G15" s="370">
        <v>290023407.59195399</v>
      </c>
      <c r="H15" s="326">
        <f t="shared" si="0"/>
        <v>0.76713164807315093</v>
      </c>
    </row>
    <row r="16" spans="1:9">
      <c r="A16" s="98">
        <v>9</v>
      </c>
      <c r="B16" s="183" t="s">
        <v>81</v>
      </c>
      <c r="C16" s="305">
        <v>125498956.16546999</v>
      </c>
      <c r="D16" s="306">
        <v>1059673.6349599999</v>
      </c>
      <c r="E16" s="305">
        <v>551147.15748000005</v>
      </c>
      <c r="F16" s="306">
        <v>44117536.163032494</v>
      </c>
      <c r="G16" s="370">
        <v>44117536.163032494</v>
      </c>
      <c r="H16" s="326">
        <f t="shared" si="0"/>
        <v>0.35</v>
      </c>
    </row>
    <row r="17" spans="1:8">
      <c r="A17" s="98">
        <v>10</v>
      </c>
      <c r="B17" s="183" t="s">
        <v>75</v>
      </c>
      <c r="C17" s="305">
        <v>14974432.688069999</v>
      </c>
      <c r="D17" s="306">
        <v>0</v>
      </c>
      <c r="E17" s="305">
        <v>0</v>
      </c>
      <c r="F17" s="306">
        <v>15221233.942264998</v>
      </c>
      <c r="G17" s="370">
        <v>15209047.157824999</v>
      </c>
      <c r="H17" s="326">
        <f t="shared" si="0"/>
        <v>1.0156676699974025</v>
      </c>
    </row>
    <row r="18" spans="1:8">
      <c r="A18" s="98">
        <v>11</v>
      </c>
      <c r="B18" s="183" t="s">
        <v>76</v>
      </c>
      <c r="C18" s="305">
        <v>0</v>
      </c>
      <c r="D18" s="306">
        <v>0</v>
      </c>
      <c r="E18" s="305">
        <v>0</v>
      </c>
      <c r="F18" s="306">
        <v>0</v>
      </c>
      <c r="G18" s="370">
        <v>0</v>
      </c>
      <c r="H18" s="326">
        <f t="shared" si="0"/>
        <v>1</v>
      </c>
    </row>
    <row r="19" spans="1:8">
      <c r="A19" s="98">
        <v>12</v>
      </c>
      <c r="B19" s="183" t="s">
        <v>77</v>
      </c>
      <c r="C19" s="305">
        <v>0</v>
      </c>
      <c r="D19" s="306">
        <v>0</v>
      </c>
      <c r="E19" s="305">
        <v>0</v>
      </c>
      <c r="F19" s="306">
        <v>0</v>
      </c>
      <c r="G19" s="370">
        <v>0</v>
      </c>
      <c r="H19" s="326">
        <f t="shared" si="0"/>
        <v>1</v>
      </c>
    </row>
    <row r="20" spans="1:8">
      <c r="A20" s="98">
        <v>13</v>
      </c>
      <c r="B20" s="183" t="s">
        <v>78</v>
      </c>
      <c r="C20" s="305">
        <v>0</v>
      </c>
      <c r="D20" s="306">
        <v>0</v>
      </c>
      <c r="E20" s="305">
        <v>0</v>
      </c>
      <c r="F20" s="306">
        <v>0</v>
      </c>
      <c r="G20" s="370">
        <v>0</v>
      </c>
      <c r="H20" s="326">
        <f t="shared" si="0"/>
        <v>1</v>
      </c>
    </row>
    <row r="21" spans="1:8">
      <c r="A21" s="98">
        <v>14</v>
      </c>
      <c r="B21" s="183" t="s">
        <v>257</v>
      </c>
      <c r="C21" s="305">
        <v>133127402.0846</v>
      </c>
      <c r="D21" s="306">
        <v>0</v>
      </c>
      <c r="E21" s="305">
        <v>0</v>
      </c>
      <c r="F21" s="306">
        <v>83306588.084600002</v>
      </c>
      <c r="G21" s="370">
        <v>83306588.084600002</v>
      </c>
      <c r="H21" s="326">
        <f t="shared" si="0"/>
        <v>0.62576589627776413</v>
      </c>
    </row>
    <row r="22" spans="1:8" ht="13.5" thickBot="1">
      <c r="A22" s="164"/>
      <c r="B22" s="170" t="s">
        <v>74</v>
      </c>
      <c r="C22" s="298">
        <f>SUM(C8:C21)</f>
        <v>1639640064.8002398</v>
      </c>
      <c r="D22" s="298">
        <f>SUM(D8:D21)</f>
        <v>151511457.29791999</v>
      </c>
      <c r="E22" s="298">
        <f>SUM(E8:E21)</f>
        <v>88071455.718741</v>
      </c>
      <c r="F22" s="298">
        <f>SUM(F8:F21)</f>
        <v>1185846797.1711633</v>
      </c>
      <c r="G22" s="298">
        <f>SUM(G8:G21)</f>
        <v>1139081126.6391764</v>
      </c>
      <c r="H22" s="475">
        <f>G22/(C22+E22)</f>
        <v>0.65930053316829884</v>
      </c>
    </row>
    <row r="28" spans="1:8" ht="10.5" customHeight="1"/>
  </sheetData>
  <mergeCells count="5">
    <mergeCell ref="C6:C7"/>
    <mergeCell ref="F6:F7"/>
    <mergeCell ref="G6:G7"/>
    <mergeCell ref="H6:H7"/>
    <mergeCell ref="D6:E6"/>
  </mergeCells>
  <pageMargins left="0.7" right="0.7" top="0.75" bottom="0.75" header="0.3" footer="0.3"/>
  <pageSetup scale="5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90" zoomScaleNormal="90" workbookViewId="0">
      <pane xSplit="2" ySplit="6" topLeftCell="C7" activePane="bottomRight" state="frozen"/>
      <selection activeCell="L45" sqref="L45"/>
      <selection pane="topRight" activeCell="L45" sqref="L45"/>
      <selection pane="bottomLeft" activeCell="L45" sqref="L45"/>
      <selection pane="bottomRight" activeCell="L45" sqref="L45"/>
    </sheetView>
  </sheetViews>
  <sheetFormatPr defaultColWidth="9.140625" defaultRowHeight="12.75"/>
  <cols>
    <col min="1" max="1" width="10.5703125" style="358" bestFit="1" customWidth="1"/>
    <col min="2" max="2" width="104.140625" style="358" customWidth="1"/>
    <col min="3" max="4" width="12.7109375" style="358" customWidth="1"/>
    <col min="5" max="5" width="13.5703125" style="358" bestFit="1" customWidth="1"/>
    <col min="6" max="11" width="12.7109375" style="358" customWidth="1"/>
    <col min="12" max="16384" width="9.140625" style="358"/>
  </cols>
  <sheetData>
    <row r="1" spans="1:11">
      <c r="A1" s="358" t="s">
        <v>196</v>
      </c>
      <c r="B1" s="358" t="str">
        <f>Info!C2</f>
        <v>სს "ვითიბი ბანკი ჯორჯია"</v>
      </c>
    </row>
    <row r="2" spans="1:11">
      <c r="A2" s="358" t="s">
        <v>197</v>
      </c>
      <c r="B2" s="456">
        <f>Info!D2</f>
        <v>43190</v>
      </c>
      <c r="C2" s="359"/>
      <c r="D2" s="359"/>
    </row>
    <row r="3" spans="1:11">
      <c r="B3" s="359"/>
      <c r="C3" s="359"/>
      <c r="D3" s="359"/>
    </row>
    <row r="4" spans="1:11" ht="13.5" thickBot="1">
      <c r="A4" s="358" t="s">
        <v>403</v>
      </c>
      <c r="B4" s="321" t="s">
        <v>402</v>
      </c>
      <c r="C4" s="359"/>
      <c r="D4" s="359"/>
    </row>
    <row r="5" spans="1:11" ht="30" customHeight="1">
      <c r="A5" s="538"/>
      <c r="B5" s="539"/>
      <c r="C5" s="536" t="s">
        <v>449</v>
      </c>
      <c r="D5" s="536"/>
      <c r="E5" s="536"/>
      <c r="F5" s="536" t="s">
        <v>450</v>
      </c>
      <c r="G5" s="536"/>
      <c r="H5" s="536"/>
      <c r="I5" s="536" t="s">
        <v>451</v>
      </c>
      <c r="J5" s="536"/>
      <c r="K5" s="537"/>
    </row>
    <row r="6" spans="1:11">
      <c r="A6" s="356"/>
      <c r="B6" s="357"/>
      <c r="C6" s="360" t="s">
        <v>33</v>
      </c>
      <c r="D6" s="360" t="s">
        <v>103</v>
      </c>
      <c r="E6" s="360" t="s">
        <v>74</v>
      </c>
      <c r="F6" s="360" t="s">
        <v>33</v>
      </c>
      <c r="G6" s="360" t="s">
        <v>103</v>
      </c>
      <c r="H6" s="360" t="s">
        <v>74</v>
      </c>
      <c r="I6" s="360" t="s">
        <v>33</v>
      </c>
      <c r="J6" s="360" t="s">
        <v>103</v>
      </c>
      <c r="K6" s="361" t="s">
        <v>74</v>
      </c>
    </row>
    <row r="7" spans="1:11">
      <c r="A7" s="362" t="s">
        <v>382</v>
      </c>
      <c r="B7" s="355"/>
      <c r="C7" s="355"/>
      <c r="D7" s="355"/>
      <c r="E7" s="355"/>
      <c r="F7" s="355"/>
      <c r="G7" s="355"/>
      <c r="H7" s="355"/>
      <c r="I7" s="355"/>
      <c r="J7" s="355"/>
      <c r="K7" s="363"/>
    </row>
    <row r="8" spans="1:11">
      <c r="A8" s="354">
        <v>1</v>
      </c>
      <c r="B8" s="339" t="s">
        <v>382</v>
      </c>
      <c r="C8" s="428"/>
      <c r="D8" s="428"/>
      <c r="E8" s="428"/>
      <c r="F8" s="429">
        <v>154212073.41464442</v>
      </c>
      <c r="G8" s="429">
        <v>207203285.69392866</v>
      </c>
      <c r="H8" s="429">
        <v>361415359.10857308</v>
      </c>
      <c r="I8" s="429">
        <v>149846106.31331116</v>
      </c>
      <c r="J8" s="429">
        <v>174188966.06081674</v>
      </c>
      <c r="K8" s="430">
        <v>324035072.37412769</v>
      </c>
    </row>
    <row r="9" spans="1:11">
      <c r="A9" s="362" t="s">
        <v>383</v>
      </c>
      <c r="B9" s="355"/>
      <c r="C9" s="431"/>
      <c r="D9" s="431"/>
      <c r="E9" s="431"/>
      <c r="F9" s="431"/>
      <c r="G9" s="431"/>
      <c r="H9" s="431"/>
      <c r="I9" s="431"/>
      <c r="J9" s="431"/>
      <c r="K9" s="363"/>
    </row>
    <row r="10" spans="1:11">
      <c r="A10" s="364">
        <v>2</v>
      </c>
      <c r="B10" s="340" t="s">
        <v>384</v>
      </c>
      <c r="C10" s="432">
        <v>80099288.147511095</v>
      </c>
      <c r="D10" s="433">
        <v>305308409.93247116</v>
      </c>
      <c r="E10" s="433">
        <v>385407698.07998216</v>
      </c>
      <c r="F10" s="433">
        <v>9865432.2388344463</v>
      </c>
      <c r="G10" s="433">
        <v>41845653.73008687</v>
      </c>
      <c r="H10" s="433">
        <v>51711085.968921281</v>
      </c>
      <c r="I10" s="433">
        <v>2564581.822031111</v>
      </c>
      <c r="J10" s="433">
        <v>11160393.255665276</v>
      </c>
      <c r="K10" s="434">
        <v>13724975.077696392</v>
      </c>
    </row>
    <row r="11" spans="1:11">
      <c r="A11" s="364">
        <v>3</v>
      </c>
      <c r="B11" s="340" t="s">
        <v>385</v>
      </c>
      <c r="C11" s="432">
        <v>321626567.63546669</v>
      </c>
      <c r="D11" s="433">
        <v>542429126.91997218</v>
      </c>
      <c r="E11" s="433">
        <v>864055694.5554384</v>
      </c>
      <c r="F11" s="433">
        <v>133933702.8303806</v>
      </c>
      <c r="G11" s="433">
        <v>83282971.925212666</v>
      </c>
      <c r="H11" s="433">
        <v>217216674.75559324</v>
      </c>
      <c r="I11" s="433">
        <v>105786164.98577112</v>
      </c>
      <c r="J11" s="433">
        <v>65813630.586069837</v>
      </c>
      <c r="K11" s="434">
        <v>171599795.57184091</v>
      </c>
    </row>
    <row r="12" spans="1:11">
      <c r="A12" s="364">
        <v>4</v>
      </c>
      <c r="B12" s="340" t="s">
        <v>386</v>
      </c>
      <c r="C12" s="432">
        <v>48334588.888888888</v>
      </c>
      <c r="D12" s="433">
        <v>0</v>
      </c>
      <c r="E12" s="433">
        <v>48334588.888888888</v>
      </c>
      <c r="F12" s="433">
        <v>0</v>
      </c>
      <c r="G12" s="433">
        <v>0</v>
      </c>
      <c r="H12" s="433">
        <v>0</v>
      </c>
      <c r="I12" s="433">
        <v>0</v>
      </c>
      <c r="J12" s="433">
        <v>0</v>
      </c>
      <c r="K12" s="434">
        <v>0</v>
      </c>
    </row>
    <row r="13" spans="1:11">
      <c r="A13" s="364">
        <v>5</v>
      </c>
      <c r="B13" s="340" t="s">
        <v>387</v>
      </c>
      <c r="C13" s="432">
        <v>72627176.693222284</v>
      </c>
      <c r="D13" s="433">
        <v>61534254.652111128</v>
      </c>
      <c r="E13" s="433">
        <v>134161431.34533335</v>
      </c>
      <c r="F13" s="433">
        <v>17470830.361185562</v>
      </c>
      <c r="G13" s="433">
        <v>13914699.625597218</v>
      </c>
      <c r="H13" s="433">
        <v>31385529.986782763</v>
      </c>
      <c r="I13" s="433">
        <v>5448979.2821777752</v>
      </c>
      <c r="J13" s="433">
        <v>4008478.0362055567</v>
      </c>
      <c r="K13" s="434">
        <v>9457457.3183833379</v>
      </c>
    </row>
    <row r="14" spans="1:11">
      <c r="A14" s="364">
        <v>6</v>
      </c>
      <c r="B14" s="340" t="s">
        <v>401</v>
      </c>
      <c r="C14" s="432">
        <v>0</v>
      </c>
      <c r="D14" s="433">
        <v>0</v>
      </c>
      <c r="E14" s="433">
        <v>0</v>
      </c>
      <c r="F14" s="433">
        <v>0</v>
      </c>
      <c r="G14" s="433">
        <v>0</v>
      </c>
      <c r="H14" s="433">
        <v>0</v>
      </c>
      <c r="I14" s="433">
        <v>0</v>
      </c>
      <c r="J14" s="433">
        <v>0</v>
      </c>
      <c r="K14" s="434">
        <v>0</v>
      </c>
    </row>
    <row r="15" spans="1:11">
      <c r="A15" s="364">
        <v>7</v>
      </c>
      <c r="B15" s="340" t="s">
        <v>388</v>
      </c>
      <c r="C15" s="432">
        <v>17917035.551666677</v>
      </c>
      <c r="D15" s="433">
        <v>11482698.726950003</v>
      </c>
      <c r="E15" s="433">
        <v>29399734.278616667</v>
      </c>
      <c r="F15" s="433">
        <v>2692296.6539999996</v>
      </c>
      <c r="G15" s="433">
        <v>2298151.3437233334</v>
      </c>
      <c r="H15" s="433">
        <v>4990447.9977233335</v>
      </c>
      <c r="I15" s="433">
        <v>2692296.6539999996</v>
      </c>
      <c r="J15" s="433">
        <v>2298151.3437233334</v>
      </c>
      <c r="K15" s="434">
        <v>4990447.9977233335</v>
      </c>
    </row>
    <row r="16" spans="1:11">
      <c r="A16" s="364">
        <v>8</v>
      </c>
      <c r="B16" s="341" t="s">
        <v>389</v>
      </c>
      <c r="C16" s="432">
        <v>540604656.9167558</v>
      </c>
      <c r="D16" s="433">
        <v>920754490.23150444</v>
      </c>
      <c r="E16" s="433">
        <v>1461359147.1482599</v>
      </c>
      <c r="F16" s="433">
        <v>163962262.08440059</v>
      </c>
      <c r="G16" s="433">
        <v>141341476.62462002</v>
      </c>
      <c r="H16" s="433">
        <v>305303738.70902056</v>
      </c>
      <c r="I16" s="433">
        <v>116492022.74398001</v>
      </c>
      <c r="J16" s="433">
        <v>83280653.221663967</v>
      </c>
      <c r="K16" s="434">
        <v>199772675.96564403</v>
      </c>
    </row>
    <row r="17" spans="1:11">
      <c r="A17" s="362" t="s">
        <v>390</v>
      </c>
      <c r="B17" s="355"/>
      <c r="C17" s="431"/>
      <c r="D17" s="431"/>
      <c r="E17" s="431"/>
      <c r="F17" s="355"/>
      <c r="G17" s="355"/>
      <c r="H17" s="355"/>
      <c r="I17" s="355"/>
      <c r="J17" s="355"/>
      <c r="K17" s="363"/>
    </row>
    <row r="18" spans="1:11">
      <c r="A18" s="364">
        <v>9</v>
      </c>
      <c r="B18" s="340" t="s">
        <v>391</v>
      </c>
      <c r="C18" s="432">
        <v>0</v>
      </c>
      <c r="D18" s="433">
        <v>0</v>
      </c>
      <c r="E18" s="433">
        <v>0</v>
      </c>
      <c r="F18" s="433">
        <v>0</v>
      </c>
      <c r="G18" s="433">
        <v>0</v>
      </c>
      <c r="H18" s="433">
        <v>0</v>
      </c>
      <c r="I18" s="433">
        <v>0</v>
      </c>
      <c r="J18" s="433">
        <v>0</v>
      </c>
      <c r="K18" s="434">
        <v>0</v>
      </c>
    </row>
    <row r="19" spans="1:11">
      <c r="A19" s="364">
        <v>10</v>
      </c>
      <c r="B19" s="340" t="s">
        <v>392</v>
      </c>
      <c r="C19" s="432">
        <v>469643170.1362223</v>
      </c>
      <c r="D19" s="433">
        <v>664094442.11563218</v>
      </c>
      <c r="E19" s="433">
        <v>1133737612.2518544</v>
      </c>
      <c r="F19" s="433">
        <v>12914026.729944443</v>
      </c>
      <c r="G19" s="433">
        <v>6135127.3277222207</v>
      </c>
      <c r="H19" s="433">
        <v>19049154.057666663</v>
      </c>
      <c r="I19" s="433">
        <v>17279993.831277788</v>
      </c>
      <c r="J19" s="433">
        <v>194739526.0075767</v>
      </c>
      <c r="K19" s="434">
        <v>212019519.83885446</v>
      </c>
    </row>
    <row r="20" spans="1:11">
      <c r="A20" s="364">
        <v>11</v>
      </c>
      <c r="B20" s="340" t="s">
        <v>393</v>
      </c>
      <c r="C20" s="432">
        <v>14940940.528777782</v>
      </c>
      <c r="D20" s="433">
        <v>204553897.63764992</v>
      </c>
      <c r="E20" s="433">
        <v>219494838.16642788</v>
      </c>
      <c r="F20" s="433">
        <v>1186015.8571111115</v>
      </c>
      <c r="G20" s="433">
        <v>0</v>
      </c>
      <c r="H20" s="433">
        <v>1186015.8571111115</v>
      </c>
      <c r="I20" s="433">
        <v>1186015.8571111115</v>
      </c>
      <c r="J20" s="433">
        <v>0</v>
      </c>
      <c r="K20" s="434">
        <v>1186015.8571111115</v>
      </c>
    </row>
    <row r="21" spans="1:11" ht="13.5" thickBot="1">
      <c r="A21" s="230">
        <v>12</v>
      </c>
      <c r="B21" s="365" t="s">
        <v>394</v>
      </c>
      <c r="C21" s="435">
        <v>484584110.66499996</v>
      </c>
      <c r="D21" s="436">
        <v>868648339.75328231</v>
      </c>
      <c r="E21" s="435">
        <v>1353232450.4182825</v>
      </c>
      <c r="F21" s="436">
        <v>14100042.587055558</v>
      </c>
      <c r="G21" s="436">
        <v>6135127.3277222207</v>
      </c>
      <c r="H21" s="436">
        <v>20235169.914777774</v>
      </c>
      <c r="I21" s="436">
        <v>18466009.688388888</v>
      </c>
      <c r="J21" s="436">
        <v>194739526.0075767</v>
      </c>
      <c r="K21" s="437">
        <v>213205535.69596553</v>
      </c>
    </row>
    <row r="22" spans="1:11" ht="38.25" customHeight="1" thickBot="1">
      <c r="A22" s="352"/>
      <c r="B22" s="353"/>
      <c r="C22" s="353"/>
      <c r="D22" s="353"/>
      <c r="E22" s="353"/>
      <c r="F22" s="535" t="s">
        <v>395</v>
      </c>
      <c r="G22" s="536"/>
      <c r="H22" s="536"/>
      <c r="I22" s="535" t="s">
        <v>396</v>
      </c>
      <c r="J22" s="536"/>
      <c r="K22" s="537"/>
    </row>
    <row r="23" spans="1:11">
      <c r="A23" s="345">
        <v>13</v>
      </c>
      <c r="B23" s="342" t="s">
        <v>382</v>
      </c>
      <c r="C23" s="351"/>
      <c r="D23" s="351"/>
      <c r="E23" s="351"/>
      <c r="F23" s="438">
        <v>154212073.41464442</v>
      </c>
      <c r="G23" s="438">
        <v>207203285.69392866</v>
      </c>
      <c r="H23" s="438">
        <v>361415359.10857308</v>
      </c>
      <c r="I23" s="438">
        <v>149846106.31331116</v>
      </c>
      <c r="J23" s="438">
        <v>174188966.06081674</v>
      </c>
      <c r="K23" s="439">
        <v>324035072.37412769</v>
      </c>
    </row>
    <row r="24" spans="1:11" ht="13.5" thickBot="1">
      <c r="A24" s="346">
        <v>14</v>
      </c>
      <c r="B24" s="343" t="s">
        <v>397</v>
      </c>
      <c r="C24" s="366"/>
      <c r="D24" s="349"/>
      <c r="E24" s="350"/>
      <c r="F24" s="440">
        <v>149862219.49734503</v>
      </c>
      <c r="G24" s="440">
        <v>135206349.2968978</v>
      </c>
      <c r="H24" s="440">
        <v>285068568.7942428</v>
      </c>
      <c r="I24" s="440">
        <v>98026013.055591121</v>
      </c>
      <c r="J24" s="440">
        <v>20820163.305415992</v>
      </c>
      <c r="K24" s="441">
        <v>49943168.991411008</v>
      </c>
    </row>
    <row r="25" spans="1:11" ht="13.5" thickBot="1">
      <c r="A25" s="347">
        <v>15</v>
      </c>
      <c r="B25" s="344" t="s">
        <v>398</v>
      </c>
      <c r="C25" s="348"/>
      <c r="D25" s="348"/>
      <c r="E25" s="348"/>
      <c r="F25" s="442">
        <v>1.0290256872738792</v>
      </c>
      <c r="G25" s="442">
        <v>1.5324967116665043</v>
      </c>
      <c r="H25" s="442">
        <v>1.2678190395989815</v>
      </c>
      <c r="I25" s="442">
        <v>1.5286361409836444</v>
      </c>
      <c r="J25" s="442">
        <v>8.3663592598000704</v>
      </c>
      <c r="K25" s="443">
        <v>6.4880759254554654</v>
      </c>
    </row>
    <row r="28" spans="1:11" ht="38.25">
      <c r="B28" s="24" t="s">
        <v>448</v>
      </c>
    </row>
  </sheetData>
  <mergeCells count="6">
    <mergeCell ref="F22:H22"/>
    <mergeCell ref="I22:K22"/>
    <mergeCell ref="A5:B5"/>
    <mergeCell ref="C5:E5"/>
    <mergeCell ref="F5:H5"/>
    <mergeCell ref="I5:K5"/>
  </mergeCells>
  <pageMargins left="0.7" right="0.7" top="0.75" bottom="0.75" header="0.3" footer="0.3"/>
  <pageSetup paperSize="9" scale="3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abSelected="1" workbookViewId="0">
      <pane xSplit="1" ySplit="5" topLeftCell="B6" activePane="bottomRight" state="frozen"/>
      <selection activeCell="L45" sqref="L45"/>
      <selection pane="topRight" activeCell="L45" sqref="L45"/>
      <selection pane="bottomLeft" activeCell="L45" sqref="L45"/>
      <selection pane="bottomRight" activeCell="L45" sqref="L45"/>
    </sheetView>
  </sheetViews>
  <sheetFormatPr defaultColWidth="9.140625" defaultRowHeight="15"/>
  <cols>
    <col min="1" max="1" width="10.5703125" style="76" bestFit="1" customWidth="1"/>
    <col min="2" max="2" width="95" style="76" customWidth="1"/>
    <col min="3" max="3" width="16.85546875" style="76"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c r="A1" s="5" t="s">
        <v>196</v>
      </c>
      <c r="B1" s="76" t="str">
        <f>Info!C2</f>
        <v>სს "ვითიბი ბანკი ჯორჯია"</v>
      </c>
    </row>
    <row r="2" spans="1:14" ht="14.25" customHeight="1">
      <c r="A2" s="76" t="s">
        <v>197</v>
      </c>
      <c r="B2" s="455">
        <f>Info!D2</f>
        <v>43190</v>
      </c>
    </row>
    <row r="3" spans="1:14" ht="14.25" customHeight="1"/>
    <row r="4" spans="1:14" ht="15.75" thickBot="1">
      <c r="A4" s="2" t="s">
        <v>350</v>
      </c>
      <c r="B4" s="100" t="s">
        <v>83</v>
      </c>
    </row>
    <row r="5" spans="1:14" s="26" customFormat="1" ht="12.75">
      <c r="A5" s="179"/>
      <c r="B5" s="180"/>
      <c r="C5" s="181" t="s">
        <v>0</v>
      </c>
      <c r="D5" s="181" t="s">
        <v>1</v>
      </c>
      <c r="E5" s="181" t="s">
        <v>2</v>
      </c>
      <c r="F5" s="181" t="s">
        <v>3</v>
      </c>
      <c r="G5" s="181" t="s">
        <v>4</v>
      </c>
      <c r="H5" s="181" t="s">
        <v>10</v>
      </c>
      <c r="I5" s="181" t="s">
        <v>246</v>
      </c>
      <c r="J5" s="181" t="s">
        <v>247</v>
      </c>
      <c r="K5" s="181" t="s">
        <v>248</v>
      </c>
      <c r="L5" s="181" t="s">
        <v>249</v>
      </c>
      <c r="M5" s="181" t="s">
        <v>250</v>
      </c>
      <c r="N5" s="182" t="s">
        <v>251</v>
      </c>
    </row>
    <row r="6" spans="1:14" ht="45">
      <c r="A6" s="171"/>
      <c r="B6" s="112"/>
      <c r="C6" s="113" t="s">
        <v>93</v>
      </c>
      <c r="D6" s="114" t="s">
        <v>82</v>
      </c>
      <c r="E6" s="115" t="s">
        <v>92</v>
      </c>
      <c r="F6" s="116">
        <v>0</v>
      </c>
      <c r="G6" s="116">
        <v>0.2</v>
      </c>
      <c r="H6" s="116">
        <v>0.35</v>
      </c>
      <c r="I6" s="116">
        <v>0.5</v>
      </c>
      <c r="J6" s="116">
        <v>0.75</v>
      </c>
      <c r="K6" s="116">
        <v>1</v>
      </c>
      <c r="L6" s="116">
        <v>1.5</v>
      </c>
      <c r="M6" s="116">
        <v>2.5</v>
      </c>
      <c r="N6" s="172" t="s">
        <v>83</v>
      </c>
    </row>
    <row r="7" spans="1:14">
      <c r="A7" s="173">
        <v>1</v>
      </c>
      <c r="B7" s="117" t="s">
        <v>84</v>
      </c>
      <c r="C7" s="307">
        <f>SUM(C8:C13)</f>
        <v>135593086.88099998</v>
      </c>
      <c r="D7" s="112"/>
      <c r="E7" s="310">
        <f t="shared" ref="E7:M7" si="0">SUM(E8:E13)</f>
        <v>2711861.7376199998</v>
      </c>
      <c r="F7" s="307">
        <f>SUM(F8:F13)</f>
        <v>0</v>
      </c>
      <c r="G7" s="307">
        <f t="shared" si="0"/>
        <v>0</v>
      </c>
      <c r="H7" s="307">
        <f t="shared" si="0"/>
        <v>0</v>
      </c>
      <c r="I7" s="307">
        <f t="shared" si="0"/>
        <v>0</v>
      </c>
      <c r="J7" s="307">
        <f t="shared" si="0"/>
        <v>0</v>
      </c>
      <c r="K7" s="307">
        <f t="shared" si="0"/>
        <v>2711861.7376199998</v>
      </c>
      <c r="L7" s="307">
        <f t="shared" si="0"/>
        <v>0</v>
      </c>
      <c r="M7" s="307">
        <f t="shared" si="0"/>
        <v>0</v>
      </c>
      <c r="N7" s="174">
        <f>SUM(N8:N13)</f>
        <v>2711861.7376199998</v>
      </c>
    </row>
    <row r="8" spans="1:14">
      <c r="A8" s="173">
        <v>1.1000000000000001</v>
      </c>
      <c r="B8" s="118" t="s">
        <v>85</v>
      </c>
      <c r="C8" s="308">
        <v>135593086.88099998</v>
      </c>
      <c r="D8" s="119">
        <v>0.02</v>
      </c>
      <c r="E8" s="310">
        <f>C8*D8</f>
        <v>2711861.7376199998</v>
      </c>
      <c r="F8" s="308"/>
      <c r="G8" s="308"/>
      <c r="H8" s="308"/>
      <c r="I8" s="308"/>
      <c r="J8" s="308"/>
      <c r="K8" s="308">
        <v>2711861.7376199998</v>
      </c>
      <c r="L8" s="308"/>
      <c r="M8" s="308"/>
      <c r="N8" s="174">
        <f>SUMPRODUCT($F$6:$M$6,F8:M8)</f>
        <v>2711861.7376199998</v>
      </c>
    </row>
    <row r="9" spans="1:14">
      <c r="A9" s="173">
        <v>1.2</v>
      </c>
      <c r="B9" s="118" t="s">
        <v>86</v>
      </c>
      <c r="C9" s="308">
        <v>0</v>
      </c>
      <c r="D9" s="119">
        <v>0.05</v>
      </c>
      <c r="E9" s="310">
        <f>C9*D9</f>
        <v>0</v>
      </c>
      <c r="F9" s="308"/>
      <c r="G9" s="308"/>
      <c r="H9" s="308"/>
      <c r="I9" s="308"/>
      <c r="J9" s="308"/>
      <c r="K9" s="308"/>
      <c r="L9" s="308"/>
      <c r="M9" s="308"/>
      <c r="N9" s="174">
        <f t="shared" ref="N9:N12" si="1">SUMPRODUCT($F$6:$M$6,F9:M9)</f>
        <v>0</v>
      </c>
    </row>
    <row r="10" spans="1:14">
      <c r="A10" s="173">
        <v>1.3</v>
      </c>
      <c r="B10" s="118" t="s">
        <v>87</v>
      </c>
      <c r="C10" s="308">
        <v>0</v>
      </c>
      <c r="D10" s="119">
        <v>0.08</v>
      </c>
      <c r="E10" s="310">
        <f>C10*D10</f>
        <v>0</v>
      </c>
      <c r="F10" s="308"/>
      <c r="G10" s="308"/>
      <c r="H10" s="308"/>
      <c r="I10" s="308"/>
      <c r="J10" s="308"/>
      <c r="K10" s="308"/>
      <c r="L10" s="308"/>
      <c r="M10" s="308"/>
      <c r="N10" s="174">
        <f>SUMPRODUCT($F$6:$M$6,F10:M10)</f>
        <v>0</v>
      </c>
    </row>
    <row r="11" spans="1:14">
      <c r="A11" s="173">
        <v>1.4</v>
      </c>
      <c r="B11" s="118" t="s">
        <v>88</v>
      </c>
      <c r="C11" s="308">
        <v>0</v>
      </c>
      <c r="D11" s="119">
        <v>0.11</v>
      </c>
      <c r="E11" s="310">
        <f>C11*D11</f>
        <v>0</v>
      </c>
      <c r="F11" s="308"/>
      <c r="G11" s="308"/>
      <c r="H11" s="308"/>
      <c r="I11" s="308"/>
      <c r="J11" s="308"/>
      <c r="K11" s="308"/>
      <c r="L11" s="308"/>
      <c r="M11" s="308"/>
      <c r="N11" s="174">
        <f t="shared" si="1"/>
        <v>0</v>
      </c>
    </row>
    <row r="12" spans="1:14">
      <c r="A12" s="173">
        <v>1.5</v>
      </c>
      <c r="B12" s="118" t="s">
        <v>89</v>
      </c>
      <c r="C12" s="308">
        <v>0</v>
      </c>
      <c r="D12" s="119">
        <v>0.14000000000000001</v>
      </c>
      <c r="E12" s="310">
        <f>C12*D12</f>
        <v>0</v>
      </c>
      <c r="F12" s="308"/>
      <c r="G12" s="308"/>
      <c r="H12" s="308"/>
      <c r="I12" s="308"/>
      <c r="J12" s="308"/>
      <c r="K12" s="308"/>
      <c r="L12" s="308"/>
      <c r="M12" s="308"/>
      <c r="N12" s="174">
        <f t="shared" si="1"/>
        <v>0</v>
      </c>
    </row>
    <row r="13" spans="1:14">
      <c r="A13" s="173">
        <v>1.6</v>
      </c>
      <c r="B13" s="120" t="s">
        <v>90</v>
      </c>
      <c r="C13" s="308">
        <v>0</v>
      </c>
      <c r="D13" s="121"/>
      <c r="E13" s="308"/>
      <c r="F13" s="308"/>
      <c r="G13" s="308"/>
      <c r="H13" s="308"/>
      <c r="I13" s="308"/>
      <c r="J13" s="308"/>
      <c r="K13" s="308"/>
      <c r="L13" s="308"/>
      <c r="M13" s="308"/>
      <c r="N13" s="174">
        <f>SUMPRODUCT($F$6:$M$6,F13:M13)</f>
        <v>0</v>
      </c>
    </row>
    <row r="14" spans="1:14">
      <c r="A14" s="173">
        <v>2</v>
      </c>
      <c r="B14" s="122" t="s">
        <v>91</v>
      </c>
      <c r="C14" s="307">
        <f>SUM(C15:C20)</f>
        <v>0</v>
      </c>
      <c r="D14" s="112"/>
      <c r="E14" s="310">
        <f t="shared" ref="E14:M14" si="2">SUM(E15:E20)</f>
        <v>0</v>
      </c>
      <c r="F14" s="308">
        <f t="shared" si="2"/>
        <v>0</v>
      </c>
      <c r="G14" s="308">
        <f t="shared" si="2"/>
        <v>0</v>
      </c>
      <c r="H14" s="308">
        <f t="shared" si="2"/>
        <v>0</v>
      </c>
      <c r="I14" s="308">
        <f t="shared" si="2"/>
        <v>0</v>
      </c>
      <c r="J14" s="308">
        <f t="shared" si="2"/>
        <v>0</v>
      </c>
      <c r="K14" s="308">
        <f t="shared" si="2"/>
        <v>0</v>
      </c>
      <c r="L14" s="308">
        <f t="shared" si="2"/>
        <v>0</v>
      </c>
      <c r="M14" s="308">
        <f t="shared" si="2"/>
        <v>0</v>
      </c>
      <c r="N14" s="174">
        <f>SUM(N15:N20)</f>
        <v>0</v>
      </c>
    </row>
    <row r="15" spans="1:14">
      <c r="A15" s="173">
        <v>2.1</v>
      </c>
      <c r="B15" s="120" t="s">
        <v>85</v>
      </c>
      <c r="C15" s="308"/>
      <c r="D15" s="119">
        <v>5.0000000000000001E-3</v>
      </c>
      <c r="E15" s="310">
        <f>C15*D15</f>
        <v>0</v>
      </c>
      <c r="F15" s="308"/>
      <c r="G15" s="308"/>
      <c r="H15" s="308"/>
      <c r="I15" s="308"/>
      <c r="J15" s="308"/>
      <c r="K15" s="308"/>
      <c r="L15" s="308"/>
      <c r="M15" s="308"/>
      <c r="N15" s="174">
        <f>SUMPRODUCT($F$6:$M$6,F15:M15)</f>
        <v>0</v>
      </c>
    </row>
    <row r="16" spans="1:14">
      <c r="A16" s="173">
        <v>2.2000000000000002</v>
      </c>
      <c r="B16" s="120" t="s">
        <v>86</v>
      </c>
      <c r="C16" s="308"/>
      <c r="D16" s="119">
        <v>0.01</v>
      </c>
      <c r="E16" s="310">
        <f>C16*D16</f>
        <v>0</v>
      </c>
      <c r="F16" s="308"/>
      <c r="G16" s="308"/>
      <c r="H16" s="308"/>
      <c r="I16" s="308"/>
      <c r="J16" s="308"/>
      <c r="K16" s="308"/>
      <c r="L16" s="308"/>
      <c r="M16" s="308"/>
      <c r="N16" s="174">
        <f t="shared" ref="N16:N20" si="3">SUMPRODUCT($F$6:$M$6,F16:M16)</f>
        <v>0</v>
      </c>
    </row>
    <row r="17" spans="1:14">
      <c r="A17" s="173">
        <v>2.2999999999999998</v>
      </c>
      <c r="B17" s="120" t="s">
        <v>87</v>
      </c>
      <c r="C17" s="308"/>
      <c r="D17" s="119">
        <v>0.02</v>
      </c>
      <c r="E17" s="310">
        <f>C17*D17</f>
        <v>0</v>
      </c>
      <c r="F17" s="308"/>
      <c r="G17" s="308"/>
      <c r="H17" s="308"/>
      <c r="I17" s="308"/>
      <c r="J17" s="308"/>
      <c r="K17" s="308"/>
      <c r="L17" s="308"/>
      <c r="M17" s="308"/>
      <c r="N17" s="174">
        <f t="shared" si="3"/>
        <v>0</v>
      </c>
    </row>
    <row r="18" spans="1:14">
      <c r="A18" s="173">
        <v>2.4</v>
      </c>
      <c r="B18" s="120" t="s">
        <v>88</v>
      </c>
      <c r="C18" s="308"/>
      <c r="D18" s="119">
        <v>0.03</v>
      </c>
      <c r="E18" s="310">
        <f>C18*D18</f>
        <v>0</v>
      </c>
      <c r="F18" s="308"/>
      <c r="G18" s="308"/>
      <c r="H18" s="308"/>
      <c r="I18" s="308"/>
      <c r="J18" s="308"/>
      <c r="K18" s="308"/>
      <c r="L18" s="308"/>
      <c r="M18" s="308"/>
      <c r="N18" s="174">
        <f t="shared" si="3"/>
        <v>0</v>
      </c>
    </row>
    <row r="19" spans="1:14">
      <c r="A19" s="173">
        <v>2.5</v>
      </c>
      <c r="B19" s="120" t="s">
        <v>89</v>
      </c>
      <c r="C19" s="308"/>
      <c r="D19" s="119">
        <v>0.04</v>
      </c>
      <c r="E19" s="310">
        <f>C19*D19</f>
        <v>0</v>
      </c>
      <c r="F19" s="308"/>
      <c r="G19" s="308"/>
      <c r="H19" s="308"/>
      <c r="I19" s="308"/>
      <c r="J19" s="308"/>
      <c r="K19" s="308"/>
      <c r="L19" s="308"/>
      <c r="M19" s="308"/>
      <c r="N19" s="174">
        <f t="shared" si="3"/>
        <v>0</v>
      </c>
    </row>
    <row r="20" spans="1:14">
      <c r="A20" s="173">
        <v>2.6</v>
      </c>
      <c r="B20" s="120" t="s">
        <v>90</v>
      </c>
      <c r="C20" s="308"/>
      <c r="D20" s="121"/>
      <c r="E20" s="311"/>
      <c r="F20" s="308"/>
      <c r="G20" s="308"/>
      <c r="H20" s="308"/>
      <c r="I20" s="308"/>
      <c r="J20" s="308"/>
      <c r="K20" s="308"/>
      <c r="L20" s="308"/>
      <c r="M20" s="308"/>
      <c r="N20" s="174">
        <f t="shared" si="3"/>
        <v>0</v>
      </c>
    </row>
    <row r="21" spans="1:14" ht="15.75" thickBot="1">
      <c r="A21" s="175">
        <v>3</v>
      </c>
      <c r="B21" s="176" t="s">
        <v>74</v>
      </c>
      <c r="C21" s="309">
        <f>C14+C7</f>
        <v>135593086.88099998</v>
      </c>
      <c r="D21" s="177"/>
      <c r="E21" s="312">
        <f>E14+E7</f>
        <v>2711861.7376199998</v>
      </c>
      <c r="F21" s="313">
        <f>F7+F14</f>
        <v>0</v>
      </c>
      <c r="G21" s="313">
        <f t="shared" ref="G21:L21" si="4">G7+G14</f>
        <v>0</v>
      </c>
      <c r="H21" s="313">
        <f t="shared" si="4"/>
        <v>0</v>
      </c>
      <c r="I21" s="313">
        <f t="shared" si="4"/>
        <v>0</v>
      </c>
      <c r="J21" s="313">
        <f t="shared" si="4"/>
        <v>0</v>
      </c>
      <c r="K21" s="313">
        <f t="shared" si="4"/>
        <v>2711861.7376199998</v>
      </c>
      <c r="L21" s="313">
        <f t="shared" si="4"/>
        <v>0</v>
      </c>
      <c r="M21" s="313">
        <f>M7+M14</f>
        <v>0</v>
      </c>
      <c r="N21" s="178">
        <f>N14+N7</f>
        <v>2711861.7376199998</v>
      </c>
    </row>
    <row r="22" spans="1:14">
      <c r="E22" s="314"/>
      <c r="F22" s="314"/>
      <c r="G22" s="314"/>
      <c r="H22" s="314"/>
      <c r="I22" s="314"/>
      <c r="J22" s="314"/>
      <c r="K22" s="314"/>
      <c r="L22" s="314"/>
      <c r="M22" s="31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70" zoomScaleNormal="70" workbookViewId="0">
      <pane xSplit="1" ySplit="5" topLeftCell="B13" activePane="bottomRight" state="frozen"/>
      <selection activeCell="A107" sqref="A107:C107"/>
      <selection pane="topRight" activeCell="A107" sqref="A107:C107"/>
      <selection pane="bottomLeft" activeCell="A107" sqref="A107:C107"/>
      <selection pane="bottomRight" sqref="A1:G41"/>
    </sheetView>
  </sheetViews>
  <sheetFormatPr defaultRowHeight="15.75"/>
  <cols>
    <col min="1" max="1" width="10.85546875" style="20" bestFit="1" customWidth="1"/>
    <col min="2" max="2" width="67.42578125" style="17" customWidth="1"/>
    <col min="3" max="3" width="14.85546875" style="17" customWidth="1"/>
    <col min="4" max="7" width="14.85546875" style="2" customWidth="1"/>
    <col min="8" max="13" width="6.7109375" customWidth="1"/>
  </cols>
  <sheetData>
    <row r="1" spans="1:8">
      <c r="A1" s="18" t="s">
        <v>196</v>
      </c>
      <c r="B1" s="17" t="str">
        <f>Info!C2</f>
        <v>სს "ვითიბი ბანკი ჯორჯია"</v>
      </c>
    </row>
    <row r="2" spans="1:8">
      <c r="A2" s="18" t="s">
        <v>197</v>
      </c>
      <c r="B2" s="454">
        <f>Info!D2</f>
        <v>43190</v>
      </c>
      <c r="C2" s="30"/>
      <c r="D2" s="19"/>
      <c r="E2" s="19"/>
      <c r="F2" s="19"/>
      <c r="G2" s="19"/>
      <c r="H2" s="1"/>
    </row>
    <row r="3" spans="1:8">
      <c r="A3" s="18"/>
      <c r="C3" s="30"/>
      <c r="D3" s="19"/>
      <c r="E3" s="19"/>
      <c r="F3" s="19"/>
      <c r="G3" s="19"/>
      <c r="H3" s="1"/>
    </row>
    <row r="4" spans="1:8" ht="16.5" thickBot="1">
      <c r="A4" s="77" t="s">
        <v>337</v>
      </c>
      <c r="B4" s="212" t="s">
        <v>231</v>
      </c>
      <c r="C4" s="213"/>
      <c r="D4" s="214"/>
      <c r="E4" s="214"/>
      <c r="F4" s="214"/>
      <c r="G4" s="214"/>
      <c r="H4" s="1"/>
    </row>
    <row r="5" spans="1:8" ht="15">
      <c r="A5" s="330" t="s">
        <v>32</v>
      </c>
      <c r="B5" s="331"/>
      <c r="C5" s="332" t="s">
        <v>5</v>
      </c>
      <c r="D5" s="333" t="s">
        <v>6</v>
      </c>
      <c r="E5" s="333" t="s">
        <v>7</v>
      </c>
      <c r="F5" s="333" t="s">
        <v>8</v>
      </c>
      <c r="G5" s="334" t="s">
        <v>9</v>
      </c>
    </row>
    <row r="6" spans="1:8" ht="15">
      <c r="A6" s="129"/>
      <c r="B6" s="33" t="s">
        <v>193</v>
      </c>
      <c r="C6" s="335"/>
      <c r="D6" s="335"/>
      <c r="E6" s="335"/>
      <c r="F6" s="335"/>
      <c r="G6" s="336"/>
    </row>
    <row r="7" spans="1:8" ht="15">
      <c r="A7" s="129"/>
      <c r="B7" s="34" t="s">
        <v>198</v>
      </c>
      <c r="C7" s="335"/>
      <c r="D7" s="335"/>
      <c r="E7" s="335"/>
      <c r="F7" s="335"/>
      <c r="G7" s="336"/>
    </row>
    <row r="8" spans="1:8" ht="15">
      <c r="A8" s="130">
        <v>1</v>
      </c>
      <c r="B8" s="237" t="s">
        <v>29</v>
      </c>
      <c r="C8" s="239">
        <v>170274395</v>
      </c>
      <c r="D8" s="240">
        <v>160969014.11000001</v>
      </c>
      <c r="E8" s="240">
        <v>153211008</v>
      </c>
      <c r="F8" s="240">
        <v>135220401</v>
      </c>
      <c r="G8" s="241">
        <v>148183578</v>
      </c>
    </row>
    <row r="9" spans="1:8" ht="15">
      <c r="A9" s="130">
        <v>2</v>
      </c>
      <c r="B9" s="237" t="s">
        <v>95</v>
      </c>
      <c r="C9" s="239">
        <v>182898695</v>
      </c>
      <c r="D9" s="240">
        <v>174449514.11000001</v>
      </c>
      <c r="E9" s="240">
        <v>166063908</v>
      </c>
      <c r="F9" s="240">
        <v>147458001</v>
      </c>
      <c r="G9" s="241">
        <v>161210178</v>
      </c>
    </row>
    <row r="10" spans="1:8" ht="15">
      <c r="A10" s="130">
        <v>3</v>
      </c>
      <c r="B10" s="237" t="s">
        <v>94</v>
      </c>
      <c r="C10" s="239">
        <v>206157090.39188975</v>
      </c>
      <c r="D10" s="240">
        <v>198148358.76911956</v>
      </c>
      <c r="E10" s="240">
        <v>199976162.74320698</v>
      </c>
      <c r="F10" s="240">
        <v>180443961.76563522</v>
      </c>
      <c r="G10" s="241">
        <v>193830921</v>
      </c>
    </row>
    <row r="11" spans="1:8" ht="33.75" customHeight="1">
      <c r="A11" s="129"/>
      <c r="B11" s="33" t="s">
        <v>194</v>
      </c>
      <c r="C11" s="335"/>
      <c r="D11" s="335"/>
      <c r="E11" s="335"/>
      <c r="F11" s="335"/>
      <c r="G11" s="336"/>
    </row>
    <row r="12" spans="1:8" ht="25.5">
      <c r="A12" s="130">
        <v>4</v>
      </c>
      <c r="B12" s="237" t="s">
        <v>351</v>
      </c>
      <c r="C12" s="369">
        <v>1316374443.5258293</v>
      </c>
      <c r="D12" s="240">
        <v>1315637558.3573248</v>
      </c>
      <c r="E12" s="240">
        <v>1551541919.7328928</v>
      </c>
      <c r="F12" s="240">
        <v>1536401710.0751636</v>
      </c>
      <c r="G12" s="241">
        <v>1537450041</v>
      </c>
    </row>
    <row r="13" spans="1:8" ht="15">
      <c r="A13" s="129"/>
      <c r="B13" s="33" t="s">
        <v>96</v>
      </c>
      <c r="C13" s="335"/>
      <c r="D13" s="335"/>
      <c r="E13" s="335"/>
      <c r="F13" s="335"/>
      <c r="G13" s="336"/>
    </row>
    <row r="14" spans="1:8" s="3" customFormat="1" ht="15">
      <c r="A14" s="130"/>
      <c r="B14" s="34" t="s">
        <v>407</v>
      </c>
      <c r="C14" s="335"/>
      <c r="D14" s="335"/>
      <c r="E14" s="335"/>
      <c r="F14" s="335"/>
      <c r="G14" s="336"/>
    </row>
    <row r="15" spans="1:8" ht="15">
      <c r="A15" s="128">
        <v>5</v>
      </c>
      <c r="B15" s="32" t="s">
        <v>408</v>
      </c>
      <c r="C15" s="464">
        <v>0.12935103369519263</v>
      </c>
      <c r="D15" s="465">
        <v>0.12235057678877932</v>
      </c>
      <c r="E15" s="465">
        <v>9.8747578812679579E-2</v>
      </c>
      <c r="F15" s="465">
        <v>8.8011097692272666E-2</v>
      </c>
      <c r="G15" s="466">
        <v>9.64E-2</v>
      </c>
    </row>
    <row r="16" spans="1:8" ht="15" customHeight="1">
      <c r="A16" s="128">
        <v>6</v>
      </c>
      <c r="B16" s="32" t="s">
        <v>409</v>
      </c>
      <c r="C16" s="464">
        <v>0.1389412381101208</v>
      </c>
      <c r="D16" s="465">
        <v>0.13259693978926362</v>
      </c>
      <c r="E16" s="465">
        <v>0.10703153159315792</v>
      </c>
      <c r="F16" s="465">
        <v>9.5976202078547596E-2</v>
      </c>
      <c r="G16" s="466">
        <v>0.10489999999999999</v>
      </c>
    </row>
    <row r="17" spans="1:7" ht="15">
      <c r="A17" s="128">
        <v>7</v>
      </c>
      <c r="B17" s="32" t="s">
        <v>410</v>
      </c>
      <c r="C17" s="464">
        <v>0.15660976358649933</v>
      </c>
      <c r="D17" s="465">
        <v>0.15061014145607329</v>
      </c>
      <c r="E17" s="465">
        <v>0.12888866243306793</v>
      </c>
      <c r="F17" s="465">
        <v>0.11744582200237695</v>
      </c>
      <c r="G17" s="466">
        <v>0.12609999999999999</v>
      </c>
    </row>
    <row r="18" spans="1:7" ht="15">
      <c r="A18" s="129"/>
      <c r="B18" s="33" t="s">
        <v>11</v>
      </c>
      <c r="C18" s="335"/>
      <c r="D18" s="335"/>
      <c r="E18" s="335"/>
      <c r="F18" s="335"/>
      <c r="G18" s="336"/>
    </row>
    <row r="19" spans="1:7" ht="15" customHeight="1">
      <c r="A19" s="131">
        <v>8</v>
      </c>
      <c r="B19" s="35" t="s">
        <v>12</v>
      </c>
      <c r="C19" s="460">
        <v>7.571428391012934E-2</v>
      </c>
      <c r="D19" s="462">
        <v>7.8766613136692726E-2</v>
      </c>
      <c r="E19" s="462">
        <v>7.7140741596981685E-2</v>
      </c>
      <c r="F19" s="462">
        <v>7.6604830437268553E-2</v>
      </c>
      <c r="G19" s="463">
        <v>7.497184151083737E-2</v>
      </c>
    </row>
    <row r="20" spans="1:7" ht="15">
      <c r="A20" s="131">
        <v>9</v>
      </c>
      <c r="B20" s="35" t="s">
        <v>13</v>
      </c>
      <c r="C20" s="460">
        <v>3.8436095238989075E-2</v>
      </c>
      <c r="D20" s="462">
        <v>4.1934300130308362E-2</v>
      </c>
      <c r="E20" s="462">
        <v>4.0166670502027935E-2</v>
      </c>
      <c r="F20" s="462">
        <v>3.8638811246148902E-2</v>
      </c>
      <c r="G20" s="463">
        <v>3.8223326852505797E-2</v>
      </c>
    </row>
    <row r="21" spans="1:7" ht="15">
      <c r="A21" s="131">
        <v>10</v>
      </c>
      <c r="B21" s="35" t="s">
        <v>14</v>
      </c>
      <c r="C21" s="460">
        <v>2.5424254358733481E-2</v>
      </c>
      <c r="D21" s="462">
        <v>2.5677584740430106E-2</v>
      </c>
      <c r="E21" s="462">
        <v>2.4058760236342156E-2</v>
      </c>
      <c r="F21" s="462">
        <v>2.3056846067695282E-2</v>
      </c>
      <c r="G21" s="463">
        <v>2.5761048849422877E-2</v>
      </c>
    </row>
    <row r="22" spans="1:7" ht="15">
      <c r="A22" s="131">
        <v>11</v>
      </c>
      <c r="B22" s="35" t="s">
        <v>232</v>
      </c>
      <c r="C22" s="460">
        <v>3.7278188671140265E-2</v>
      </c>
      <c r="D22" s="462">
        <v>3.6832313006384364E-2</v>
      </c>
      <c r="E22" s="462">
        <v>3.6974071094953764E-2</v>
      </c>
      <c r="F22" s="462">
        <v>3.7966019191119658E-2</v>
      </c>
      <c r="G22" s="463">
        <v>3.674851465833158E-2</v>
      </c>
    </row>
    <row r="23" spans="1:7" ht="15">
      <c r="A23" s="131">
        <v>12</v>
      </c>
      <c r="B23" s="35" t="s">
        <v>15</v>
      </c>
      <c r="C23" s="460">
        <v>2.4059901911035391E-2</v>
      </c>
      <c r="D23" s="462">
        <v>1.5743244436125188E-2</v>
      </c>
      <c r="E23" s="462">
        <v>1.4316752747770445E-2</v>
      </c>
      <c r="F23" s="462">
        <v>2.1609795337378886E-2</v>
      </c>
      <c r="G23" s="463">
        <v>2.7488801411718111E-2</v>
      </c>
    </row>
    <row r="24" spans="1:7" ht="15">
      <c r="A24" s="131">
        <v>13</v>
      </c>
      <c r="B24" s="35" t="s">
        <v>16</v>
      </c>
      <c r="C24" s="460">
        <v>0.21649639795371808</v>
      </c>
      <c r="D24" s="462">
        <v>0.14597725754196578</v>
      </c>
      <c r="E24" s="462">
        <v>0.13288249826123777</v>
      </c>
      <c r="F24" s="462">
        <v>0.20399127752579385</v>
      </c>
      <c r="G24" s="463">
        <v>0.26676127362381907</v>
      </c>
    </row>
    <row r="25" spans="1:7" ht="15">
      <c r="A25" s="129"/>
      <c r="B25" s="33" t="s">
        <v>17</v>
      </c>
      <c r="C25" s="335"/>
      <c r="D25" s="335"/>
      <c r="E25" s="335"/>
      <c r="F25" s="335"/>
      <c r="G25" s="336"/>
    </row>
    <row r="26" spans="1:7" ht="15">
      <c r="A26" s="131">
        <v>14</v>
      </c>
      <c r="B26" s="35" t="s">
        <v>18</v>
      </c>
      <c r="C26" s="460">
        <v>5.8178339028004865E-2</v>
      </c>
      <c r="D26" s="462">
        <v>5.8605053237003282E-2</v>
      </c>
      <c r="E26" s="462">
        <v>5.3106272674766822E-2</v>
      </c>
      <c r="F26" s="462">
        <v>6.4702165386729418E-2</v>
      </c>
      <c r="G26" s="463">
        <v>6.7900000000000002E-2</v>
      </c>
    </row>
    <row r="27" spans="1:7" ht="15" customHeight="1">
      <c r="A27" s="131">
        <v>15</v>
      </c>
      <c r="B27" s="35" t="s">
        <v>19</v>
      </c>
      <c r="C27" s="460">
        <v>5.8421335398356582E-2</v>
      </c>
      <c r="D27" s="462">
        <v>5.8014479326150892E-2</v>
      </c>
      <c r="E27" s="462">
        <v>5.7465495632887734E-2</v>
      </c>
      <c r="F27" s="462">
        <v>6.050934099333409E-2</v>
      </c>
      <c r="G27" s="463">
        <v>6.0999999999999999E-2</v>
      </c>
    </row>
    <row r="28" spans="1:7" ht="15">
      <c r="A28" s="131">
        <v>16</v>
      </c>
      <c r="B28" s="35" t="s">
        <v>20</v>
      </c>
      <c r="C28" s="460">
        <v>0.51972880007973254</v>
      </c>
      <c r="D28" s="462">
        <v>0.52807917728618325</v>
      </c>
      <c r="E28" s="462">
        <v>0.52626239401613795</v>
      </c>
      <c r="F28" s="462">
        <v>0.54179464391343324</v>
      </c>
      <c r="G28" s="463">
        <v>0.57879999999999998</v>
      </c>
    </row>
    <row r="29" spans="1:7" ht="15" customHeight="1">
      <c r="A29" s="131">
        <v>17</v>
      </c>
      <c r="B29" s="35" t="s">
        <v>21</v>
      </c>
      <c r="C29" s="460">
        <v>0.51210914137788699</v>
      </c>
      <c r="D29" s="462">
        <v>0.54933076143514814</v>
      </c>
      <c r="E29" s="462">
        <v>0.55755528382392894</v>
      </c>
      <c r="F29" s="462">
        <v>0.56642011309074169</v>
      </c>
      <c r="G29" s="463">
        <v>0.61109999999999998</v>
      </c>
    </row>
    <row r="30" spans="1:7" ht="15">
      <c r="A30" s="131">
        <v>18</v>
      </c>
      <c r="B30" s="35" t="s">
        <v>22</v>
      </c>
      <c r="C30" s="460">
        <v>-7.9497880991828418E-3</v>
      </c>
      <c r="D30" s="462">
        <v>1.181462114426215E-2</v>
      </c>
      <c r="E30" s="462">
        <v>-6.5116713956711418E-3</v>
      </c>
      <c r="F30" s="462">
        <v>-4.261781599771268E-2</v>
      </c>
      <c r="G30" s="463">
        <v>-7.4099999999999999E-2</v>
      </c>
    </row>
    <row r="31" spans="1:7" ht="15" customHeight="1">
      <c r="A31" s="129"/>
      <c r="B31" s="33" t="s">
        <v>23</v>
      </c>
      <c r="C31" s="335"/>
      <c r="D31" s="335"/>
      <c r="E31" s="335"/>
      <c r="F31" s="335"/>
      <c r="G31" s="336"/>
    </row>
    <row r="32" spans="1:7" ht="15" customHeight="1">
      <c r="A32" s="131">
        <v>19</v>
      </c>
      <c r="B32" s="35" t="s">
        <v>24</v>
      </c>
      <c r="C32" s="460">
        <v>0.24373956462664831</v>
      </c>
      <c r="D32" s="460">
        <v>0.25578213893614915</v>
      </c>
      <c r="E32" s="460">
        <v>0.26662398002179055</v>
      </c>
      <c r="F32" s="460">
        <v>0.24764909899148671</v>
      </c>
      <c r="G32" s="461">
        <v>0.29199999999999998</v>
      </c>
    </row>
    <row r="33" spans="1:7" ht="15" customHeight="1">
      <c r="A33" s="131">
        <v>20</v>
      </c>
      <c r="B33" s="35" t="s">
        <v>25</v>
      </c>
      <c r="C33" s="460">
        <v>0.60569179488795333</v>
      </c>
      <c r="D33" s="460">
        <v>0.63976568216960994</v>
      </c>
      <c r="E33" s="460">
        <v>0.651935748048873</v>
      </c>
      <c r="F33" s="460">
        <v>0.62683412809928563</v>
      </c>
      <c r="G33" s="461">
        <v>0.71479999999999999</v>
      </c>
    </row>
    <row r="34" spans="1:7" ht="15" customHeight="1">
      <c r="A34" s="131">
        <v>21</v>
      </c>
      <c r="B34" s="242" t="s">
        <v>26</v>
      </c>
      <c r="C34" s="460">
        <v>0.30777096206503823</v>
      </c>
      <c r="D34" s="460">
        <v>0.32706900587576188</v>
      </c>
      <c r="E34" s="460">
        <v>0.32770021242750946</v>
      </c>
      <c r="F34" s="460">
        <v>0.35584177601781247</v>
      </c>
      <c r="G34" s="461">
        <v>0.37319999999999998</v>
      </c>
    </row>
    <row r="35" spans="1:7" ht="15" customHeight="1">
      <c r="A35" s="338"/>
      <c r="B35" s="33" t="s">
        <v>406</v>
      </c>
      <c r="C35" s="335"/>
      <c r="D35" s="335"/>
      <c r="E35" s="335"/>
      <c r="F35" s="335"/>
      <c r="G35" s="336"/>
    </row>
    <row r="36" spans="1:7" ht="15" customHeight="1">
      <c r="A36" s="131">
        <v>22</v>
      </c>
      <c r="B36" s="329" t="s">
        <v>399</v>
      </c>
      <c r="C36" s="242">
        <v>411430881.11129993</v>
      </c>
      <c r="D36" s="242">
        <v>375458885.35114998</v>
      </c>
      <c r="E36" s="242"/>
      <c r="F36" s="242"/>
      <c r="G36" s="337"/>
    </row>
    <row r="37" spans="1:7" ht="15">
      <c r="A37" s="131">
        <v>23</v>
      </c>
      <c r="B37" s="35" t="s">
        <v>400</v>
      </c>
      <c r="C37" s="242">
        <v>331500650.6718145</v>
      </c>
      <c r="D37" s="243">
        <v>330970292.1003089</v>
      </c>
      <c r="E37" s="243"/>
      <c r="F37" s="243"/>
      <c r="G37" s="244"/>
    </row>
    <row r="38" spans="1:7" thickBot="1">
      <c r="A38" s="132">
        <v>24</v>
      </c>
      <c r="B38" s="245" t="s">
        <v>398</v>
      </c>
      <c r="C38" s="467">
        <v>1.2411163606391118</v>
      </c>
      <c r="D38" s="468">
        <v>1.1344186904767806</v>
      </c>
      <c r="E38" s="246"/>
      <c r="F38" s="246"/>
      <c r="G38" s="247"/>
    </row>
    <row r="39" spans="1:7">
      <c r="A39" s="21"/>
    </row>
    <row r="40" spans="1:7" ht="59.25" customHeight="1">
      <c r="B40" s="328" t="s">
        <v>411</v>
      </c>
      <c r="D40" s="358"/>
      <c r="E40" s="358"/>
      <c r="F40" s="358"/>
      <c r="G40" s="358"/>
    </row>
    <row r="41" spans="1:7" ht="102" customHeight="1">
      <c r="B41" s="385" t="s">
        <v>405</v>
      </c>
    </row>
  </sheetData>
  <pageMargins left="0" right="0" top="0" bottom="0" header="0" footer="0"/>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workbookViewId="0">
      <pane xSplit="1" ySplit="5" topLeftCell="B6" activePane="bottomRight" state="frozen"/>
      <selection activeCell="A107" sqref="A107:C107"/>
      <selection pane="topRight" activeCell="A107" sqref="A107:C107"/>
      <selection pane="bottomLeft" activeCell="A107" sqref="A107:C107"/>
      <selection pane="bottomRight" activeCell="A107" sqref="A107:C107"/>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196</v>
      </c>
      <c r="B1" s="2" t="str">
        <f>Info!C2</f>
        <v>სს "ვითიბი ბანკი ჯორჯია"</v>
      </c>
    </row>
    <row r="2" spans="1:8" ht="15.75">
      <c r="A2" s="18" t="s">
        <v>197</v>
      </c>
      <c r="B2" s="457">
        <f>Info!D2</f>
        <v>43190</v>
      </c>
    </row>
    <row r="3" spans="1:8" ht="15.75">
      <c r="A3" s="18"/>
    </row>
    <row r="4" spans="1:8" ht="16.5" thickBot="1">
      <c r="A4" s="36" t="s">
        <v>338</v>
      </c>
      <c r="B4" s="78" t="s">
        <v>252</v>
      </c>
      <c r="C4" s="36"/>
      <c r="D4" s="37"/>
      <c r="E4" s="37"/>
      <c r="F4" s="38"/>
      <c r="G4" s="38"/>
      <c r="H4" s="39" t="s">
        <v>100</v>
      </c>
    </row>
    <row r="5" spans="1:8" ht="15.75">
      <c r="A5" s="40"/>
      <c r="B5" s="41"/>
      <c r="C5" s="491" t="s">
        <v>202</v>
      </c>
      <c r="D5" s="492"/>
      <c r="E5" s="493"/>
      <c r="F5" s="491" t="s">
        <v>203</v>
      </c>
      <c r="G5" s="492"/>
      <c r="H5" s="494"/>
    </row>
    <row r="6" spans="1:8" ht="15.75">
      <c r="A6" s="42" t="s">
        <v>32</v>
      </c>
      <c r="B6" s="43" t="s">
        <v>160</v>
      </c>
      <c r="C6" s="44" t="s">
        <v>33</v>
      </c>
      <c r="D6" s="44" t="s">
        <v>101</v>
      </c>
      <c r="E6" s="44" t="s">
        <v>74</v>
      </c>
      <c r="F6" s="44" t="s">
        <v>33</v>
      </c>
      <c r="G6" s="44" t="s">
        <v>101</v>
      </c>
      <c r="H6" s="45" t="s">
        <v>74</v>
      </c>
    </row>
    <row r="7" spans="1:8" ht="15.75">
      <c r="A7" s="42">
        <v>1</v>
      </c>
      <c r="B7" s="46" t="s">
        <v>161</v>
      </c>
      <c r="C7" s="248">
        <v>30120455</v>
      </c>
      <c r="D7" s="248">
        <v>23089051</v>
      </c>
      <c r="E7" s="249">
        <f>C7+D7</f>
        <v>53209506</v>
      </c>
      <c r="F7" s="250">
        <v>23056543</v>
      </c>
      <c r="G7" s="251">
        <v>21368010</v>
      </c>
      <c r="H7" s="252">
        <f>F7+G7</f>
        <v>44424553</v>
      </c>
    </row>
    <row r="8" spans="1:8" ht="15.75">
      <c r="A8" s="42">
        <v>2</v>
      </c>
      <c r="B8" s="46" t="s">
        <v>162</v>
      </c>
      <c r="C8" s="248">
        <v>133008589</v>
      </c>
      <c r="D8" s="248">
        <v>141776838</v>
      </c>
      <c r="E8" s="249">
        <f t="shared" ref="E8:E20" si="0">C8+D8</f>
        <v>274785427</v>
      </c>
      <c r="F8" s="250">
        <v>11222557</v>
      </c>
      <c r="G8" s="251">
        <v>150041894</v>
      </c>
      <c r="H8" s="252">
        <f t="shared" ref="H8:H40" si="1">F8+G8</f>
        <v>161264451</v>
      </c>
    </row>
    <row r="9" spans="1:8" ht="15.75">
      <c r="A9" s="42">
        <v>3</v>
      </c>
      <c r="B9" s="46" t="s">
        <v>163</v>
      </c>
      <c r="C9" s="248">
        <v>29249</v>
      </c>
      <c r="D9" s="248">
        <v>186329443.09</v>
      </c>
      <c r="E9" s="249">
        <f t="shared" si="0"/>
        <v>186358692.09</v>
      </c>
      <c r="F9" s="250">
        <v>782208</v>
      </c>
      <c r="G9" s="251">
        <v>226495470</v>
      </c>
      <c r="H9" s="252">
        <f t="shared" si="1"/>
        <v>227277678</v>
      </c>
    </row>
    <row r="10" spans="1:8" ht="15.75">
      <c r="A10" s="42">
        <v>4</v>
      </c>
      <c r="B10" s="46" t="s">
        <v>192</v>
      </c>
      <c r="C10" s="248">
        <v>0</v>
      </c>
      <c r="D10" s="248">
        <v>0</v>
      </c>
      <c r="E10" s="249">
        <f t="shared" si="0"/>
        <v>0</v>
      </c>
      <c r="F10" s="250">
        <v>0</v>
      </c>
      <c r="G10" s="251">
        <v>0</v>
      </c>
      <c r="H10" s="252">
        <f t="shared" si="1"/>
        <v>0</v>
      </c>
    </row>
    <row r="11" spans="1:8" ht="15.75">
      <c r="A11" s="42">
        <v>5</v>
      </c>
      <c r="B11" s="46" t="s">
        <v>164</v>
      </c>
      <c r="C11" s="248">
        <v>111471103</v>
      </c>
      <c r="D11" s="248">
        <v>0</v>
      </c>
      <c r="E11" s="249">
        <f t="shared" si="0"/>
        <v>111471103</v>
      </c>
      <c r="F11" s="250">
        <v>112183909</v>
      </c>
      <c r="G11" s="251">
        <v>0</v>
      </c>
      <c r="H11" s="252">
        <f t="shared" si="1"/>
        <v>112183909</v>
      </c>
    </row>
    <row r="12" spans="1:8" ht="15.75">
      <c r="A12" s="42">
        <v>6.1</v>
      </c>
      <c r="B12" s="47" t="s">
        <v>165</v>
      </c>
      <c r="C12" s="248">
        <v>464854924.55000621</v>
      </c>
      <c r="D12" s="248">
        <v>503045971.08391774</v>
      </c>
      <c r="E12" s="249">
        <f t="shared" si="0"/>
        <v>967900895.63392401</v>
      </c>
      <c r="F12" s="250">
        <v>376086324</v>
      </c>
      <c r="G12" s="251">
        <v>516718565.39999998</v>
      </c>
      <c r="H12" s="252">
        <f t="shared" si="1"/>
        <v>892804889.39999998</v>
      </c>
    </row>
    <row r="13" spans="1:8" ht="15.75">
      <c r="A13" s="42">
        <v>6.2</v>
      </c>
      <c r="B13" s="47" t="s">
        <v>166</v>
      </c>
      <c r="C13" s="248">
        <v>-24034859.536398817</v>
      </c>
      <c r="D13" s="248">
        <v>-32511203.319800392</v>
      </c>
      <c r="E13" s="249">
        <f t="shared" si="0"/>
        <v>-56546062.856199205</v>
      </c>
      <c r="F13" s="250">
        <v>-17427111</v>
      </c>
      <c r="G13" s="251">
        <v>-37044247</v>
      </c>
      <c r="H13" s="252">
        <f t="shared" si="1"/>
        <v>-54471358</v>
      </c>
    </row>
    <row r="14" spans="1:8" ht="15.75">
      <c r="A14" s="42">
        <v>6</v>
      </c>
      <c r="B14" s="46" t="s">
        <v>167</v>
      </c>
      <c r="C14" s="249">
        <f>C12+C13</f>
        <v>440820065.01360738</v>
      </c>
      <c r="D14" s="249">
        <f>D12+D13</f>
        <v>470534767.76411736</v>
      </c>
      <c r="E14" s="249">
        <f t="shared" si="0"/>
        <v>911354832.77772474</v>
      </c>
      <c r="F14" s="249">
        <f>F12+F13</f>
        <v>358659213</v>
      </c>
      <c r="G14" s="249">
        <f>G12+G13</f>
        <v>479674318.39999998</v>
      </c>
      <c r="H14" s="252">
        <f t="shared" si="1"/>
        <v>838333531.39999998</v>
      </c>
    </row>
    <row r="15" spans="1:8" ht="15.75">
      <c r="A15" s="42">
        <v>7</v>
      </c>
      <c r="B15" s="46" t="s">
        <v>168</v>
      </c>
      <c r="C15" s="248">
        <v>5542361</v>
      </c>
      <c r="D15" s="248">
        <v>2461542</v>
      </c>
      <c r="E15" s="249">
        <f t="shared" si="0"/>
        <v>8003903</v>
      </c>
      <c r="F15" s="250">
        <v>4304772</v>
      </c>
      <c r="G15" s="251">
        <v>2756509</v>
      </c>
      <c r="H15" s="252">
        <f t="shared" si="1"/>
        <v>7061281</v>
      </c>
    </row>
    <row r="16" spans="1:8" ht="15.75">
      <c r="A16" s="42">
        <v>8</v>
      </c>
      <c r="B16" s="46" t="s">
        <v>169</v>
      </c>
      <c r="C16" s="248">
        <v>9340842.4400000013</v>
      </c>
      <c r="D16" s="248">
        <v>0</v>
      </c>
      <c r="E16" s="249">
        <f t="shared" si="0"/>
        <v>9340842.4400000013</v>
      </c>
      <c r="F16" s="250">
        <v>4905862.7939999998</v>
      </c>
      <c r="G16" s="251">
        <v>0</v>
      </c>
      <c r="H16" s="252">
        <f t="shared" si="1"/>
        <v>4905862.7939999998</v>
      </c>
    </row>
    <row r="17" spans="1:8" ht="15.75">
      <c r="A17" s="42">
        <v>9</v>
      </c>
      <c r="B17" s="46" t="s">
        <v>170</v>
      </c>
      <c r="C17" s="248">
        <v>54000</v>
      </c>
      <c r="D17" s="248">
        <v>0</v>
      </c>
      <c r="E17" s="249">
        <f t="shared" si="0"/>
        <v>54000</v>
      </c>
      <c r="F17" s="250">
        <v>54000</v>
      </c>
      <c r="G17" s="251">
        <v>0</v>
      </c>
      <c r="H17" s="252">
        <f t="shared" si="1"/>
        <v>54000</v>
      </c>
    </row>
    <row r="18" spans="1:8" ht="15.75">
      <c r="A18" s="42">
        <v>10</v>
      </c>
      <c r="B18" s="46" t="s">
        <v>171</v>
      </c>
      <c r="C18" s="248">
        <v>37968760</v>
      </c>
      <c r="D18" s="248">
        <v>0</v>
      </c>
      <c r="E18" s="249">
        <f t="shared" si="0"/>
        <v>37968760</v>
      </c>
      <c r="F18" s="250">
        <v>42434624</v>
      </c>
      <c r="G18" s="251">
        <v>0</v>
      </c>
      <c r="H18" s="252">
        <f t="shared" si="1"/>
        <v>42434624</v>
      </c>
    </row>
    <row r="19" spans="1:8" ht="15.75">
      <c r="A19" s="42">
        <v>11</v>
      </c>
      <c r="B19" s="46" t="s">
        <v>172</v>
      </c>
      <c r="C19" s="248">
        <v>27576353.16</v>
      </c>
      <c r="D19" s="248">
        <v>11249178.620000001</v>
      </c>
      <c r="E19" s="249">
        <f t="shared" si="0"/>
        <v>38825531.780000001</v>
      </c>
      <c r="F19" s="250">
        <v>9641305.4000000004</v>
      </c>
      <c r="G19" s="251">
        <v>11039305</v>
      </c>
      <c r="H19" s="252">
        <f t="shared" si="1"/>
        <v>20680610.399999999</v>
      </c>
    </row>
    <row r="20" spans="1:8" ht="15.75">
      <c r="A20" s="42">
        <v>12</v>
      </c>
      <c r="B20" s="48" t="s">
        <v>173</v>
      </c>
      <c r="C20" s="249">
        <f>SUM(C7:C11)+SUM(C14:C19)</f>
        <v>795931777.61360741</v>
      </c>
      <c r="D20" s="249">
        <f>SUM(D7:D11)+SUM(D14:D19)</f>
        <v>835440820.4741174</v>
      </c>
      <c r="E20" s="249">
        <f t="shared" si="0"/>
        <v>1631372598.0877247</v>
      </c>
      <c r="F20" s="249">
        <f>SUM(F7:F11)+SUM(F14:F19)</f>
        <v>567244994.19400001</v>
      </c>
      <c r="G20" s="249">
        <f>SUM(G7:G11)+SUM(G14:G19)</f>
        <v>891375506.39999998</v>
      </c>
      <c r="H20" s="252">
        <f t="shared" si="1"/>
        <v>1458620500.5939999</v>
      </c>
    </row>
    <row r="21" spans="1:8" ht="15.75">
      <c r="A21" s="42"/>
      <c r="B21" s="43" t="s">
        <v>190</v>
      </c>
      <c r="C21" s="253"/>
      <c r="D21" s="253"/>
      <c r="E21" s="253"/>
      <c r="F21" s="254"/>
      <c r="G21" s="255"/>
      <c r="H21" s="256"/>
    </row>
    <row r="22" spans="1:8" ht="15.75">
      <c r="A22" s="42">
        <v>13</v>
      </c>
      <c r="B22" s="46" t="s">
        <v>174</v>
      </c>
      <c r="C22" s="248">
        <v>18884268</v>
      </c>
      <c r="D22" s="248">
        <v>6301450</v>
      </c>
      <c r="E22" s="249">
        <f>C22+D22</f>
        <v>25185718</v>
      </c>
      <c r="F22" s="250">
        <v>191117</v>
      </c>
      <c r="G22" s="251">
        <v>114969847</v>
      </c>
      <c r="H22" s="252">
        <f t="shared" si="1"/>
        <v>115160964</v>
      </c>
    </row>
    <row r="23" spans="1:8" ht="15.75">
      <c r="A23" s="42">
        <v>14</v>
      </c>
      <c r="B23" s="46" t="s">
        <v>175</v>
      </c>
      <c r="C23" s="248">
        <v>101172523</v>
      </c>
      <c r="D23" s="248">
        <v>132285407</v>
      </c>
      <c r="E23" s="249">
        <f t="shared" ref="E23:E40" si="2">C23+D23</f>
        <v>233457930</v>
      </c>
      <c r="F23" s="250">
        <v>251307936</v>
      </c>
      <c r="G23" s="251">
        <v>182731882</v>
      </c>
      <c r="H23" s="252">
        <f t="shared" si="1"/>
        <v>434039818</v>
      </c>
    </row>
    <row r="24" spans="1:8" ht="15.75">
      <c r="A24" s="42">
        <v>15</v>
      </c>
      <c r="B24" s="46" t="s">
        <v>176</v>
      </c>
      <c r="C24" s="248">
        <v>172930980</v>
      </c>
      <c r="D24" s="248">
        <v>95700204</v>
      </c>
      <c r="E24" s="249">
        <f t="shared" si="2"/>
        <v>268631184</v>
      </c>
      <c r="F24" s="250">
        <v>31687045</v>
      </c>
      <c r="G24" s="251">
        <v>78562435</v>
      </c>
      <c r="H24" s="252">
        <f t="shared" si="1"/>
        <v>110249480</v>
      </c>
    </row>
    <row r="25" spans="1:8" ht="15.75">
      <c r="A25" s="42">
        <v>16</v>
      </c>
      <c r="B25" s="46" t="s">
        <v>177</v>
      </c>
      <c r="C25" s="248">
        <v>173132896</v>
      </c>
      <c r="D25" s="248">
        <v>302617251</v>
      </c>
      <c r="E25" s="249">
        <f t="shared" si="2"/>
        <v>475750147</v>
      </c>
      <c r="F25" s="250">
        <v>37876937</v>
      </c>
      <c r="G25" s="251">
        <v>265010510</v>
      </c>
      <c r="H25" s="252">
        <f t="shared" si="1"/>
        <v>302887447</v>
      </c>
    </row>
    <row r="26" spans="1:8" ht="15.75">
      <c r="A26" s="42">
        <v>17</v>
      </c>
      <c r="B26" s="46" t="s">
        <v>178</v>
      </c>
      <c r="C26" s="253"/>
      <c r="D26" s="253"/>
      <c r="E26" s="249">
        <f t="shared" si="2"/>
        <v>0</v>
      </c>
      <c r="F26" s="254"/>
      <c r="G26" s="255"/>
      <c r="H26" s="252">
        <f t="shared" si="1"/>
        <v>0</v>
      </c>
    </row>
    <row r="27" spans="1:8" ht="15.75">
      <c r="A27" s="42">
        <v>18</v>
      </c>
      <c r="B27" s="46" t="s">
        <v>179</v>
      </c>
      <c r="C27" s="248">
        <v>89718000</v>
      </c>
      <c r="D27" s="248">
        <v>278315758.13000005</v>
      </c>
      <c r="E27" s="249">
        <f t="shared" si="2"/>
        <v>368033758.13000005</v>
      </c>
      <c r="F27" s="250">
        <v>33092711.240000002</v>
      </c>
      <c r="G27" s="251">
        <v>228932899.65000001</v>
      </c>
      <c r="H27" s="252">
        <f t="shared" si="1"/>
        <v>262025610.89000002</v>
      </c>
    </row>
    <row r="28" spans="1:8" ht="15.75">
      <c r="A28" s="42">
        <v>19</v>
      </c>
      <c r="B28" s="46" t="s">
        <v>180</v>
      </c>
      <c r="C28" s="248">
        <v>4346401</v>
      </c>
      <c r="D28" s="248">
        <v>9162304</v>
      </c>
      <c r="E28" s="249">
        <f t="shared" si="2"/>
        <v>13508705</v>
      </c>
      <c r="F28" s="250">
        <v>1295397</v>
      </c>
      <c r="G28" s="251">
        <v>6301147</v>
      </c>
      <c r="H28" s="252">
        <f t="shared" si="1"/>
        <v>7596544</v>
      </c>
    </row>
    <row r="29" spans="1:8" ht="15.75">
      <c r="A29" s="42">
        <v>20</v>
      </c>
      <c r="B29" s="46" t="s">
        <v>102</v>
      </c>
      <c r="C29" s="248">
        <v>11611952.59</v>
      </c>
      <c r="D29" s="248">
        <v>7031583.6299999999</v>
      </c>
      <c r="E29" s="249">
        <f t="shared" si="2"/>
        <v>18643536.219999999</v>
      </c>
      <c r="F29" s="250">
        <v>15185887.860000011</v>
      </c>
      <c r="G29" s="251">
        <v>4670752.09</v>
      </c>
      <c r="H29" s="252">
        <f t="shared" si="1"/>
        <v>19856639.95000001</v>
      </c>
    </row>
    <row r="30" spans="1:8" ht="15.75">
      <c r="A30" s="42">
        <v>21</v>
      </c>
      <c r="B30" s="46" t="s">
        <v>181</v>
      </c>
      <c r="C30" s="248">
        <v>0</v>
      </c>
      <c r="D30" s="248">
        <v>46916138.399999999</v>
      </c>
      <c r="E30" s="249">
        <f t="shared" si="2"/>
        <v>46916138.399999999</v>
      </c>
      <c r="F30" s="250">
        <v>0</v>
      </c>
      <c r="G30" s="251">
        <v>47857540.799999997</v>
      </c>
      <c r="H30" s="252">
        <f t="shared" si="1"/>
        <v>47857540.799999997</v>
      </c>
    </row>
    <row r="31" spans="1:8" ht="15.75">
      <c r="A31" s="42">
        <v>22</v>
      </c>
      <c r="B31" s="48" t="s">
        <v>182</v>
      </c>
      <c r="C31" s="249">
        <f>SUM(C22:C30)</f>
        <v>571797020.59000003</v>
      </c>
      <c r="D31" s="249">
        <f>SUM(D22:D30)</f>
        <v>878330096.16000009</v>
      </c>
      <c r="E31" s="249">
        <f>C31+D31</f>
        <v>1450127116.75</v>
      </c>
      <c r="F31" s="249">
        <f>SUM(F22:F30)</f>
        <v>370637031.10000002</v>
      </c>
      <c r="G31" s="249">
        <f>SUM(G22:G30)</f>
        <v>929037013.53999996</v>
      </c>
      <c r="H31" s="252">
        <f t="shared" si="1"/>
        <v>1299674044.6399999</v>
      </c>
    </row>
    <row r="32" spans="1:8" ht="15.75">
      <c r="A32" s="42"/>
      <c r="B32" s="43" t="s">
        <v>191</v>
      </c>
      <c r="C32" s="253"/>
      <c r="D32" s="253"/>
      <c r="E32" s="248"/>
      <c r="F32" s="254"/>
      <c r="G32" s="255"/>
      <c r="H32" s="256"/>
    </row>
    <row r="33" spans="1:8" ht="15.75">
      <c r="A33" s="42">
        <v>23</v>
      </c>
      <c r="B33" s="46" t="s">
        <v>183</v>
      </c>
      <c r="C33" s="248">
        <v>209008277</v>
      </c>
      <c r="D33" s="253">
        <v>0</v>
      </c>
      <c r="E33" s="249">
        <f t="shared" si="2"/>
        <v>209008277</v>
      </c>
      <c r="F33" s="250">
        <v>191292701</v>
      </c>
      <c r="G33" s="255">
        <v>0</v>
      </c>
      <c r="H33" s="252">
        <f t="shared" si="1"/>
        <v>191292701</v>
      </c>
    </row>
    <row r="34" spans="1:8" ht="15.75">
      <c r="A34" s="42">
        <v>24</v>
      </c>
      <c r="B34" s="46" t="s">
        <v>184</v>
      </c>
      <c r="C34" s="248">
        <v>0</v>
      </c>
      <c r="D34" s="253">
        <v>0</v>
      </c>
      <c r="E34" s="249">
        <f t="shared" si="2"/>
        <v>0</v>
      </c>
      <c r="F34" s="250">
        <v>0</v>
      </c>
      <c r="G34" s="255">
        <v>0</v>
      </c>
      <c r="H34" s="252">
        <f t="shared" si="1"/>
        <v>0</v>
      </c>
    </row>
    <row r="35" spans="1:8" ht="15.75">
      <c r="A35" s="42">
        <v>25</v>
      </c>
      <c r="B35" s="47" t="s">
        <v>185</v>
      </c>
      <c r="C35" s="248">
        <v>0</v>
      </c>
      <c r="D35" s="253">
        <v>0</v>
      </c>
      <c r="E35" s="249">
        <f t="shared" si="2"/>
        <v>0</v>
      </c>
      <c r="F35" s="250">
        <v>0</v>
      </c>
      <c r="G35" s="255">
        <v>0</v>
      </c>
      <c r="H35" s="252">
        <f t="shared" si="1"/>
        <v>0</v>
      </c>
    </row>
    <row r="36" spans="1:8" ht="15.75">
      <c r="A36" s="42">
        <v>26</v>
      </c>
      <c r="B36" s="46" t="s">
        <v>186</v>
      </c>
      <c r="C36" s="248">
        <v>0</v>
      </c>
      <c r="D36" s="253">
        <v>0</v>
      </c>
      <c r="E36" s="249">
        <f t="shared" si="2"/>
        <v>0</v>
      </c>
      <c r="F36" s="250">
        <v>0</v>
      </c>
      <c r="G36" s="255">
        <v>0</v>
      </c>
      <c r="H36" s="252">
        <f t="shared" si="1"/>
        <v>0</v>
      </c>
    </row>
    <row r="37" spans="1:8" ht="15.75">
      <c r="A37" s="42">
        <v>27</v>
      </c>
      <c r="B37" s="46" t="s">
        <v>187</v>
      </c>
      <c r="C37" s="248">
        <v>0</v>
      </c>
      <c r="D37" s="253">
        <v>0</v>
      </c>
      <c r="E37" s="249">
        <f t="shared" si="2"/>
        <v>0</v>
      </c>
      <c r="F37" s="250">
        <v>0</v>
      </c>
      <c r="G37" s="255">
        <v>0</v>
      </c>
      <c r="H37" s="252">
        <f t="shared" si="1"/>
        <v>0</v>
      </c>
    </row>
    <row r="38" spans="1:8" ht="15.75">
      <c r="A38" s="42">
        <v>28</v>
      </c>
      <c r="B38" s="46" t="s">
        <v>188</v>
      </c>
      <c r="C38" s="248">
        <v>-30823842.000000004</v>
      </c>
      <c r="D38" s="253">
        <v>0</v>
      </c>
      <c r="E38" s="249">
        <f t="shared" si="2"/>
        <v>-30823842.000000004</v>
      </c>
      <c r="F38" s="250">
        <v>-35461830</v>
      </c>
      <c r="G38" s="255">
        <v>0</v>
      </c>
      <c r="H38" s="252">
        <f t="shared" si="1"/>
        <v>-35461830</v>
      </c>
    </row>
    <row r="39" spans="1:8" ht="15.75">
      <c r="A39" s="42">
        <v>29</v>
      </c>
      <c r="B39" s="46" t="s">
        <v>204</v>
      </c>
      <c r="C39" s="248">
        <v>3061046</v>
      </c>
      <c r="D39" s="253">
        <v>0</v>
      </c>
      <c r="E39" s="249">
        <f t="shared" si="2"/>
        <v>3061046</v>
      </c>
      <c r="F39" s="250">
        <v>3115585</v>
      </c>
      <c r="G39" s="255">
        <v>0</v>
      </c>
      <c r="H39" s="252">
        <f t="shared" si="1"/>
        <v>3115585</v>
      </c>
    </row>
    <row r="40" spans="1:8" ht="15.75">
      <c r="A40" s="42">
        <v>30</v>
      </c>
      <c r="B40" s="48" t="s">
        <v>189</v>
      </c>
      <c r="C40" s="248">
        <v>181245481</v>
      </c>
      <c r="D40" s="253">
        <v>0</v>
      </c>
      <c r="E40" s="249">
        <f t="shared" si="2"/>
        <v>181245481</v>
      </c>
      <c r="F40" s="250">
        <v>158946456</v>
      </c>
      <c r="G40" s="255">
        <v>0</v>
      </c>
      <c r="H40" s="252">
        <f t="shared" si="1"/>
        <v>158946456</v>
      </c>
    </row>
    <row r="41" spans="1:8" ht="16.5" thickBot="1">
      <c r="A41" s="49">
        <v>31</v>
      </c>
      <c r="B41" s="50" t="s">
        <v>205</v>
      </c>
      <c r="C41" s="257">
        <f>C31+C40</f>
        <v>753042501.59000003</v>
      </c>
      <c r="D41" s="257">
        <f>D31+D40</f>
        <v>878330096.16000009</v>
      </c>
      <c r="E41" s="257">
        <f>C41+D41</f>
        <v>1631372597.75</v>
      </c>
      <c r="F41" s="257">
        <f>F31+F40</f>
        <v>529583487.10000002</v>
      </c>
      <c r="G41" s="257">
        <f>G31+G40</f>
        <v>929037013.53999996</v>
      </c>
      <c r="H41" s="258">
        <f>F41+G41</f>
        <v>1458620500.6399999</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workbookViewId="0">
      <pane xSplit="1" ySplit="6" topLeftCell="B52" activePane="bottomRight" state="frozen"/>
      <selection activeCell="A107" sqref="A107:C107"/>
      <selection pane="topRight" activeCell="A107" sqref="A107:C107"/>
      <selection pane="bottomLeft" activeCell="A107" sqref="A107:C107"/>
      <selection pane="bottomRight" activeCell="A107" sqref="A107:C10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196</v>
      </c>
      <c r="B1" s="17" t="str">
        <f>Info!C2</f>
        <v>სს "ვითიბი ბანკი ჯორჯია"</v>
      </c>
      <c r="C1" s="17"/>
    </row>
    <row r="2" spans="1:8" ht="15.75">
      <c r="A2" s="18" t="s">
        <v>197</v>
      </c>
      <c r="B2" s="454">
        <f>Info!D2</f>
        <v>43190</v>
      </c>
      <c r="C2" s="30"/>
      <c r="D2" s="19"/>
      <c r="E2" s="19"/>
      <c r="F2" s="19"/>
      <c r="G2" s="19"/>
      <c r="H2" s="19"/>
    </row>
    <row r="3" spans="1:8" ht="15.75">
      <c r="A3" s="18"/>
      <c r="B3" s="17"/>
      <c r="C3" s="30"/>
      <c r="D3" s="19"/>
      <c r="E3" s="19"/>
      <c r="F3" s="19"/>
      <c r="G3" s="19"/>
      <c r="H3" s="19"/>
    </row>
    <row r="4" spans="1:8" ht="16.5" thickBot="1">
      <c r="A4" s="52" t="s">
        <v>339</v>
      </c>
      <c r="B4" s="31" t="s">
        <v>230</v>
      </c>
      <c r="C4" s="38"/>
      <c r="D4" s="38"/>
      <c r="E4" s="38"/>
      <c r="F4" s="52"/>
      <c r="G4" s="52"/>
      <c r="H4" s="53" t="s">
        <v>100</v>
      </c>
    </row>
    <row r="5" spans="1:8" ht="15.75">
      <c r="A5" s="133"/>
      <c r="B5" s="134"/>
      <c r="C5" s="491" t="s">
        <v>202</v>
      </c>
      <c r="D5" s="492"/>
      <c r="E5" s="493"/>
      <c r="F5" s="491" t="s">
        <v>203</v>
      </c>
      <c r="G5" s="492"/>
      <c r="H5" s="494"/>
    </row>
    <row r="6" spans="1:8">
      <c r="A6" s="135" t="s">
        <v>32</v>
      </c>
      <c r="B6" s="54"/>
      <c r="C6" s="55" t="s">
        <v>33</v>
      </c>
      <c r="D6" s="55" t="s">
        <v>103</v>
      </c>
      <c r="E6" s="55" t="s">
        <v>74</v>
      </c>
      <c r="F6" s="55" t="s">
        <v>33</v>
      </c>
      <c r="G6" s="55" t="s">
        <v>103</v>
      </c>
      <c r="H6" s="136" t="s">
        <v>74</v>
      </c>
    </row>
    <row r="7" spans="1:8">
      <c r="A7" s="137"/>
      <c r="B7" s="57" t="s">
        <v>99</v>
      </c>
      <c r="C7" s="58"/>
      <c r="D7" s="58"/>
      <c r="E7" s="58"/>
      <c r="F7" s="58"/>
      <c r="G7" s="58"/>
      <c r="H7" s="138"/>
    </row>
    <row r="8" spans="1:8" ht="15.75">
      <c r="A8" s="137">
        <v>1</v>
      </c>
      <c r="B8" s="59" t="s">
        <v>104</v>
      </c>
      <c r="C8" s="259">
        <v>521309</v>
      </c>
      <c r="D8" s="259">
        <v>1147773</v>
      </c>
      <c r="E8" s="249">
        <f>C8+D8</f>
        <v>1669082</v>
      </c>
      <c r="F8" s="259">
        <v>348035</v>
      </c>
      <c r="G8" s="259">
        <v>798672</v>
      </c>
      <c r="H8" s="260">
        <f>F8+G8</f>
        <v>1146707</v>
      </c>
    </row>
    <row r="9" spans="1:8" ht="15.75">
      <c r="A9" s="137">
        <v>2</v>
      </c>
      <c r="B9" s="59" t="s">
        <v>105</v>
      </c>
      <c r="C9" s="261">
        <f>SUM(C10:C18)</f>
        <v>14982346.999999996</v>
      </c>
      <c r="D9" s="261">
        <f>SUM(D10:D18)</f>
        <v>9696808</v>
      </c>
      <c r="E9" s="249">
        <f t="shared" ref="E9:E67" si="0">C9+D9</f>
        <v>24679154.999999996</v>
      </c>
      <c r="F9" s="261">
        <f>SUM(F10:F18)</f>
        <v>12086230.000000002</v>
      </c>
      <c r="G9" s="261">
        <f>SUM(G10:G18)</f>
        <v>12729964</v>
      </c>
      <c r="H9" s="260">
        <f t="shared" ref="H9:H67" si="1">F9+G9</f>
        <v>24816194</v>
      </c>
    </row>
    <row r="10" spans="1:8" ht="15.75">
      <c r="A10" s="137">
        <v>2.1</v>
      </c>
      <c r="B10" s="60" t="s">
        <v>106</v>
      </c>
      <c r="C10" s="259">
        <v>43359</v>
      </c>
      <c r="D10" s="259">
        <v>0</v>
      </c>
      <c r="E10" s="249">
        <f t="shared" si="0"/>
        <v>43359</v>
      </c>
      <c r="F10" s="259">
        <v>6265</v>
      </c>
      <c r="G10" s="259">
        <v>0</v>
      </c>
      <c r="H10" s="260">
        <f t="shared" si="1"/>
        <v>6265</v>
      </c>
    </row>
    <row r="11" spans="1:8" ht="15.75">
      <c r="A11" s="137">
        <v>2.2000000000000002</v>
      </c>
      <c r="B11" s="60" t="s">
        <v>107</v>
      </c>
      <c r="C11" s="259">
        <v>1784686.71</v>
      </c>
      <c r="D11" s="259">
        <v>3364444.7300000009</v>
      </c>
      <c r="E11" s="249">
        <f t="shared" si="0"/>
        <v>5149131.4400000013</v>
      </c>
      <c r="F11" s="259">
        <v>2111359.0899999994</v>
      </c>
      <c r="G11" s="259">
        <v>5211518.26</v>
      </c>
      <c r="H11" s="260">
        <f t="shared" si="1"/>
        <v>7322877.3499999996</v>
      </c>
    </row>
    <row r="12" spans="1:8" ht="15.75">
      <c r="A12" s="137">
        <v>2.2999999999999998</v>
      </c>
      <c r="B12" s="60" t="s">
        <v>108</v>
      </c>
      <c r="C12" s="259">
        <v>604118.64</v>
      </c>
      <c r="D12" s="259">
        <v>617053.94999999995</v>
      </c>
      <c r="E12" s="249">
        <f t="shared" si="0"/>
        <v>1221172.5899999999</v>
      </c>
      <c r="F12" s="259">
        <v>125701.26999999999</v>
      </c>
      <c r="G12" s="259">
        <v>424819.74</v>
      </c>
      <c r="H12" s="260">
        <f t="shared" si="1"/>
        <v>550521.01</v>
      </c>
    </row>
    <row r="13" spans="1:8" ht="15.75">
      <c r="A13" s="137">
        <v>2.4</v>
      </c>
      <c r="B13" s="60" t="s">
        <v>109</v>
      </c>
      <c r="C13" s="259">
        <v>484325.25999999995</v>
      </c>
      <c r="D13" s="259">
        <v>552562.09</v>
      </c>
      <c r="E13" s="249">
        <f t="shared" si="0"/>
        <v>1036887.3499999999</v>
      </c>
      <c r="F13" s="259">
        <v>299494.26000000007</v>
      </c>
      <c r="G13" s="259">
        <v>554371.93000000005</v>
      </c>
      <c r="H13" s="260">
        <f t="shared" si="1"/>
        <v>853866.19000000018</v>
      </c>
    </row>
    <row r="14" spans="1:8" ht="15.75">
      <c r="A14" s="137">
        <v>2.5</v>
      </c>
      <c r="B14" s="60" t="s">
        <v>110</v>
      </c>
      <c r="C14" s="259">
        <v>112907.23999999999</v>
      </c>
      <c r="D14" s="259">
        <v>584982.26</v>
      </c>
      <c r="E14" s="249">
        <f t="shared" si="0"/>
        <v>697889.5</v>
      </c>
      <c r="F14" s="259">
        <v>132012.44</v>
      </c>
      <c r="G14" s="259">
        <v>889581.26</v>
      </c>
      <c r="H14" s="260">
        <f t="shared" si="1"/>
        <v>1021593.7</v>
      </c>
    </row>
    <row r="15" spans="1:8" ht="15.75">
      <c r="A15" s="137">
        <v>2.6</v>
      </c>
      <c r="B15" s="60" t="s">
        <v>111</v>
      </c>
      <c r="C15" s="259">
        <v>449895.05000000005</v>
      </c>
      <c r="D15" s="259">
        <v>1130984.1900000002</v>
      </c>
      <c r="E15" s="249">
        <f t="shared" si="0"/>
        <v>1580879.2400000002</v>
      </c>
      <c r="F15" s="259">
        <v>221627.43</v>
      </c>
      <c r="G15" s="259">
        <v>1071449.01</v>
      </c>
      <c r="H15" s="260">
        <f t="shared" si="1"/>
        <v>1293076.44</v>
      </c>
    </row>
    <row r="16" spans="1:8" ht="15.75">
      <c r="A16" s="137">
        <v>2.7</v>
      </c>
      <c r="B16" s="60" t="s">
        <v>112</v>
      </c>
      <c r="C16" s="259">
        <v>52283</v>
      </c>
      <c r="D16" s="259">
        <v>336369.18999999994</v>
      </c>
      <c r="E16" s="249">
        <f t="shared" si="0"/>
        <v>388652.18999999994</v>
      </c>
      <c r="F16" s="259">
        <v>38587.42</v>
      </c>
      <c r="G16" s="259">
        <v>241986.61999999997</v>
      </c>
      <c r="H16" s="260">
        <f t="shared" si="1"/>
        <v>280574.03999999998</v>
      </c>
    </row>
    <row r="17" spans="1:8" ht="15.75">
      <c r="A17" s="137">
        <v>2.8</v>
      </c>
      <c r="B17" s="60" t="s">
        <v>113</v>
      </c>
      <c r="C17" s="259">
        <v>10969394</v>
      </c>
      <c r="D17" s="259">
        <v>2681837</v>
      </c>
      <c r="E17" s="249">
        <f t="shared" si="0"/>
        <v>13651231</v>
      </c>
      <c r="F17" s="259">
        <v>8672786</v>
      </c>
      <c r="G17" s="259">
        <v>3695984</v>
      </c>
      <c r="H17" s="260">
        <f t="shared" si="1"/>
        <v>12368770</v>
      </c>
    </row>
    <row r="18" spans="1:8" ht="15.75">
      <c r="A18" s="137">
        <v>2.9</v>
      </c>
      <c r="B18" s="60" t="s">
        <v>114</v>
      </c>
      <c r="C18" s="259">
        <v>481378.09999999776</v>
      </c>
      <c r="D18" s="259">
        <v>428574.58999999939</v>
      </c>
      <c r="E18" s="249">
        <f t="shared" si="0"/>
        <v>909952.68999999715</v>
      </c>
      <c r="F18" s="259">
        <v>478397.09000000171</v>
      </c>
      <c r="G18" s="259">
        <v>640253.18000000063</v>
      </c>
      <c r="H18" s="260">
        <f t="shared" si="1"/>
        <v>1118650.2700000023</v>
      </c>
    </row>
    <row r="19" spans="1:8" ht="15.75">
      <c r="A19" s="137">
        <v>3</v>
      </c>
      <c r="B19" s="59" t="s">
        <v>115</v>
      </c>
      <c r="C19" s="259"/>
      <c r="D19" s="259"/>
      <c r="E19" s="249">
        <f t="shared" si="0"/>
        <v>0</v>
      </c>
      <c r="F19" s="259"/>
      <c r="G19" s="259"/>
      <c r="H19" s="260">
        <f t="shared" si="1"/>
        <v>0</v>
      </c>
    </row>
    <row r="20" spans="1:8" ht="15.75">
      <c r="A20" s="137">
        <v>4</v>
      </c>
      <c r="B20" s="59" t="s">
        <v>116</v>
      </c>
      <c r="C20" s="259">
        <v>2001326</v>
      </c>
      <c r="D20" s="259">
        <v>0</v>
      </c>
      <c r="E20" s="249">
        <f t="shared" si="0"/>
        <v>2001326</v>
      </c>
      <c r="F20" s="259">
        <v>1763975</v>
      </c>
      <c r="G20" s="259">
        <v>0</v>
      </c>
      <c r="H20" s="260">
        <f t="shared" si="1"/>
        <v>1763975</v>
      </c>
    </row>
    <row r="21" spans="1:8" ht="15.75">
      <c r="A21" s="137">
        <v>5</v>
      </c>
      <c r="B21" s="59" t="s">
        <v>117</v>
      </c>
      <c r="C21" s="259">
        <v>58727.55</v>
      </c>
      <c r="D21" s="259">
        <v>141662</v>
      </c>
      <c r="E21" s="249">
        <f t="shared" si="0"/>
        <v>200389.55</v>
      </c>
      <c r="F21" s="259">
        <v>16758.060000000001</v>
      </c>
      <c r="G21" s="259">
        <v>140035</v>
      </c>
      <c r="H21" s="260">
        <f>F21+G21</f>
        <v>156793.06</v>
      </c>
    </row>
    <row r="22" spans="1:8" ht="15.75">
      <c r="A22" s="137">
        <v>6</v>
      </c>
      <c r="B22" s="61" t="s">
        <v>118</v>
      </c>
      <c r="C22" s="261">
        <f>C8+C9+C19+C20+C21</f>
        <v>17563709.549999997</v>
      </c>
      <c r="D22" s="261">
        <f>D8+D9+D19+D20+D21</f>
        <v>10986243</v>
      </c>
      <c r="E22" s="249">
        <f>C22+D22</f>
        <v>28549952.549999997</v>
      </c>
      <c r="F22" s="261">
        <f>F8+F9+F19+F20+F21</f>
        <v>14214998.060000002</v>
      </c>
      <c r="G22" s="261">
        <f>G8+G9+G19+G20+G21</f>
        <v>13668671</v>
      </c>
      <c r="H22" s="260">
        <f>F22+G22</f>
        <v>27883669.060000002</v>
      </c>
    </row>
    <row r="23" spans="1:8" ht="15.75">
      <c r="A23" s="137"/>
      <c r="B23" s="57" t="s">
        <v>97</v>
      </c>
      <c r="C23" s="259"/>
      <c r="D23" s="259"/>
      <c r="E23" s="248"/>
      <c r="F23" s="259"/>
      <c r="G23" s="259"/>
      <c r="H23" s="262"/>
    </row>
    <row r="24" spans="1:8" ht="15.75">
      <c r="A24" s="137">
        <v>7</v>
      </c>
      <c r="B24" s="59" t="s">
        <v>119</v>
      </c>
      <c r="C24" s="259">
        <v>1806794.96</v>
      </c>
      <c r="D24" s="259">
        <v>292477.15999999997</v>
      </c>
      <c r="E24" s="249">
        <f t="shared" si="0"/>
        <v>2099272.12</v>
      </c>
      <c r="F24" s="259">
        <v>5495421.4100000001</v>
      </c>
      <c r="G24" s="259">
        <v>1162786.1499999999</v>
      </c>
      <c r="H24" s="260">
        <f t="shared" si="1"/>
        <v>6658207.5600000005</v>
      </c>
    </row>
    <row r="25" spans="1:8" ht="15.75">
      <c r="A25" s="137">
        <v>8</v>
      </c>
      <c r="B25" s="59" t="s">
        <v>120</v>
      </c>
      <c r="C25" s="259">
        <v>5458976.04</v>
      </c>
      <c r="D25" s="259">
        <v>2692375.84</v>
      </c>
      <c r="E25" s="249">
        <f t="shared" si="0"/>
        <v>8151351.8799999999</v>
      </c>
      <c r="F25" s="259">
        <v>719489.59</v>
      </c>
      <c r="G25" s="259">
        <v>3032305.85</v>
      </c>
      <c r="H25" s="260">
        <f t="shared" si="1"/>
        <v>3751795.44</v>
      </c>
    </row>
    <row r="26" spans="1:8" ht="15.75">
      <c r="A26" s="137">
        <v>9</v>
      </c>
      <c r="B26" s="59" t="s">
        <v>121</v>
      </c>
      <c r="C26" s="259">
        <v>236281</v>
      </c>
      <c r="D26" s="259">
        <v>165</v>
      </c>
      <c r="E26" s="249">
        <f t="shared" si="0"/>
        <v>236446</v>
      </c>
      <c r="F26" s="259">
        <v>36988</v>
      </c>
      <c r="G26" s="259">
        <v>72943</v>
      </c>
      <c r="H26" s="260">
        <f t="shared" si="1"/>
        <v>109931</v>
      </c>
    </row>
    <row r="27" spans="1:8" ht="15.75">
      <c r="A27" s="137">
        <v>10</v>
      </c>
      <c r="B27" s="59" t="s">
        <v>122</v>
      </c>
      <c r="C27" s="259">
        <v>0</v>
      </c>
      <c r="D27" s="259">
        <v>0</v>
      </c>
      <c r="E27" s="249">
        <f t="shared" si="0"/>
        <v>0</v>
      </c>
      <c r="F27" s="259">
        <v>0</v>
      </c>
      <c r="G27" s="259">
        <v>0</v>
      </c>
      <c r="H27" s="260">
        <f t="shared" si="1"/>
        <v>0</v>
      </c>
    </row>
    <row r="28" spans="1:8" ht="15.75">
      <c r="A28" s="137">
        <v>11</v>
      </c>
      <c r="B28" s="59" t="s">
        <v>123</v>
      </c>
      <c r="C28" s="259">
        <v>595530</v>
      </c>
      <c r="D28" s="259">
        <v>3404897</v>
      </c>
      <c r="E28" s="249">
        <f t="shared" si="0"/>
        <v>4000427</v>
      </c>
      <c r="F28" s="259">
        <v>501765</v>
      </c>
      <c r="G28" s="259">
        <v>3181751</v>
      </c>
      <c r="H28" s="260">
        <f t="shared" si="1"/>
        <v>3683516</v>
      </c>
    </row>
    <row r="29" spans="1:8" ht="15.75">
      <c r="A29" s="137">
        <v>12</v>
      </c>
      <c r="B29" s="59" t="s">
        <v>124</v>
      </c>
      <c r="C29" s="259">
        <v>1282</v>
      </c>
      <c r="D29" s="259">
        <v>4506</v>
      </c>
      <c r="E29" s="249">
        <f t="shared" si="0"/>
        <v>5788</v>
      </c>
      <c r="F29" s="259">
        <v>9548</v>
      </c>
      <c r="G29" s="259">
        <v>3094</v>
      </c>
      <c r="H29" s="260">
        <f t="shared" si="1"/>
        <v>12642</v>
      </c>
    </row>
    <row r="30" spans="1:8" ht="15.75">
      <c r="A30" s="137">
        <v>13</v>
      </c>
      <c r="B30" s="62" t="s">
        <v>125</v>
      </c>
      <c r="C30" s="261">
        <f>SUM(C24:C29)</f>
        <v>8098864</v>
      </c>
      <c r="D30" s="261">
        <f>SUM(D24:D29)</f>
        <v>6394421</v>
      </c>
      <c r="E30" s="249">
        <f t="shared" si="0"/>
        <v>14493285</v>
      </c>
      <c r="F30" s="261">
        <f>SUM(F24:F29)</f>
        <v>6763212</v>
      </c>
      <c r="G30" s="261">
        <f>SUM(G24:G29)</f>
        <v>7452880</v>
      </c>
      <c r="H30" s="260">
        <f t="shared" si="1"/>
        <v>14216092</v>
      </c>
    </row>
    <row r="31" spans="1:8" ht="15.75">
      <c r="A31" s="137">
        <v>14</v>
      </c>
      <c r="B31" s="62" t="s">
        <v>126</v>
      </c>
      <c r="C31" s="261">
        <f>C22-C30</f>
        <v>9464845.549999997</v>
      </c>
      <c r="D31" s="261">
        <f>D22-D30</f>
        <v>4591822</v>
      </c>
      <c r="E31" s="249">
        <f t="shared" si="0"/>
        <v>14056667.549999997</v>
      </c>
      <c r="F31" s="261">
        <f>F22-F30</f>
        <v>7451786.0600000024</v>
      </c>
      <c r="G31" s="261">
        <f>G22-G30</f>
        <v>6215791</v>
      </c>
      <c r="H31" s="260">
        <f t="shared" si="1"/>
        <v>13667577.060000002</v>
      </c>
    </row>
    <row r="32" spans="1:8">
      <c r="A32" s="137"/>
      <c r="B32" s="57"/>
      <c r="C32" s="263"/>
      <c r="D32" s="263"/>
      <c r="E32" s="263"/>
      <c r="F32" s="263"/>
      <c r="G32" s="263"/>
      <c r="H32" s="264"/>
    </row>
    <row r="33" spans="1:8" ht="15.75">
      <c r="A33" s="137"/>
      <c r="B33" s="57" t="s">
        <v>127</v>
      </c>
      <c r="C33" s="259"/>
      <c r="D33" s="259"/>
      <c r="E33" s="248"/>
      <c r="F33" s="259"/>
      <c r="G33" s="259"/>
      <c r="H33" s="262"/>
    </row>
    <row r="34" spans="1:8" ht="15.75">
      <c r="A34" s="137">
        <v>15</v>
      </c>
      <c r="B34" s="56" t="s">
        <v>98</v>
      </c>
      <c r="C34" s="265">
        <f>C35-C36</f>
        <v>4989036.6100000003</v>
      </c>
      <c r="D34" s="265">
        <f>D35-D36</f>
        <v>242619.57000000007</v>
      </c>
      <c r="E34" s="249">
        <f t="shared" si="0"/>
        <v>5231656.1800000006</v>
      </c>
      <c r="F34" s="265">
        <f>F35-F36</f>
        <v>3533320.64</v>
      </c>
      <c r="G34" s="265">
        <f>G35-G36</f>
        <v>466354.76</v>
      </c>
      <c r="H34" s="260">
        <f t="shared" si="1"/>
        <v>3999675.4000000004</v>
      </c>
    </row>
    <row r="35" spans="1:8" ht="15.75">
      <c r="A35" s="137">
        <v>15.1</v>
      </c>
      <c r="B35" s="60" t="s">
        <v>128</v>
      </c>
      <c r="C35" s="259">
        <v>5415446.6100000003</v>
      </c>
      <c r="D35" s="259">
        <v>1471174</v>
      </c>
      <c r="E35" s="249">
        <f t="shared" si="0"/>
        <v>6886620.6100000003</v>
      </c>
      <c r="F35" s="259">
        <v>3976203.64</v>
      </c>
      <c r="G35" s="259">
        <v>1465466</v>
      </c>
      <c r="H35" s="260">
        <f t="shared" si="1"/>
        <v>5441669.6400000006</v>
      </c>
    </row>
    <row r="36" spans="1:8" ht="15.75">
      <c r="A36" s="137">
        <v>15.2</v>
      </c>
      <c r="B36" s="60" t="s">
        <v>129</v>
      </c>
      <c r="C36" s="259">
        <v>426410</v>
      </c>
      <c r="D36" s="259">
        <v>1228554.43</v>
      </c>
      <c r="E36" s="249">
        <f t="shared" si="0"/>
        <v>1654964.43</v>
      </c>
      <c r="F36" s="259">
        <v>442883</v>
      </c>
      <c r="G36" s="259">
        <v>999111.24</v>
      </c>
      <c r="H36" s="260">
        <f t="shared" si="1"/>
        <v>1441994.24</v>
      </c>
    </row>
    <row r="37" spans="1:8" ht="15.75">
      <c r="A37" s="137">
        <v>16</v>
      </c>
      <c r="B37" s="59" t="s">
        <v>130</v>
      </c>
      <c r="C37" s="259">
        <v>0</v>
      </c>
      <c r="D37" s="259">
        <v>0</v>
      </c>
      <c r="E37" s="249">
        <f t="shared" si="0"/>
        <v>0</v>
      </c>
      <c r="F37" s="259">
        <v>0</v>
      </c>
      <c r="G37" s="259">
        <v>0</v>
      </c>
      <c r="H37" s="260">
        <f t="shared" si="1"/>
        <v>0</v>
      </c>
    </row>
    <row r="38" spans="1:8" ht="15.75">
      <c r="A38" s="137">
        <v>17</v>
      </c>
      <c r="B38" s="59" t="s">
        <v>131</v>
      </c>
      <c r="C38" s="259">
        <v>0</v>
      </c>
      <c r="D38" s="259">
        <v>0</v>
      </c>
      <c r="E38" s="249">
        <f t="shared" si="0"/>
        <v>0</v>
      </c>
      <c r="F38" s="259">
        <v>0</v>
      </c>
      <c r="G38" s="259">
        <v>0</v>
      </c>
      <c r="H38" s="260">
        <f t="shared" si="1"/>
        <v>0</v>
      </c>
    </row>
    <row r="39" spans="1:8" ht="15.75">
      <c r="A39" s="137">
        <v>18</v>
      </c>
      <c r="B39" s="59" t="s">
        <v>132</v>
      </c>
      <c r="C39" s="259">
        <v>0</v>
      </c>
      <c r="D39" s="259">
        <v>0</v>
      </c>
      <c r="E39" s="249">
        <f t="shared" si="0"/>
        <v>0</v>
      </c>
      <c r="F39" s="259">
        <v>0</v>
      </c>
      <c r="G39" s="259">
        <v>0</v>
      </c>
      <c r="H39" s="260">
        <f t="shared" si="1"/>
        <v>0</v>
      </c>
    </row>
    <row r="40" spans="1:8" ht="15.75">
      <c r="A40" s="137">
        <v>19</v>
      </c>
      <c r="B40" s="59" t="s">
        <v>133</v>
      </c>
      <c r="C40" s="259">
        <v>4079144</v>
      </c>
      <c r="D40" s="259">
        <v>0</v>
      </c>
      <c r="E40" s="249">
        <f t="shared" si="0"/>
        <v>4079144</v>
      </c>
      <c r="F40" s="259">
        <v>4356975</v>
      </c>
      <c r="G40" s="259">
        <v>0</v>
      </c>
      <c r="H40" s="260">
        <f t="shared" si="1"/>
        <v>4356975</v>
      </c>
    </row>
    <row r="41" spans="1:8" ht="15.75">
      <c r="A41" s="137">
        <v>20</v>
      </c>
      <c r="B41" s="59" t="s">
        <v>134</v>
      </c>
      <c r="C41" s="259">
        <v>-1386733</v>
      </c>
      <c r="D41" s="259">
        <v>0</v>
      </c>
      <c r="E41" s="249">
        <f t="shared" si="0"/>
        <v>-1386733</v>
      </c>
      <c r="F41" s="259">
        <v>-2102063</v>
      </c>
      <c r="G41" s="259">
        <v>0</v>
      </c>
      <c r="H41" s="260">
        <f t="shared" si="1"/>
        <v>-2102063</v>
      </c>
    </row>
    <row r="42" spans="1:8" ht="15.75">
      <c r="A42" s="137">
        <v>21</v>
      </c>
      <c r="B42" s="59" t="s">
        <v>135</v>
      </c>
      <c r="C42" s="259">
        <v>5301629</v>
      </c>
      <c r="D42" s="259">
        <v>0</v>
      </c>
      <c r="E42" s="249">
        <f t="shared" si="0"/>
        <v>5301629</v>
      </c>
      <c r="F42" s="259">
        <v>266</v>
      </c>
      <c r="G42" s="259">
        <v>0</v>
      </c>
      <c r="H42" s="260">
        <f t="shared" si="1"/>
        <v>266</v>
      </c>
    </row>
    <row r="43" spans="1:8" ht="15.75">
      <c r="A43" s="137">
        <v>22</v>
      </c>
      <c r="B43" s="59" t="s">
        <v>136</v>
      </c>
      <c r="C43" s="259">
        <v>86912.599999999904</v>
      </c>
      <c r="D43" s="259">
        <v>0</v>
      </c>
      <c r="E43" s="249">
        <f t="shared" si="0"/>
        <v>86912.599999999904</v>
      </c>
      <c r="F43" s="259">
        <v>119482.29999999999</v>
      </c>
      <c r="G43" s="259">
        <v>0</v>
      </c>
      <c r="H43" s="260">
        <f t="shared" si="1"/>
        <v>119482.29999999999</v>
      </c>
    </row>
    <row r="44" spans="1:8" ht="15.75">
      <c r="A44" s="137">
        <v>23</v>
      </c>
      <c r="B44" s="59" t="s">
        <v>137</v>
      </c>
      <c r="C44" s="259">
        <v>703232.24</v>
      </c>
      <c r="D44" s="259">
        <v>210235</v>
      </c>
      <c r="E44" s="249">
        <f t="shared" si="0"/>
        <v>913467.24</v>
      </c>
      <c r="F44" s="259">
        <v>1430932</v>
      </c>
      <c r="G44" s="259">
        <v>646917</v>
      </c>
      <c r="H44" s="260">
        <f t="shared" si="1"/>
        <v>2077849</v>
      </c>
    </row>
    <row r="45" spans="1:8" ht="15.75">
      <c r="A45" s="137">
        <v>24</v>
      </c>
      <c r="B45" s="62" t="s">
        <v>138</v>
      </c>
      <c r="C45" s="261">
        <f>C34+C37+C38+C39+C40+C41+C42+C43+C44</f>
        <v>13773221.449999999</v>
      </c>
      <c r="D45" s="261">
        <f>D34+D37+D38+D39+D40+D41+D42+D43+D44</f>
        <v>452854.57000000007</v>
      </c>
      <c r="E45" s="249">
        <f t="shared" si="0"/>
        <v>14226076.02</v>
      </c>
      <c r="F45" s="261">
        <f>F34+F37+F38+F39+F40+F41+F42+F43+F44</f>
        <v>7338912.9400000004</v>
      </c>
      <c r="G45" s="261">
        <f>G34+G37+G38+G39+G40+G41+G42+G43+G44</f>
        <v>1113271.76</v>
      </c>
      <c r="H45" s="260">
        <f t="shared" si="1"/>
        <v>8452184.7000000011</v>
      </c>
    </row>
    <row r="46" spans="1:8">
      <c r="A46" s="137"/>
      <c r="B46" s="57" t="s">
        <v>139</v>
      </c>
      <c r="C46" s="259"/>
      <c r="D46" s="259"/>
      <c r="E46" s="259"/>
      <c r="F46" s="259"/>
      <c r="G46" s="259"/>
      <c r="H46" s="266"/>
    </row>
    <row r="47" spans="1:8" ht="15.75">
      <c r="A47" s="137">
        <v>25</v>
      </c>
      <c r="B47" s="59" t="s">
        <v>140</v>
      </c>
      <c r="C47" s="259">
        <v>1118403</v>
      </c>
      <c r="D47" s="259">
        <v>605289.56999999995</v>
      </c>
      <c r="E47" s="249">
        <f t="shared" si="0"/>
        <v>1723692.5699999998</v>
      </c>
      <c r="F47" s="259">
        <v>994287</v>
      </c>
      <c r="G47" s="259">
        <v>462827.76</v>
      </c>
      <c r="H47" s="260">
        <f t="shared" si="1"/>
        <v>1457114.76</v>
      </c>
    </row>
    <row r="48" spans="1:8" ht="15.75">
      <c r="A48" s="137">
        <v>26</v>
      </c>
      <c r="B48" s="59" t="s">
        <v>141</v>
      </c>
      <c r="C48" s="259">
        <v>1286864</v>
      </c>
      <c r="D48" s="259">
        <v>223407</v>
      </c>
      <c r="E48" s="249">
        <f t="shared" si="0"/>
        <v>1510271</v>
      </c>
      <c r="F48" s="259">
        <v>1053527</v>
      </c>
      <c r="G48" s="259">
        <v>130935</v>
      </c>
      <c r="H48" s="260">
        <f t="shared" si="1"/>
        <v>1184462</v>
      </c>
    </row>
    <row r="49" spans="1:9" ht="15.75">
      <c r="A49" s="137">
        <v>27</v>
      </c>
      <c r="B49" s="59" t="s">
        <v>142</v>
      </c>
      <c r="C49" s="259">
        <v>8831786</v>
      </c>
      <c r="D49" s="259">
        <v>0</v>
      </c>
      <c r="E49" s="249">
        <f t="shared" si="0"/>
        <v>8831786</v>
      </c>
      <c r="F49" s="259">
        <v>9252779</v>
      </c>
      <c r="G49" s="259">
        <v>0</v>
      </c>
      <c r="H49" s="260">
        <f t="shared" si="1"/>
        <v>9252779</v>
      </c>
    </row>
    <row r="50" spans="1:9" ht="15.75">
      <c r="A50" s="137">
        <v>28</v>
      </c>
      <c r="B50" s="59" t="s">
        <v>280</v>
      </c>
      <c r="C50" s="259">
        <v>151860</v>
      </c>
      <c r="D50" s="259">
        <v>0</v>
      </c>
      <c r="E50" s="249">
        <f t="shared" si="0"/>
        <v>151860</v>
      </c>
      <c r="F50" s="259">
        <v>93319</v>
      </c>
      <c r="G50" s="259">
        <v>0</v>
      </c>
      <c r="H50" s="260">
        <f t="shared" si="1"/>
        <v>93319</v>
      </c>
    </row>
    <row r="51" spans="1:9" ht="15.75">
      <c r="A51" s="137">
        <v>29</v>
      </c>
      <c r="B51" s="59" t="s">
        <v>143</v>
      </c>
      <c r="C51" s="259">
        <v>1226379</v>
      </c>
      <c r="D51" s="259">
        <v>0</v>
      </c>
      <c r="E51" s="249">
        <f t="shared" si="0"/>
        <v>1226379</v>
      </c>
      <c r="F51" s="259">
        <v>1231578</v>
      </c>
      <c r="G51" s="259">
        <v>0</v>
      </c>
      <c r="H51" s="260">
        <f t="shared" si="1"/>
        <v>1231578</v>
      </c>
    </row>
    <row r="52" spans="1:9" ht="15.75">
      <c r="A52" s="137">
        <v>30</v>
      </c>
      <c r="B52" s="59" t="s">
        <v>144</v>
      </c>
      <c r="C52" s="259">
        <v>1307127</v>
      </c>
      <c r="D52" s="259">
        <v>29885</v>
      </c>
      <c r="E52" s="249">
        <f t="shared" si="0"/>
        <v>1337012</v>
      </c>
      <c r="F52" s="259">
        <v>1387763</v>
      </c>
      <c r="G52" s="259">
        <v>33445</v>
      </c>
      <c r="H52" s="260">
        <f t="shared" si="1"/>
        <v>1421208</v>
      </c>
    </row>
    <row r="53" spans="1:9" ht="15.75">
      <c r="A53" s="137">
        <v>31</v>
      </c>
      <c r="B53" s="62" t="s">
        <v>145</v>
      </c>
      <c r="C53" s="261">
        <f>C47+C48+C49+C50+C51+C52</f>
        <v>13922419</v>
      </c>
      <c r="D53" s="261">
        <f>D47+D48+D49+D50+D51+D52</f>
        <v>858581.57</v>
      </c>
      <c r="E53" s="249">
        <f t="shared" si="0"/>
        <v>14781000.57</v>
      </c>
      <c r="F53" s="261">
        <f>F47+F48+F49+F50+F51+F52</f>
        <v>14013253</v>
      </c>
      <c r="G53" s="261">
        <f>G47+G48+G49+G50+G51+G52</f>
        <v>627207.76</v>
      </c>
      <c r="H53" s="260">
        <f t="shared" si="1"/>
        <v>14640460.76</v>
      </c>
    </row>
    <row r="54" spans="1:9" ht="15.75">
      <c r="A54" s="137">
        <v>32</v>
      </c>
      <c r="B54" s="62" t="s">
        <v>146</v>
      </c>
      <c r="C54" s="261">
        <f>C45-C53</f>
        <v>-149197.55000000075</v>
      </c>
      <c r="D54" s="261">
        <f>D45-D53</f>
        <v>-405726.99999999988</v>
      </c>
      <c r="E54" s="249">
        <f t="shared" si="0"/>
        <v>-554924.55000000063</v>
      </c>
      <c r="F54" s="261">
        <f>F45-F53</f>
        <v>-6674340.0599999996</v>
      </c>
      <c r="G54" s="261">
        <f>G45-G53</f>
        <v>486064</v>
      </c>
      <c r="H54" s="260">
        <f t="shared" si="1"/>
        <v>-6188276.0599999996</v>
      </c>
    </row>
    <row r="55" spans="1:9">
      <c r="A55" s="137"/>
      <c r="B55" s="57"/>
      <c r="C55" s="263"/>
      <c r="D55" s="263"/>
      <c r="E55" s="263"/>
      <c r="F55" s="263"/>
      <c r="G55" s="263"/>
      <c r="H55" s="264"/>
    </row>
    <row r="56" spans="1:9" ht="15.75">
      <c r="A56" s="137">
        <v>33</v>
      </c>
      <c r="B56" s="62" t="s">
        <v>147</v>
      </c>
      <c r="C56" s="261">
        <f>C31+C54</f>
        <v>9315647.9999999963</v>
      </c>
      <c r="D56" s="261">
        <f>D31+D54</f>
        <v>4186095</v>
      </c>
      <c r="E56" s="249">
        <f t="shared" si="0"/>
        <v>13501742.999999996</v>
      </c>
      <c r="F56" s="261">
        <f>F31+F54</f>
        <v>777446.00000000279</v>
      </c>
      <c r="G56" s="261">
        <f>G31+G54</f>
        <v>6701855</v>
      </c>
      <c r="H56" s="260">
        <f t="shared" si="1"/>
        <v>7479301.0000000028</v>
      </c>
    </row>
    <row r="57" spans="1:9">
      <c r="A57" s="137"/>
      <c r="B57" s="57"/>
      <c r="C57" s="263"/>
      <c r="D57" s="263"/>
      <c r="E57" s="263"/>
      <c r="F57" s="263"/>
      <c r="G57" s="263"/>
      <c r="H57" s="264"/>
    </row>
    <row r="58" spans="1:9" ht="15.75">
      <c r="A58" s="137">
        <v>34</v>
      </c>
      <c r="B58" s="59" t="s">
        <v>148</v>
      </c>
      <c r="C58" s="259">
        <v>2840380</v>
      </c>
      <c r="D58" s="259">
        <v>0</v>
      </c>
      <c r="E58" s="249">
        <f t="shared" si="0"/>
        <v>2840380</v>
      </c>
      <c r="F58" s="259">
        <v>-3589803</v>
      </c>
      <c r="G58" s="259">
        <v>0</v>
      </c>
      <c r="H58" s="260">
        <f t="shared" si="1"/>
        <v>-3589803</v>
      </c>
    </row>
    <row r="59" spans="1:9" s="211" customFormat="1" ht="15.75">
      <c r="A59" s="137">
        <v>35</v>
      </c>
      <c r="B59" s="56" t="s">
        <v>149</v>
      </c>
      <c r="C59" s="268">
        <v>0</v>
      </c>
      <c r="D59" s="268">
        <v>0</v>
      </c>
      <c r="E59" s="267">
        <f t="shared" si="0"/>
        <v>0</v>
      </c>
      <c r="F59" s="268">
        <v>0</v>
      </c>
      <c r="G59" s="268">
        <v>0</v>
      </c>
      <c r="H59" s="269">
        <f t="shared" si="1"/>
        <v>0</v>
      </c>
      <c r="I59" s="210"/>
    </row>
    <row r="60" spans="1:9" ht="15.75">
      <c r="A60" s="137">
        <v>36</v>
      </c>
      <c r="B60" s="59" t="s">
        <v>150</v>
      </c>
      <c r="C60" s="259">
        <v>20206</v>
      </c>
      <c r="D60" s="259">
        <v>0</v>
      </c>
      <c r="E60" s="249">
        <f t="shared" si="0"/>
        <v>20206</v>
      </c>
      <c r="F60" s="259">
        <v>-546907</v>
      </c>
      <c r="G60" s="259">
        <v>0</v>
      </c>
      <c r="H60" s="260">
        <f t="shared" si="1"/>
        <v>-546907</v>
      </c>
    </row>
    <row r="61" spans="1:9" ht="15.75">
      <c r="A61" s="137">
        <v>37</v>
      </c>
      <c r="B61" s="62" t="s">
        <v>151</v>
      </c>
      <c r="C61" s="261">
        <f>C58+C59+C60</f>
        <v>2860586</v>
      </c>
      <c r="D61" s="261">
        <f>D58+D59+D60</f>
        <v>0</v>
      </c>
      <c r="E61" s="249">
        <f t="shared" si="0"/>
        <v>2860586</v>
      </c>
      <c r="F61" s="261">
        <f>F58+F59+F60</f>
        <v>-4136710</v>
      </c>
      <c r="G61" s="261">
        <f>G58+G59+G60</f>
        <v>0</v>
      </c>
      <c r="H61" s="260">
        <f t="shared" si="1"/>
        <v>-4136710</v>
      </c>
    </row>
    <row r="62" spans="1:9">
      <c r="A62" s="137"/>
      <c r="B62" s="63"/>
      <c r="C62" s="259"/>
      <c r="D62" s="259"/>
      <c r="E62" s="259"/>
      <c r="F62" s="259"/>
      <c r="G62" s="259"/>
      <c r="H62" s="266"/>
    </row>
    <row r="63" spans="1:9" ht="15.75">
      <c r="A63" s="137">
        <v>38</v>
      </c>
      <c r="B63" s="64" t="s">
        <v>281</v>
      </c>
      <c r="C63" s="261">
        <f>C56-C61</f>
        <v>6455061.9999999963</v>
      </c>
      <c r="D63" s="261">
        <f>D56-D61</f>
        <v>4186095</v>
      </c>
      <c r="E63" s="249">
        <f t="shared" si="0"/>
        <v>10641156.999999996</v>
      </c>
      <c r="F63" s="261">
        <f>F56-F61</f>
        <v>4914156.0000000028</v>
      </c>
      <c r="G63" s="261">
        <f>G56-G61</f>
        <v>6701855</v>
      </c>
      <c r="H63" s="260">
        <f t="shared" si="1"/>
        <v>11616011.000000004</v>
      </c>
    </row>
    <row r="64" spans="1:9" ht="15.75">
      <c r="A64" s="135">
        <v>39</v>
      </c>
      <c r="B64" s="59" t="s">
        <v>152</v>
      </c>
      <c r="C64" s="270">
        <v>1568773</v>
      </c>
      <c r="D64" s="270"/>
      <c r="E64" s="249">
        <f t="shared" si="0"/>
        <v>1568773</v>
      </c>
      <c r="F64" s="270">
        <v>1392324</v>
      </c>
      <c r="G64" s="270"/>
      <c r="H64" s="260">
        <f t="shared" si="1"/>
        <v>1392324</v>
      </c>
    </row>
    <row r="65" spans="1:8" ht="15.75">
      <c r="A65" s="137">
        <v>40</v>
      </c>
      <c r="B65" s="62" t="s">
        <v>153</v>
      </c>
      <c r="C65" s="261">
        <f>C63-C64</f>
        <v>4886288.9999999963</v>
      </c>
      <c r="D65" s="261">
        <f>D63-D64</f>
        <v>4186095</v>
      </c>
      <c r="E65" s="249">
        <f t="shared" si="0"/>
        <v>9072383.9999999963</v>
      </c>
      <c r="F65" s="261">
        <f>F63-F64</f>
        <v>3521832.0000000028</v>
      </c>
      <c r="G65" s="261">
        <f>G63-G64</f>
        <v>6701855</v>
      </c>
      <c r="H65" s="260">
        <f t="shared" si="1"/>
        <v>10223687.000000004</v>
      </c>
    </row>
    <row r="66" spans="1:8" ht="15.75">
      <c r="A66" s="135">
        <v>41</v>
      </c>
      <c r="B66" s="59" t="s">
        <v>154</v>
      </c>
      <c r="C66" s="270"/>
      <c r="D66" s="270"/>
      <c r="E66" s="249">
        <f t="shared" si="0"/>
        <v>0</v>
      </c>
      <c r="F66" s="270"/>
      <c r="G66" s="270"/>
      <c r="H66" s="260">
        <f t="shared" si="1"/>
        <v>0</v>
      </c>
    </row>
    <row r="67" spans="1:8" ht="16.5" thickBot="1">
      <c r="A67" s="139">
        <v>42</v>
      </c>
      <c r="B67" s="140" t="s">
        <v>155</v>
      </c>
      <c r="C67" s="271">
        <f>C65+C66</f>
        <v>4886288.9999999963</v>
      </c>
      <c r="D67" s="271">
        <f>D65+D66</f>
        <v>4186095</v>
      </c>
      <c r="E67" s="257">
        <f t="shared" si="0"/>
        <v>9072383.9999999963</v>
      </c>
      <c r="F67" s="271">
        <f>F65+F66</f>
        <v>3521832.0000000028</v>
      </c>
      <c r="G67" s="271">
        <f>G65+G66</f>
        <v>6701855</v>
      </c>
      <c r="H67" s="272">
        <f t="shared" si="1"/>
        <v>10223687.000000004</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opLeftCell="A28" zoomScaleNormal="100" workbookViewId="0">
      <selection activeCell="L45" sqref="L45"/>
    </sheetView>
  </sheetViews>
  <sheetFormatPr defaultRowHeight="15"/>
  <cols>
    <col min="1" max="1" width="9.5703125" bestFit="1" customWidth="1"/>
    <col min="2" max="2" width="72.28515625" customWidth="1"/>
    <col min="3" max="3" width="12.7109375" customWidth="1"/>
    <col min="4" max="5" width="13.85546875" bestFit="1" customWidth="1"/>
    <col min="6" max="6" width="12.7109375" customWidth="1"/>
    <col min="7" max="8" width="13.85546875" bestFit="1" customWidth="1"/>
  </cols>
  <sheetData>
    <row r="1" spans="1:9">
      <c r="A1" s="2" t="s">
        <v>196</v>
      </c>
      <c r="B1" t="str">
        <f>Info!C2</f>
        <v>სს "ვითიბი ბანკი ჯორჯია"</v>
      </c>
    </row>
    <row r="2" spans="1:9">
      <c r="A2" s="2" t="s">
        <v>197</v>
      </c>
      <c r="B2" s="459">
        <f>Info!D2</f>
        <v>43190</v>
      </c>
    </row>
    <row r="3" spans="1:9">
      <c r="A3" s="2"/>
    </row>
    <row r="4" spans="1:9" ht="16.5" thickBot="1">
      <c r="A4" s="2" t="s">
        <v>340</v>
      </c>
      <c r="B4" s="2"/>
      <c r="C4" s="222"/>
      <c r="D4" s="222"/>
      <c r="E4" s="222"/>
      <c r="F4" s="223"/>
      <c r="G4" s="223"/>
      <c r="H4" s="224" t="s">
        <v>100</v>
      </c>
    </row>
    <row r="5" spans="1:9" ht="15.75">
      <c r="A5" s="495" t="s">
        <v>32</v>
      </c>
      <c r="B5" s="497" t="s">
        <v>253</v>
      </c>
      <c r="C5" s="499" t="s">
        <v>202</v>
      </c>
      <c r="D5" s="499"/>
      <c r="E5" s="499"/>
      <c r="F5" s="499" t="s">
        <v>203</v>
      </c>
      <c r="G5" s="499"/>
      <c r="H5" s="500"/>
    </row>
    <row r="6" spans="1:9">
      <c r="A6" s="496"/>
      <c r="B6" s="498"/>
      <c r="C6" s="44" t="s">
        <v>33</v>
      </c>
      <c r="D6" s="44" t="s">
        <v>101</v>
      </c>
      <c r="E6" s="44" t="s">
        <v>74</v>
      </c>
      <c r="F6" s="44" t="s">
        <v>33</v>
      </c>
      <c r="G6" s="44" t="s">
        <v>101</v>
      </c>
      <c r="H6" s="45" t="s">
        <v>74</v>
      </c>
    </row>
    <row r="7" spans="1:9" s="3" customFormat="1" ht="15.75">
      <c r="A7" s="225">
        <v>1</v>
      </c>
      <c r="B7" s="226" t="s">
        <v>376</v>
      </c>
      <c r="C7" s="251">
        <v>77329158</v>
      </c>
      <c r="D7" s="251">
        <v>74296342</v>
      </c>
      <c r="E7" s="273">
        <f>C7+D7</f>
        <v>151625500</v>
      </c>
      <c r="F7" s="251">
        <v>86901756</v>
      </c>
      <c r="G7" s="251">
        <v>80585554</v>
      </c>
      <c r="H7" s="252">
        <f t="shared" ref="H7:H53" si="0">F7+G7</f>
        <v>167487310</v>
      </c>
    </row>
    <row r="8" spans="1:9" s="3" customFormat="1" ht="15.75">
      <c r="A8" s="225">
        <v>1.1000000000000001</v>
      </c>
      <c r="B8" s="227" t="s">
        <v>285</v>
      </c>
      <c r="C8" s="251">
        <v>31705739</v>
      </c>
      <c r="D8" s="251">
        <v>41929251</v>
      </c>
      <c r="E8" s="273">
        <f t="shared" ref="E8:E53" si="1">C8+D8</f>
        <v>73634990</v>
      </c>
      <c r="F8" s="251">
        <v>26813994</v>
      </c>
      <c r="G8" s="251">
        <v>43555341</v>
      </c>
      <c r="H8" s="252">
        <f t="shared" si="0"/>
        <v>70369335</v>
      </c>
    </row>
    <row r="9" spans="1:9" s="3" customFormat="1" ht="15.75">
      <c r="A9" s="225">
        <v>1.2</v>
      </c>
      <c r="B9" s="227" t="s">
        <v>286</v>
      </c>
      <c r="C9" s="251">
        <v>0</v>
      </c>
      <c r="D9" s="251">
        <v>2165833.5300000003</v>
      </c>
      <c r="E9" s="273">
        <f t="shared" si="1"/>
        <v>2165833.5300000003</v>
      </c>
      <c r="F9" s="251">
        <v>0</v>
      </c>
      <c r="G9" s="251">
        <v>1573142.8900000001</v>
      </c>
      <c r="H9" s="252">
        <f t="shared" si="0"/>
        <v>1573142.8900000001</v>
      </c>
    </row>
    <row r="10" spans="1:9" s="3" customFormat="1" ht="15.75">
      <c r="A10" s="225">
        <v>1.3</v>
      </c>
      <c r="B10" s="227" t="s">
        <v>287</v>
      </c>
      <c r="C10" s="251">
        <v>45623419</v>
      </c>
      <c r="D10" s="251">
        <v>30201257.469999999</v>
      </c>
      <c r="E10" s="273">
        <f t="shared" si="1"/>
        <v>75824676.469999999</v>
      </c>
      <c r="F10" s="251">
        <v>60087762</v>
      </c>
      <c r="G10" s="251">
        <v>35457070.109999999</v>
      </c>
      <c r="H10" s="252">
        <f t="shared" si="0"/>
        <v>95544832.109999999</v>
      </c>
    </row>
    <row r="11" spans="1:9" s="3" customFormat="1" ht="15.75">
      <c r="A11" s="225">
        <v>1.4</v>
      </c>
      <c r="B11" s="227" t="s">
        <v>288</v>
      </c>
      <c r="C11" s="251">
        <v>114600</v>
      </c>
      <c r="D11" s="251">
        <v>0</v>
      </c>
      <c r="E11" s="273">
        <f t="shared" si="1"/>
        <v>114600</v>
      </c>
      <c r="F11" s="251">
        <v>101800</v>
      </c>
      <c r="G11" s="251">
        <v>0</v>
      </c>
      <c r="H11" s="252">
        <f t="shared" si="0"/>
        <v>101800</v>
      </c>
      <c r="I11" s="485"/>
    </row>
    <row r="12" spans="1:9" s="3" customFormat="1" ht="29.25" customHeight="1">
      <c r="A12" s="225">
        <v>2</v>
      </c>
      <c r="B12" s="226" t="s">
        <v>289</v>
      </c>
      <c r="C12" s="251">
        <v>0</v>
      </c>
      <c r="D12" s="251">
        <v>0</v>
      </c>
      <c r="E12" s="273">
        <f t="shared" si="1"/>
        <v>0</v>
      </c>
      <c r="F12" s="251">
        <v>0</v>
      </c>
      <c r="G12" s="251">
        <v>0</v>
      </c>
      <c r="H12" s="252">
        <f t="shared" si="0"/>
        <v>0</v>
      </c>
    </row>
    <row r="13" spans="1:9" s="3" customFormat="1" ht="25.5">
      <c r="A13" s="225">
        <v>3</v>
      </c>
      <c r="B13" s="226" t="s">
        <v>290</v>
      </c>
      <c r="C13" s="251">
        <v>116937573</v>
      </c>
      <c r="D13" s="251">
        <v>0</v>
      </c>
      <c r="E13" s="273">
        <f t="shared" si="1"/>
        <v>116937573</v>
      </c>
      <c r="F13" s="251">
        <v>33868427</v>
      </c>
      <c r="G13" s="251">
        <v>0</v>
      </c>
      <c r="H13" s="252">
        <f t="shared" si="0"/>
        <v>33868427</v>
      </c>
    </row>
    <row r="14" spans="1:9" s="3" customFormat="1" ht="15.75">
      <c r="A14" s="225">
        <v>3.1</v>
      </c>
      <c r="B14" s="227" t="s">
        <v>291</v>
      </c>
      <c r="C14" s="251">
        <v>116937573</v>
      </c>
      <c r="D14" s="251">
        <v>0</v>
      </c>
      <c r="E14" s="273">
        <f t="shared" si="1"/>
        <v>116937573</v>
      </c>
      <c r="F14" s="251">
        <v>33868427</v>
      </c>
      <c r="G14" s="251">
        <v>0</v>
      </c>
      <c r="H14" s="252">
        <f t="shared" si="0"/>
        <v>33868427</v>
      </c>
    </row>
    <row r="15" spans="1:9" s="3" customFormat="1" ht="15.75">
      <c r="A15" s="225">
        <v>3.2</v>
      </c>
      <c r="B15" s="227" t="s">
        <v>292</v>
      </c>
      <c r="C15" s="251">
        <v>0</v>
      </c>
      <c r="D15" s="251">
        <v>0</v>
      </c>
      <c r="E15" s="273">
        <f t="shared" si="1"/>
        <v>0</v>
      </c>
      <c r="F15" s="251">
        <v>0</v>
      </c>
      <c r="G15" s="251">
        <v>0</v>
      </c>
      <c r="H15" s="252">
        <f t="shared" si="0"/>
        <v>0</v>
      </c>
    </row>
    <row r="16" spans="1:9" s="3" customFormat="1" ht="15.75">
      <c r="A16" s="225">
        <v>4</v>
      </c>
      <c r="B16" s="226" t="s">
        <v>293</v>
      </c>
      <c r="C16" s="251">
        <v>372318217</v>
      </c>
      <c r="D16" s="251">
        <v>23838603886</v>
      </c>
      <c r="E16" s="273">
        <f t="shared" si="1"/>
        <v>24210922103</v>
      </c>
      <c r="F16" s="251">
        <v>260064888</v>
      </c>
      <c r="G16" s="251">
        <v>20705429203</v>
      </c>
      <c r="H16" s="252">
        <f t="shared" si="0"/>
        <v>20965494091</v>
      </c>
    </row>
    <row r="17" spans="1:8" s="3" customFormat="1" ht="15.75">
      <c r="A17" s="225">
        <v>4.0999999999999996</v>
      </c>
      <c r="B17" s="227" t="s">
        <v>294</v>
      </c>
      <c r="C17" s="251">
        <v>372318217</v>
      </c>
      <c r="D17" s="251">
        <v>23801598723.689999</v>
      </c>
      <c r="E17" s="273">
        <f t="shared" si="1"/>
        <v>24173916940.689999</v>
      </c>
      <c r="F17" s="251">
        <v>260064888</v>
      </c>
      <c r="G17" s="251">
        <v>20701405894.925201</v>
      </c>
      <c r="H17" s="252">
        <f t="shared" si="0"/>
        <v>20961470782.925201</v>
      </c>
    </row>
    <row r="18" spans="1:8" s="3" customFormat="1" ht="15.75">
      <c r="A18" s="225">
        <v>4.2</v>
      </c>
      <c r="B18" s="227" t="s">
        <v>295</v>
      </c>
      <c r="C18" s="251">
        <v>0</v>
      </c>
      <c r="D18" s="251">
        <v>37005162.310000002</v>
      </c>
      <c r="E18" s="273">
        <f t="shared" si="1"/>
        <v>37005162.310000002</v>
      </c>
      <c r="F18" s="251">
        <v>0</v>
      </c>
      <c r="G18" s="251">
        <v>4023308.0747999996</v>
      </c>
      <c r="H18" s="252">
        <f t="shared" si="0"/>
        <v>4023308.0747999996</v>
      </c>
    </row>
    <row r="19" spans="1:8" s="3" customFormat="1" ht="25.5">
      <c r="A19" s="225">
        <v>5</v>
      </c>
      <c r="B19" s="226" t="s">
        <v>296</v>
      </c>
      <c r="C19" s="251">
        <v>74914021.879999995</v>
      </c>
      <c r="D19" s="251">
        <v>3017726500.2713995</v>
      </c>
      <c r="E19" s="273">
        <f t="shared" si="1"/>
        <v>3092640522.1513996</v>
      </c>
      <c r="F19" s="251">
        <v>55200204.599999994</v>
      </c>
      <c r="G19" s="251">
        <v>2835968534.3549995</v>
      </c>
      <c r="H19" s="252">
        <f t="shared" si="0"/>
        <v>2891168738.9549994</v>
      </c>
    </row>
    <row r="20" spans="1:8" s="3" customFormat="1" ht="15.75">
      <c r="A20" s="225">
        <v>5.0999999999999996</v>
      </c>
      <c r="B20" s="227" t="s">
        <v>297</v>
      </c>
      <c r="C20" s="251">
        <v>19696873.690000001</v>
      </c>
      <c r="D20" s="251">
        <v>62543118.808300003</v>
      </c>
      <c r="E20" s="273">
        <f t="shared" si="1"/>
        <v>82239992.498300001</v>
      </c>
      <c r="F20" s="251">
        <v>8171778.1900000004</v>
      </c>
      <c r="G20" s="251">
        <v>69591063.493000001</v>
      </c>
      <c r="H20" s="252">
        <f t="shared" si="0"/>
        <v>77762841.682999998</v>
      </c>
    </row>
    <row r="21" spans="1:8" s="3" customFormat="1" ht="15.75">
      <c r="A21" s="225">
        <v>5.2</v>
      </c>
      <c r="B21" s="227" t="s">
        <v>298</v>
      </c>
      <c r="C21" s="251">
        <v>1</v>
      </c>
      <c r="D21" s="251">
        <v>17079227.612300001</v>
      </c>
      <c r="E21" s="273">
        <f t="shared" si="1"/>
        <v>17079228.612300001</v>
      </c>
      <c r="F21" s="251">
        <v>1</v>
      </c>
      <c r="G21" s="251">
        <v>18164215.881499998</v>
      </c>
      <c r="H21" s="252">
        <f t="shared" si="0"/>
        <v>18164216.881499998</v>
      </c>
    </row>
    <row r="22" spans="1:8" s="3" customFormat="1" ht="15.75">
      <c r="A22" s="225">
        <v>5.3</v>
      </c>
      <c r="B22" s="227" t="s">
        <v>299</v>
      </c>
      <c r="C22" s="251">
        <v>38211433.899999999</v>
      </c>
      <c r="D22" s="251">
        <v>2507141973.7466998</v>
      </c>
      <c r="E22" s="273">
        <f t="shared" si="1"/>
        <v>2545353407.6466999</v>
      </c>
      <c r="F22" s="251">
        <v>37067904.600000001</v>
      </c>
      <c r="G22" s="251">
        <v>2360083060.7737999</v>
      </c>
      <c r="H22" s="252">
        <f t="shared" si="0"/>
        <v>2397150965.3737998</v>
      </c>
    </row>
    <row r="23" spans="1:8" s="3" customFormat="1" ht="15.75">
      <c r="A23" s="225" t="s">
        <v>300</v>
      </c>
      <c r="B23" s="228" t="s">
        <v>301</v>
      </c>
      <c r="C23" s="251">
        <v>7101504.0999999996</v>
      </c>
      <c r="D23" s="251">
        <v>829372953.03849995</v>
      </c>
      <c r="E23" s="273">
        <f t="shared" si="1"/>
        <v>836474457.13849998</v>
      </c>
      <c r="F23" s="251">
        <v>5898972.5999999996</v>
      </c>
      <c r="G23" s="251">
        <v>775718514.07239997</v>
      </c>
      <c r="H23" s="252">
        <f t="shared" si="0"/>
        <v>781617486.6724</v>
      </c>
    </row>
    <row r="24" spans="1:8" s="3" customFormat="1" ht="15.75">
      <c r="A24" s="225" t="s">
        <v>302</v>
      </c>
      <c r="B24" s="228" t="s">
        <v>303</v>
      </c>
      <c r="C24" s="251">
        <v>23590784</v>
      </c>
      <c r="D24" s="251">
        <v>1012100281.7904</v>
      </c>
      <c r="E24" s="273">
        <f t="shared" si="1"/>
        <v>1035691065.7904</v>
      </c>
      <c r="F24" s="251">
        <v>23833578</v>
      </c>
      <c r="G24" s="251">
        <v>1076707034.4356999</v>
      </c>
      <c r="H24" s="252">
        <f t="shared" si="0"/>
        <v>1100540612.4356999</v>
      </c>
    </row>
    <row r="25" spans="1:8" s="3" customFormat="1" ht="15.75">
      <c r="A25" s="225" t="s">
        <v>304</v>
      </c>
      <c r="B25" s="229" t="s">
        <v>305</v>
      </c>
      <c r="C25" s="251">
        <v>0</v>
      </c>
      <c r="D25" s="251">
        <v>33890169.849600002</v>
      </c>
      <c r="E25" s="273">
        <f t="shared" si="1"/>
        <v>33890169.849600002</v>
      </c>
      <c r="F25" s="251">
        <v>0</v>
      </c>
      <c r="G25" s="251">
        <v>27896514.116799999</v>
      </c>
      <c r="H25" s="252">
        <f t="shared" si="0"/>
        <v>27896514.116799999</v>
      </c>
    </row>
    <row r="26" spans="1:8" s="3" customFormat="1" ht="15.75">
      <c r="A26" s="225" t="s">
        <v>306</v>
      </c>
      <c r="B26" s="228" t="s">
        <v>307</v>
      </c>
      <c r="C26" s="251">
        <v>7475601.7999999998</v>
      </c>
      <c r="D26" s="251">
        <v>287938381.96579999</v>
      </c>
      <c r="E26" s="273">
        <f t="shared" si="1"/>
        <v>295413983.7658</v>
      </c>
      <c r="F26" s="251">
        <v>7264178.5</v>
      </c>
      <c r="G26" s="251">
        <v>267567361.29089999</v>
      </c>
      <c r="H26" s="252">
        <f t="shared" si="0"/>
        <v>274831539.79089999</v>
      </c>
    </row>
    <row r="27" spans="1:8" s="3" customFormat="1" ht="15.75">
      <c r="A27" s="225" t="s">
        <v>308</v>
      </c>
      <c r="B27" s="228" t="s">
        <v>309</v>
      </c>
      <c r="C27" s="251">
        <v>43544</v>
      </c>
      <c r="D27" s="251">
        <v>343840187.1024</v>
      </c>
      <c r="E27" s="273">
        <f t="shared" si="1"/>
        <v>343883731.1024</v>
      </c>
      <c r="F27" s="251">
        <v>71175.5</v>
      </c>
      <c r="G27" s="251">
        <v>212193636.85800001</v>
      </c>
      <c r="H27" s="252">
        <f t="shared" si="0"/>
        <v>212264812.35800001</v>
      </c>
    </row>
    <row r="28" spans="1:8" s="3" customFormat="1" ht="15.75">
      <c r="A28" s="225">
        <v>5.4</v>
      </c>
      <c r="B28" s="227" t="s">
        <v>310</v>
      </c>
      <c r="C28" s="251">
        <v>13904070.289999999</v>
      </c>
      <c r="D28" s="251">
        <v>241149872.5499</v>
      </c>
      <c r="E28" s="273">
        <f t="shared" si="1"/>
        <v>255053942.83989999</v>
      </c>
      <c r="F28" s="251">
        <v>6305876.8099999996</v>
      </c>
      <c r="G28" s="251">
        <v>241363822.89610001</v>
      </c>
      <c r="H28" s="252">
        <f t="shared" si="0"/>
        <v>247669699.70610002</v>
      </c>
    </row>
    <row r="29" spans="1:8" s="3" customFormat="1" ht="15.75">
      <c r="A29" s="225">
        <v>5.5</v>
      </c>
      <c r="B29" s="227" t="s">
        <v>311</v>
      </c>
      <c r="C29" s="251">
        <v>0</v>
      </c>
      <c r="D29" s="251">
        <v>68916361.931700006</v>
      </c>
      <c r="E29" s="273">
        <f t="shared" si="1"/>
        <v>68916361.931700006</v>
      </c>
      <c r="F29" s="251">
        <v>1</v>
      </c>
      <c r="G29" s="251">
        <v>37570908.720200002</v>
      </c>
      <c r="H29" s="252">
        <f t="shared" si="0"/>
        <v>37570909.720200002</v>
      </c>
    </row>
    <row r="30" spans="1:8" s="3" customFormat="1" ht="15.75">
      <c r="A30" s="225">
        <v>5.6</v>
      </c>
      <c r="B30" s="227" t="s">
        <v>312</v>
      </c>
      <c r="C30" s="251">
        <v>0</v>
      </c>
      <c r="D30" s="251">
        <v>52606753.316</v>
      </c>
      <c r="E30" s="273">
        <f t="shared" si="1"/>
        <v>52606753.316</v>
      </c>
      <c r="F30" s="251">
        <v>0</v>
      </c>
      <c r="G30" s="251">
        <v>40037164.2641</v>
      </c>
      <c r="H30" s="252">
        <f t="shared" si="0"/>
        <v>40037164.2641</v>
      </c>
    </row>
    <row r="31" spans="1:8" s="3" customFormat="1" ht="15.75">
      <c r="A31" s="225">
        <v>5.7</v>
      </c>
      <c r="B31" s="227" t="s">
        <v>313</v>
      </c>
      <c r="C31" s="251">
        <v>3101643</v>
      </c>
      <c r="D31" s="251">
        <v>68289192.306500003</v>
      </c>
      <c r="E31" s="273">
        <f t="shared" si="1"/>
        <v>71390835.306500003</v>
      </c>
      <c r="F31" s="251">
        <v>3654643</v>
      </c>
      <c r="G31" s="251">
        <v>69158298.326299995</v>
      </c>
      <c r="H31" s="252">
        <f t="shared" si="0"/>
        <v>72812941.326299995</v>
      </c>
    </row>
    <row r="32" spans="1:8" s="3" customFormat="1" ht="15.75">
      <c r="A32" s="225">
        <v>6</v>
      </c>
      <c r="B32" s="226" t="s">
        <v>314</v>
      </c>
      <c r="C32" s="251">
        <v>2533000</v>
      </c>
      <c r="D32" s="251">
        <v>269724145</v>
      </c>
      <c r="E32" s="273">
        <f t="shared" si="1"/>
        <v>272257145</v>
      </c>
      <c r="F32" s="251">
        <v>0</v>
      </c>
      <c r="G32" s="251">
        <v>26572014</v>
      </c>
      <c r="H32" s="252">
        <f t="shared" si="0"/>
        <v>26572014</v>
      </c>
    </row>
    <row r="33" spans="1:8" s="3" customFormat="1" ht="25.5">
      <c r="A33" s="225">
        <v>6.1</v>
      </c>
      <c r="B33" s="227" t="s">
        <v>377</v>
      </c>
      <c r="C33" s="251">
        <v>2533000</v>
      </c>
      <c r="D33" s="251">
        <v>134131058</v>
      </c>
      <c r="E33" s="273">
        <f t="shared" si="1"/>
        <v>136664058</v>
      </c>
      <c r="F33" s="251">
        <v>0</v>
      </c>
      <c r="G33" s="251">
        <v>13677930</v>
      </c>
      <c r="H33" s="252">
        <f t="shared" si="0"/>
        <v>13677930</v>
      </c>
    </row>
    <row r="34" spans="1:8" s="3" customFormat="1" ht="25.5">
      <c r="A34" s="225">
        <v>6.2</v>
      </c>
      <c r="B34" s="227" t="s">
        <v>315</v>
      </c>
      <c r="C34" s="251">
        <v>0</v>
      </c>
      <c r="D34" s="251">
        <v>135593087</v>
      </c>
      <c r="E34" s="273">
        <f t="shared" si="1"/>
        <v>135593087</v>
      </c>
      <c r="F34" s="251">
        <v>0</v>
      </c>
      <c r="G34" s="251">
        <v>12894084</v>
      </c>
      <c r="H34" s="252">
        <f t="shared" si="0"/>
        <v>12894084</v>
      </c>
    </row>
    <row r="35" spans="1:8" s="3" customFormat="1" ht="25.5">
      <c r="A35" s="225">
        <v>6.3</v>
      </c>
      <c r="B35" s="227" t="s">
        <v>316</v>
      </c>
      <c r="C35" s="251">
        <v>0</v>
      </c>
      <c r="D35" s="251">
        <v>0</v>
      </c>
      <c r="E35" s="273">
        <f t="shared" si="1"/>
        <v>0</v>
      </c>
      <c r="F35" s="251">
        <v>0</v>
      </c>
      <c r="G35" s="251">
        <v>0</v>
      </c>
      <c r="H35" s="252">
        <f t="shared" si="0"/>
        <v>0</v>
      </c>
    </row>
    <row r="36" spans="1:8" s="3" customFormat="1" ht="15.75">
      <c r="A36" s="225">
        <v>6.4</v>
      </c>
      <c r="B36" s="227" t="s">
        <v>317</v>
      </c>
      <c r="C36" s="251">
        <v>0</v>
      </c>
      <c r="D36" s="251">
        <v>0</v>
      </c>
      <c r="E36" s="273">
        <f t="shared" si="1"/>
        <v>0</v>
      </c>
      <c r="F36" s="251">
        <v>0</v>
      </c>
      <c r="G36" s="251">
        <v>0</v>
      </c>
      <c r="H36" s="252">
        <f t="shared" si="0"/>
        <v>0</v>
      </c>
    </row>
    <row r="37" spans="1:8" s="3" customFormat="1" ht="15.75">
      <c r="A37" s="225">
        <v>6.5</v>
      </c>
      <c r="B37" s="227" t="s">
        <v>318</v>
      </c>
      <c r="C37" s="251">
        <v>0</v>
      </c>
      <c r="D37" s="251">
        <v>0</v>
      </c>
      <c r="E37" s="273">
        <f t="shared" si="1"/>
        <v>0</v>
      </c>
      <c r="F37" s="251">
        <v>0</v>
      </c>
      <c r="G37" s="251">
        <v>0</v>
      </c>
      <c r="H37" s="252">
        <f t="shared" si="0"/>
        <v>0</v>
      </c>
    </row>
    <row r="38" spans="1:8" s="3" customFormat="1" ht="25.5">
      <c r="A38" s="225">
        <v>6.6</v>
      </c>
      <c r="B38" s="227" t="s">
        <v>319</v>
      </c>
      <c r="C38" s="251">
        <v>0</v>
      </c>
      <c r="D38" s="251">
        <v>0</v>
      </c>
      <c r="E38" s="273">
        <f t="shared" si="1"/>
        <v>0</v>
      </c>
      <c r="F38" s="251">
        <v>0</v>
      </c>
      <c r="G38" s="251">
        <v>0</v>
      </c>
      <c r="H38" s="252">
        <f t="shared" si="0"/>
        <v>0</v>
      </c>
    </row>
    <row r="39" spans="1:8" s="3" customFormat="1" ht="25.5">
      <c r="A39" s="225">
        <v>6.7</v>
      </c>
      <c r="B39" s="227" t="s">
        <v>320</v>
      </c>
      <c r="C39" s="251">
        <v>0</v>
      </c>
      <c r="D39" s="251">
        <v>0</v>
      </c>
      <c r="E39" s="273">
        <f t="shared" si="1"/>
        <v>0</v>
      </c>
      <c r="F39" s="251">
        <v>0</v>
      </c>
      <c r="G39" s="251">
        <v>0</v>
      </c>
      <c r="H39" s="252">
        <f t="shared" si="0"/>
        <v>0</v>
      </c>
    </row>
    <row r="40" spans="1:8" s="3" customFormat="1" ht="15.75">
      <c r="A40" s="225">
        <v>7</v>
      </c>
      <c r="B40" s="226" t="s">
        <v>321</v>
      </c>
      <c r="C40" s="251">
        <v>16414831.890000001</v>
      </c>
      <c r="D40" s="251">
        <v>11415640.899999999</v>
      </c>
      <c r="E40" s="273">
        <f t="shared" si="1"/>
        <v>27830472.789999999</v>
      </c>
      <c r="F40" s="251">
        <v>13274224.43</v>
      </c>
      <c r="G40" s="251">
        <v>24696596.839999996</v>
      </c>
      <c r="H40" s="252">
        <f t="shared" si="0"/>
        <v>37970821.269999996</v>
      </c>
    </row>
    <row r="41" spans="1:8" s="3" customFormat="1" ht="25.5">
      <c r="A41" s="225">
        <v>7.1</v>
      </c>
      <c r="B41" s="227" t="s">
        <v>322</v>
      </c>
      <c r="C41" s="251">
        <v>2884927.8100000038</v>
      </c>
      <c r="D41" s="251">
        <v>266800.27547379001</v>
      </c>
      <c r="E41" s="273">
        <f t="shared" si="1"/>
        <v>3151728.0854737936</v>
      </c>
      <c r="F41" s="251">
        <v>15601.72</v>
      </c>
      <c r="G41" s="251">
        <v>650979.409644</v>
      </c>
      <c r="H41" s="252">
        <f t="shared" si="0"/>
        <v>666581.12964399997</v>
      </c>
    </row>
    <row r="42" spans="1:8" s="3" customFormat="1" ht="25.5">
      <c r="A42" s="225">
        <v>7.2</v>
      </c>
      <c r="B42" s="227" t="s">
        <v>323</v>
      </c>
      <c r="C42" s="251">
        <v>23869.799999999988</v>
      </c>
      <c r="D42" s="251">
        <v>1148.74</v>
      </c>
      <c r="E42" s="273">
        <f t="shared" si="1"/>
        <v>25018.53999999999</v>
      </c>
      <c r="F42" s="251">
        <v>17.39</v>
      </c>
      <c r="G42" s="251">
        <v>63.9</v>
      </c>
      <c r="H42" s="252">
        <f t="shared" si="0"/>
        <v>81.289999999999992</v>
      </c>
    </row>
    <row r="43" spans="1:8" s="3" customFormat="1" ht="25.5">
      <c r="A43" s="225">
        <v>7.3</v>
      </c>
      <c r="B43" s="227" t="s">
        <v>324</v>
      </c>
      <c r="C43" s="251">
        <v>12420341.26</v>
      </c>
      <c r="D43" s="251">
        <v>6940344.879999999</v>
      </c>
      <c r="E43" s="273">
        <f t="shared" si="1"/>
        <v>19360686.140000001</v>
      </c>
      <c r="F43" s="251">
        <v>10511023.32</v>
      </c>
      <c r="G43" s="251">
        <v>17485628.549999997</v>
      </c>
      <c r="H43" s="252">
        <f t="shared" si="0"/>
        <v>27996651.869999997</v>
      </c>
    </row>
    <row r="44" spans="1:8" s="3" customFormat="1" ht="25.5">
      <c r="A44" s="225">
        <v>7.4</v>
      </c>
      <c r="B44" s="227" t="s">
        <v>325</v>
      </c>
      <c r="C44" s="251">
        <v>3994490.63</v>
      </c>
      <c r="D44" s="251">
        <v>4475296.0199999996</v>
      </c>
      <c r="E44" s="273">
        <f t="shared" si="1"/>
        <v>8469786.6499999985</v>
      </c>
      <c r="F44" s="251">
        <v>2763201.11</v>
      </c>
      <c r="G44" s="251">
        <v>7210968.2899999972</v>
      </c>
      <c r="H44" s="252">
        <f t="shared" si="0"/>
        <v>9974169.3999999966</v>
      </c>
    </row>
    <row r="45" spans="1:8" s="3" customFormat="1" ht="15.75">
      <c r="A45" s="225">
        <v>8</v>
      </c>
      <c r="B45" s="226" t="s">
        <v>326</v>
      </c>
      <c r="C45" s="251">
        <v>33246.037333333334</v>
      </c>
      <c r="D45" s="251">
        <v>5858021.3185296003</v>
      </c>
      <c r="E45" s="273">
        <f t="shared" si="1"/>
        <v>5891267.3558629332</v>
      </c>
      <c r="F45" s="251">
        <v>47092.677333333333</v>
      </c>
      <c r="G45" s="251">
        <v>7149137.8931034664</v>
      </c>
      <c r="H45" s="252">
        <f t="shared" si="0"/>
        <v>7196230.5704367999</v>
      </c>
    </row>
    <row r="46" spans="1:8" s="3" customFormat="1" ht="15.75">
      <c r="A46" s="225">
        <v>8.1</v>
      </c>
      <c r="B46" s="227" t="s">
        <v>327</v>
      </c>
      <c r="C46" s="251"/>
      <c r="D46" s="251"/>
      <c r="E46" s="273">
        <f t="shared" si="1"/>
        <v>0</v>
      </c>
      <c r="F46" s="251"/>
      <c r="G46" s="251"/>
      <c r="H46" s="252">
        <f t="shared" si="0"/>
        <v>0</v>
      </c>
    </row>
    <row r="47" spans="1:8" s="3" customFormat="1" ht="15.75">
      <c r="A47" s="225">
        <v>8.1999999999999993</v>
      </c>
      <c r="B47" s="227" t="s">
        <v>328</v>
      </c>
      <c r="C47" s="251">
        <v>13656.96</v>
      </c>
      <c r="D47" s="251">
        <v>1171334.73184</v>
      </c>
      <c r="E47" s="273">
        <f t="shared" si="1"/>
        <v>1184991.69184</v>
      </c>
      <c r="F47" s="251">
        <v>13656.96</v>
      </c>
      <c r="G47" s="251">
        <v>1199724.1759199998</v>
      </c>
      <c r="H47" s="252">
        <f t="shared" si="0"/>
        <v>1213381.1359199998</v>
      </c>
    </row>
    <row r="48" spans="1:8" s="3" customFormat="1" ht="15.75">
      <c r="A48" s="225">
        <v>8.3000000000000007</v>
      </c>
      <c r="B48" s="227" t="s">
        <v>329</v>
      </c>
      <c r="C48" s="251">
        <v>10966.560000000001</v>
      </c>
      <c r="D48" s="251">
        <v>1050757.98624</v>
      </c>
      <c r="E48" s="273">
        <f t="shared" si="1"/>
        <v>1061724.5462400001</v>
      </c>
      <c r="F48" s="251">
        <v>13656.96</v>
      </c>
      <c r="G48" s="251">
        <v>1187605.7647199999</v>
      </c>
      <c r="H48" s="252">
        <f t="shared" si="0"/>
        <v>1201262.7247199998</v>
      </c>
    </row>
    <row r="49" spans="1:8" s="3" customFormat="1" ht="15.75">
      <c r="A49" s="225">
        <v>8.4</v>
      </c>
      <c r="B49" s="227" t="s">
        <v>330</v>
      </c>
      <c r="C49" s="251">
        <v>4692.96</v>
      </c>
      <c r="D49" s="251">
        <v>1050757.98624</v>
      </c>
      <c r="E49" s="273">
        <f t="shared" si="1"/>
        <v>1055450.94624</v>
      </c>
      <c r="F49" s="251">
        <v>11045.226666666666</v>
      </c>
      <c r="G49" s="251">
        <v>1064716.5332533333</v>
      </c>
      <c r="H49" s="252">
        <f t="shared" si="0"/>
        <v>1075761.7599199999</v>
      </c>
    </row>
    <row r="50" spans="1:8" s="3" customFormat="1" ht="15.75">
      <c r="A50" s="225">
        <v>8.5</v>
      </c>
      <c r="B50" s="227" t="s">
        <v>331</v>
      </c>
      <c r="C50" s="251">
        <v>792.96</v>
      </c>
      <c r="D50" s="251">
        <v>962660.5695312001</v>
      </c>
      <c r="E50" s="273">
        <f t="shared" si="1"/>
        <v>963453.52953120007</v>
      </c>
      <c r="F50" s="251">
        <v>4792.9599999999991</v>
      </c>
      <c r="G50" s="251">
        <v>1064162.28792</v>
      </c>
      <c r="H50" s="252">
        <f t="shared" si="0"/>
        <v>1068955.24792</v>
      </c>
    </row>
    <row r="51" spans="1:8" s="3" customFormat="1" ht="15.75">
      <c r="A51" s="225">
        <v>8.6</v>
      </c>
      <c r="B51" s="227" t="s">
        <v>332</v>
      </c>
      <c r="C51" s="251">
        <v>792.96</v>
      </c>
      <c r="D51" s="251">
        <v>639356.10508799995</v>
      </c>
      <c r="E51" s="273">
        <f t="shared" si="1"/>
        <v>640149.06508799992</v>
      </c>
      <c r="F51" s="251">
        <v>792.96</v>
      </c>
      <c r="G51" s="251">
        <v>977746.73065093311</v>
      </c>
      <c r="H51" s="252">
        <f t="shared" si="0"/>
        <v>978539.69065093307</v>
      </c>
    </row>
    <row r="52" spans="1:8" s="3" customFormat="1" ht="15.75">
      <c r="A52" s="225">
        <v>8.6999999999999993</v>
      </c>
      <c r="B52" s="227" t="s">
        <v>333</v>
      </c>
      <c r="C52" s="251">
        <v>2343.6373333333336</v>
      </c>
      <c r="D52" s="251">
        <v>983153.93959039985</v>
      </c>
      <c r="E52" s="273">
        <f t="shared" si="1"/>
        <v>985497.57692373323</v>
      </c>
      <c r="F52" s="251">
        <v>3147.6106666666669</v>
      </c>
      <c r="G52" s="251">
        <v>1655182.4006391997</v>
      </c>
      <c r="H52" s="252">
        <f t="shared" si="0"/>
        <v>1658330.0113058663</v>
      </c>
    </row>
    <row r="53" spans="1:8" s="3" customFormat="1" ht="26.25" thickBot="1">
      <c r="A53" s="230">
        <v>9</v>
      </c>
      <c r="B53" s="231" t="s">
        <v>334</v>
      </c>
      <c r="C53" s="274"/>
      <c r="D53" s="274"/>
      <c r="E53" s="275">
        <f t="shared" si="1"/>
        <v>0</v>
      </c>
      <c r="F53" s="274"/>
      <c r="G53" s="274"/>
      <c r="H53" s="258">
        <f t="shared" si="0"/>
        <v>0</v>
      </c>
    </row>
  </sheetData>
  <mergeCells count="4">
    <mergeCell ref="A5:A6"/>
    <mergeCell ref="B5:B6"/>
    <mergeCell ref="C5:E5"/>
    <mergeCell ref="F5:H5"/>
  </mergeCells>
  <pageMargins left="0.25" right="0.25" top="0.75" bottom="0.75"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workbookViewId="0">
      <pane xSplit="1" ySplit="4" topLeftCell="B5" activePane="bottomRight" state="frozen"/>
      <selection activeCell="L45" sqref="L45"/>
      <selection pane="topRight" activeCell="L45" sqref="L45"/>
      <selection pane="bottomLeft" activeCell="L45" sqref="L45"/>
      <selection pane="bottomRight" activeCell="L45" sqref="L45"/>
    </sheetView>
  </sheetViews>
  <sheetFormatPr defaultColWidth="9.140625" defaultRowHeight="12.75"/>
  <cols>
    <col min="1" max="1" width="9.5703125" style="2" bestFit="1" customWidth="1"/>
    <col min="2" max="2" width="93.5703125" style="2" customWidth="1"/>
    <col min="3" max="3" width="14.28515625" style="2" customWidth="1"/>
    <col min="4" max="4" width="14.140625" style="2" customWidth="1"/>
    <col min="5" max="11" width="9.7109375" style="13" customWidth="1"/>
    <col min="12" max="16384" width="9.140625" style="13"/>
  </cols>
  <sheetData>
    <row r="1" spans="1:8" ht="15">
      <c r="A1" s="18" t="s">
        <v>196</v>
      </c>
      <c r="B1" s="17" t="str">
        <f>Info!C2</f>
        <v>სს "ვითიბი ბანკი ჯორჯია"</v>
      </c>
      <c r="C1" s="17"/>
      <c r="D1" s="358"/>
    </row>
    <row r="2" spans="1:8" ht="15">
      <c r="A2" s="18" t="s">
        <v>197</v>
      </c>
      <c r="B2" s="454">
        <f>Info!D2</f>
        <v>43190</v>
      </c>
      <c r="C2" s="30"/>
      <c r="D2" s="19"/>
      <c r="E2" s="12"/>
      <c r="F2" s="12"/>
      <c r="G2" s="12"/>
      <c r="H2" s="12"/>
    </row>
    <row r="3" spans="1:8" ht="15">
      <c r="A3" s="18"/>
      <c r="B3" s="17"/>
      <c r="C3" s="30"/>
      <c r="D3" s="19"/>
      <c r="E3" s="12"/>
      <c r="F3" s="12"/>
      <c r="G3" s="12"/>
      <c r="H3" s="12"/>
    </row>
    <row r="4" spans="1:8" ht="15" customHeight="1" thickBot="1">
      <c r="A4" s="219" t="s">
        <v>341</v>
      </c>
      <c r="B4" s="220" t="s">
        <v>195</v>
      </c>
      <c r="C4" s="219"/>
      <c r="D4" s="221" t="s">
        <v>100</v>
      </c>
    </row>
    <row r="5" spans="1:8" ht="15" customHeight="1">
      <c r="A5" s="215" t="s">
        <v>32</v>
      </c>
      <c r="B5" s="216"/>
      <c r="C5" s="217" t="s">
        <v>5</v>
      </c>
      <c r="D5" s="218" t="s">
        <v>6</v>
      </c>
    </row>
    <row r="6" spans="1:8" ht="15" customHeight="1">
      <c r="A6" s="411">
        <v>1</v>
      </c>
      <c r="B6" s="412" t="s">
        <v>200</v>
      </c>
      <c r="C6" s="413">
        <f>C7+C9+C10</f>
        <v>1141792988.1511815</v>
      </c>
      <c r="D6" s="414">
        <f>D7+D9+D10</f>
        <v>1125575540.7295642</v>
      </c>
    </row>
    <row r="7" spans="1:8" ht="15" customHeight="1">
      <c r="A7" s="411">
        <v>1.1000000000000001</v>
      </c>
      <c r="B7" s="415" t="s">
        <v>27</v>
      </c>
      <c r="C7" s="476">
        <v>1061290554.6087964</v>
      </c>
      <c r="D7" s="477">
        <v>1052642477.1104892</v>
      </c>
    </row>
    <row r="8" spans="1:8" ht="25.5">
      <c r="A8" s="411" t="s">
        <v>260</v>
      </c>
      <c r="B8" s="416" t="s">
        <v>335</v>
      </c>
      <c r="C8" s="476">
        <v>5647820</v>
      </c>
      <c r="D8" s="477">
        <v>6188928.1749999998</v>
      </c>
    </row>
    <row r="9" spans="1:8" ht="15" customHeight="1">
      <c r="A9" s="411">
        <v>1.2</v>
      </c>
      <c r="B9" s="415" t="s">
        <v>28</v>
      </c>
      <c r="C9" s="476">
        <v>77790571.804765016</v>
      </c>
      <c r="D9" s="477">
        <v>70236342.935075</v>
      </c>
    </row>
    <row r="10" spans="1:8" ht="15" customHeight="1">
      <c r="A10" s="411">
        <v>1.3</v>
      </c>
      <c r="B10" s="417" t="s">
        <v>83</v>
      </c>
      <c r="C10" s="478">
        <v>2711861.7376199998</v>
      </c>
      <c r="D10" s="477">
        <v>2696720.6839999999</v>
      </c>
    </row>
    <row r="11" spans="1:8" ht="15" customHeight="1">
      <c r="A11" s="411">
        <v>2</v>
      </c>
      <c r="B11" s="412" t="s">
        <v>201</v>
      </c>
      <c r="C11" s="476">
        <v>12666770.430897832</v>
      </c>
      <c r="D11" s="477">
        <v>28147332.684010748</v>
      </c>
    </row>
    <row r="12" spans="1:8" ht="15" customHeight="1">
      <c r="A12" s="411">
        <v>3</v>
      </c>
      <c r="B12" s="412" t="s">
        <v>199</v>
      </c>
      <c r="C12" s="478">
        <v>161914684.94374996</v>
      </c>
      <c r="D12" s="477">
        <v>161914684.94374996</v>
      </c>
    </row>
    <row r="13" spans="1:8" ht="15" customHeight="1" thickBot="1">
      <c r="A13" s="142">
        <v>4</v>
      </c>
      <c r="B13" s="143" t="s">
        <v>261</v>
      </c>
      <c r="C13" s="276">
        <f>C6+C11+C12</f>
        <v>1316374443.5258293</v>
      </c>
      <c r="D13" s="277">
        <f>D6+D11+D12</f>
        <v>1315637558.3573248</v>
      </c>
    </row>
    <row r="14" spans="1:8">
      <c r="B14" s="24"/>
    </row>
    <row r="15" spans="1:8">
      <c r="B15" s="111"/>
    </row>
    <row r="16" spans="1:8">
      <c r="B16" s="111"/>
    </row>
    <row r="17" spans="2:2">
      <c r="B17" s="111"/>
    </row>
    <row r="18" spans="2:2">
      <c r="B18" s="111"/>
    </row>
  </sheetData>
  <pageMargins left="0.7" right="0.7"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zoomScaleNormal="100" workbookViewId="0">
      <pane xSplit="1" ySplit="4" topLeftCell="B5" activePane="bottomRight" state="frozen"/>
      <selection activeCell="L45" sqref="L45"/>
      <selection pane="topRight" activeCell="L45" sqref="L45"/>
      <selection pane="bottomLeft" activeCell="L45" sqref="L45"/>
      <selection pane="bottomRight" activeCell="L45" sqref="L45"/>
    </sheetView>
  </sheetViews>
  <sheetFormatPr defaultRowHeight="15"/>
  <cols>
    <col min="1" max="1" width="9.5703125" style="2" bestFit="1" customWidth="1"/>
    <col min="2" max="2" width="90.42578125" style="2" bestFit="1" customWidth="1"/>
    <col min="3" max="3" width="9.140625" style="2"/>
  </cols>
  <sheetData>
    <row r="1" spans="1:3">
      <c r="A1" s="2" t="s">
        <v>196</v>
      </c>
      <c r="B1" s="2" t="str">
        <f>Info!C2</f>
        <v>სს "ვითიბი ბანკი ჯორჯია"</v>
      </c>
    </row>
    <row r="2" spans="1:3">
      <c r="A2" s="2" t="s">
        <v>197</v>
      </c>
      <c r="B2" s="457">
        <f>Info!D2</f>
        <v>43190</v>
      </c>
    </row>
    <row r="4" spans="1:3" ht="16.5" customHeight="1" thickBot="1">
      <c r="A4" s="232" t="s">
        <v>342</v>
      </c>
      <c r="B4" s="66" t="s">
        <v>156</v>
      </c>
      <c r="C4" s="14"/>
    </row>
    <row r="5" spans="1:3" ht="15.75">
      <c r="A5" s="11"/>
      <c r="B5" s="501" t="s">
        <v>157</v>
      </c>
      <c r="C5" s="502"/>
    </row>
    <row r="6" spans="1:3">
      <c r="A6" s="15">
        <v>1</v>
      </c>
      <c r="B6" s="68" t="s">
        <v>470</v>
      </c>
      <c r="C6" s="69"/>
    </row>
    <row r="7" spans="1:3">
      <c r="A7" s="15">
        <v>2</v>
      </c>
      <c r="B7" s="68" t="s">
        <v>471</v>
      </c>
      <c r="C7" s="69"/>
    </row>
    <row r="8" spans="1:3">
      <c r="A8" s="15">
        <v>3</v>
      </c>
      <c r="B8" s="68" t="s">
        <v>472</v>
      </c>
      <c r="C8" s="69"/>
    </row>
    <row r="9" spans="1:3">
      <c r="A9" s="15">
        <v>4</v>
      </c>
      <c r="B9" s="68" t="s">
        <v>473</v>
      </c>
      <c r="C9" s="69"/>
    </row>
    <row r="10" spans="1:3">
      <c r="A10" s="15">
        <v>5</v>
      </c>
      <c r="B10" s="68" t="s">
        <v>474</v>
      </c>
      <c r="C10" s="69"/>
    </row>
    <row r="11" spans="1:3">
      <c r="A11" s="15"/>
      <c r="B11" s="503"/>
      <c r="C11" s="504"/>
    </row>
    <row r="12" spans="1:3" ht="15.75">
      <c r="A12" s="15"/>
      <c r="B12" s="505" t="s">
        <v>158</v>
      </c>
      <c r="C12" s="506"/>
    </row>
    <row r="13" spans="1:3" ht="15.75">
      <c r="A13" s="15">
        <v>1</v>
      </c>
      <c r="B13" s="28" t="s">
        <v>472</v>
      </c>
      <c r="C13" s="67"/>
    </row>
    <row r="14" spans="1:3" ht="15.75">
      <c r="A14" s="15">
        <v>2</v>
      </c>
      <c r="B14" s="28" t="s">
        <v>475</v>
      </c>
      <c r="C14" s="67"/>
    </row>
    <row r="15" spans="1:3" ht="15.75">
      <c r="A15" s="15">
        <v>3</v>
      </c>
      <c r="B15" s="28" t="s">
        <v>476</v>
      </c>
      <c r="C15" s="67"/>
    </row>
    <row r="16" spans="1:3" ht="15.75">
      <c r="A16" s="15">
        <v>4</v>
      </c>
      <c r="B16" s="28" t="s">
        <v>477</v>
      </c>
      <c r="C16" s="67"/>
    </row>
    <row r="17" spans="1:4" ht="15.75">
      <c r="A17" s="15">
        <v>5</v>
      </c>
      <c r="B17" s="28" t="s">
        <v>478</v>
      </c>
      <c r="C17" s="67"/>
    </row>
    <row r="18" spans="1:4" ht="15.75">
      <c r="A18" s="15">
        <v>6</v>
      </c>
      <c r="B18" s="28" t="s">
        <v>479</v>
      </c>
      <c r="C18" s="67"/>
    </row>
    <row r="19" spans="1:4" ht="15.75" customHeight="1">
      <c r="A19" s="15"/>
      <c r="B19" s="28"/>
      <c r="C19" s="29"/>
    </row>
    <row r="20" spans="1:4" ht="30" customHeight="1">
      <c r="A20" s="15"/>
      <c r="B20" s="507" t="s">
        <v>159</v>
      </c>
      <c r="C20" s="508"/>
    </row>
    <row r="21" spans="1:4">
      <c r="A21" s="15">
        <v>1</v>
      </c>
      <c r="B21" s="68" t="s">
        <v>480</v>
      </c>
      <c r="C21" s="469">
        <v>0.97384321770185212</v>
      </c>
    </row>
    <row r="22" spans="1:4" ht="15.75" customHeight="1">
      <c r="A22" s="15">
        <v>2</v>
      </c>
      <c r="B22" s="68" t="s">
        <v>481</v>
      </c>
      <c r="C22" s="469">
        <v>1.472765597699272E-2</v>
      </c>
    </row>
    <row r="23" spans="1:4" ht="29.25" customHeight="1">
      <c r="A23" s="15"/>
      <c r="B23" s="507" t="s">
        <v>282</v>
      </c>
      <c r="C23" s="508"/>
    </row>
    <row r="24" spans="1:4">
      <c r="A24" s="15">
        <v>1</v>
      </c>
      <c r="B24" s="68" t="s">
        <v>482</v>
      </c>
      <c r="C24" s="469">
        <v>0.59336267254573849</v>
      </c>
      <c r="D24" s="484"/>
    </row>
    <row r="25" spans="1:4" ht="16.5" thickBot="1">
      <c r="A25" s="16"/>
      <c r="B25" s="70"/>
      <c r="C25" s="71"/>
    </row>
  </sheetData>
  <mergeCells count="5">
    <mergeCell ref="B5:C5"/>
    <mergeCell ref="B11:C11"/>
    <mergeCell ref="B12:C12"/>
    <mergeCell ref="B23:C23"/>
    <mergeCell ref="B20:C20"/>
  </mergeCell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zoomScaleNormal="100" workbookViewId="0">
      <pane xSplit="1" ySplit="5" topLeftCell="B6" activePane="bottomRight" state="frozen"/>
      <selection activeCell="L45" sqref="L45"/>
      <selection pane="topRight" activeCell="L45" sqref="L45"/>
      <selection pane="bottomLeft" activeCell="L45" sqref="L45"/>
      <selection pane="bottomRight" activeCell="L45" sqref="L45"/>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196</v>
      </c>
      <c r="B1" s="17" t="str">
        <f>Info!C2</f>
        <v>სს "ვითიბი ბანკი ჯორჯია"</v>
      </c>
    </row>
    <row r="2" spans="1:7" s="22" customFormat="1" ht="15.75" customHeight="1">
      <c r="A2" s="22" t="s">
        <v>197</v>
      </c>
      <c r="B2" s="458">
        <f>Info!D2</f>
        <v>43190</v>
      </c>
    </row>
    <row r="3" spans="1:7" s="22" customFormat="1" ht="15.75" customHeight="1"/>
    <row r="4" spans="1:7" s="22" customFormat="1" ht="15.75" customHeight="1" thickBot="1">
      <c r="A4" s="233" t="s">
        <v>343</v>
      </c>
      <c r="B4" s="234" t="s">
        <v>271</v>
      </c>
      <c r="C4" s="194"/>
      <c r="D4" s="194"/>
      <c r="E4" s="195" t="s">
        <v>100</v>
      </c>
    </row>
    <row r="5" spans="1:7" s="126" customFormat="1" ht="17.45" customHeight="1">
      <c r="A5" s="371"/>
      <c r="B5" s="372"/>
      <c r="C5" s="193" t="s">
        <v>0</v>
      </c>
      <c r="D5" s="193" t="s">
        <v>1</v>
      </c>
      <c r="E5" s="373" t="s">
        <v>2</v>
      </c>
    </row>
    <row r="6" spans="1:7" s="161" customFormat="1" ht="14.45" customHeight="1">
      <c r="A6" s="374"/>
      <c r="B6" s="509" t="s">
        <v>239</v>
      </c>
      <c r="C6" s="509" t="s">
        <v>238</v>
      </c>
      <c r="D6" s="510" t="s">
        <v>237</v>
      </c>
      <c r="E6" s="511"/>
      <c r="G6"/>
    </row>
    <row r="7" spans="1:7" s="161" customFormat="1" ht="99.6" customHeight="1">
      <c r="A7" s="374"/>
      <c r="B7" s="509"/>
      <c r="C7" s="509"/>
      <c r="D7" s="367" t="s">
        <v>236</v>
      </c>
      <c r="E7" s="368" t="s">
        <v>404</v>
      </c>
      <c r="G7"/>
    </row>
    <row r="8" spans="1:7">
      <c r="A8" s="375">
        <v>1</v>
      </c>
      <c r="B8" s="376" t="s">
        <v>161</v>
      </c>
      <c r="C8" s="377">
        <v>53209506</v>
      </c>
      <c r="D8" s="377"/>
      <c r="E8" s="378">
        <v>53209506</v>
      </c>
    </row>
    <row r="9" spans="1:7">
      <c r="A9" s="375">
        <v>2</v>
      </c>
      <c r="B9" s="376" t="s">
        <v>162</v>
      </c>
      <c r="C9" s="377">
        <v>274785427</v>
      </c>
      <c r="D9" s="377"/>
      <c r="E9" s="378">
        <v>274785427</v>
      </c>
    </row>
    <row r="10" spans="1:7">
      <c r="A10" s="375">
        <v>3</v>
      </c>
      <c r="B10" s="376" t="s">
        <v>235</v>
      </c>
      <c r="C10" s="377">
        <v>186358692.09</v>
      </c>
      <c r="D10" s="377"/>
      <c r="E10" s="378">
        <v>186358692.09</v>
      </c>
    </row>
    <row r="11" spans="1:7" ht="25.5">
      <c r="A11" s="375">
        <v>4</v>
      </c>
      <c r="B11" s="376" t="s">
        <v>192</v>
      </c>
      <c r="C11" s="377">
        <v>0</v>
      </c>
      <c r="D11" s="377"/>
      <c r="E11" s="378">
        <v>0</v>
      </c>
    </row>
    <row r="12" spans="1:7">
      <c r="A12" s="375">
        <v>5</v>
      </c>
      <c r="B12" s="376" t="s">
        <v>164</v>
      </c>
      <c r="C12" s="377">
        <v>111471103</v>
      </c>
      <c r="D12" s="377"/>
      <c r="E12" s="378">
        <v>111471103</v>
      </c>
    </row>
    <row r="13" spans="1:7">
      <c r="A13" s="375">
        <v>6.1</v>
      </c>
      <c r="B13" s="376" t="s">
        <v>165</v>
      </c>
      <c r="C13" s="379">
        <v>967900895.63392401</v>
      </c>
      <c r="D13" s="377"/>
      <c r="E13" s="378">
        <v>967900895.63392401</v>
      </c>
    </row>
    <row r="14" spans="1:7">
      <c r="A14" s="375">
        <v>6.2</v>
      </c>
      <c r="B14" s="380" t="s">
        <v>166</v>
      </c>
      <c r="C14" s="379">
        <v>-56546062.856199205</v>
      </c>
      <c r="D14" s="377"/>
      <c r="E14" s="378">
        <v>-56546062.856199205</v>
      </c>
    </row>
    <row r="15" spans="1:7">
      <c r="A15" s="375">
        <v>6</v>
      </c>
      <c r="B15" s="376" t="s">
        <v>234</v>
      </c>
      <c r="C15" s="377">
        <v>911354832.77772474</v>
      </c>
      <c r="D15" s="377"/>
      <c r="E15" s="378">
        <v>911354832.77772474</v>
      </c>
    </row>
    <row r="16" spans="1:7" ht="25.5">
      <c r="A16" s="375">
        <v>7</v>
      </c>
      <c r="B16" s="376" t="s">
        <v>168</v>
      </c>
      <c r="C16" s="377">
        <v>8003903</v>
      </c>
      <c r="D16" s="377"/>
      <c r="E16" s="378">
        <v>8003903</v>
      </c>
    </row>
    <row r="17" spans="1:7">
      <c r="A17" s="375">
        <v>8</v>
      </c>
      <c r="B17" s="376" t="s">
        <v>169</v>
      </c>
      <c r="C17" s="377">
        <v>9340842.4400000013</v>
      </c>
      <c r="D17" s="377"/>
      <c r="E17" s="378">
        <v>9340842.4400000013</v>
      </c>
      <c r="F17" s="6"/>
      <c r="G17" s="6"/>
    </row>
    <row r="18" spans="1:7">
      <c r="A18" s="375">
        <v>9</v>
      </c>
      <c r="B18" s="376" t="s">
        <v>170</v>
      </c>
      <c r="C18" s="377">
        <v>54000</v>
      </c>
      <c r="D18" s="377"/>
      <c r="E18" s="378">
        <v>54000</v>
      </c>
      <c r="G18" s="6"/>
    </row>
    <row r="19" spans="1:7" ht="25.5">
      <c r="A19" s="375">
        <v>10</v>
      </c>
      <c r="B19" s="376" t="s">
        <v>171</v>
      </c>
      <c r="C19" s="377">
        <v>37968760</v>
      </c>
      <c r="D19" s="377">
        <v>7953591</v>
      </c>
      <c r="E19" s="378">
        <v>30015169</v>
      </c>
      <c r="G19" s="6"/>
    </row>
    <row r="20" spans="1:7">
      <c r="A20" s="375">
        <v>11</v>
      </c>
      <c r="B20" s="376" t="s">
        <v>172</v>
      </c>
      <c r="C20" s="377">
        <v>38825531.780000001</v>
      </c>
      <c r="D20" s="377"/>
      <c r="E20" s="378">
        <v>38825531.780000001</v>
      </c>
    </row>
    <row r="21" spans="1:7" ht="51.75" thickBot="1">
      <c r="A21" s="381"/>
      <c r="B21" s="382" t="s">
        <v>378</v>
      </c>
      <c r="C21" s="327">
        <f>SUM(C8:C12, C15:C20)</f>
        <v>1631372598.0877249</v>
      </c>
      <c r="D21" s="327">
        <f>SUM(D8:D12, D15:D20)</f>
        <v>7953591</v>
      </c>
      <c r="E21" s="383">
        <f>SUM(E8:E12, E15:E20)</f>
        <v>1623419007.0877249</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zoomScaleNormal="100" workbookViewId="0">
      <pane xSplit="1" ySplit="4" topLeftCell="B5" activePane="bottomRight" state="frozen"/>
      <selection activeCell="L45" sqref="L45"/>
      <selection pane="topRight" activeCell="L45" sqref="L45"/>
      <selection pane="bottomLeft" activeCell="L45" sqref="L45"/>
      <selection pane="bottomRight" activeCell="L45" sqref="L45"/>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196</v>
      </c>
      <c r="B1" s="17" t="str">
        <f>Info!C2</f>
        <v>სს "ვითიბი ბანკი ჯორჯია"</v>
      </c>
    </row>
    <row r="2" spans="1:6" s="22" customFormat="1" ht="15.75" customHeight="1">
      <c r="A2" s="22" t="s">
        <v>197</v>
      </c>
      <c r="B2" s="458">
        <f>Info!D2</f>
        <v>43190</v>
      </c>
      <c r="C2"/>
      <c r="D2"/>
      <c r="E2"/>
      <c r="F2"/>
    </row>
    <row r="3" spans="1:6" s="22" customFormat="1" ht="15.75" customHeight="1">
      <c r="C3"/>
      <c r="D3"/>
      <c r="E3"/>
      <c r="F3"/>
    </row>
    <row r="4" spans="1:6" s="22" customFormat="1" ht="48" customHeight="1" thickBot="1">
      <c r="A4" s="22" t="s">
        <v>344</v>
      </c>
      <c r="B4" s="201" t="s">
        <v>275</v>
      </c>
      <c r="C4" s="195" t="s">
        <v>100</v>
      </c>
      <c r="D4"/>
      <c r="E4"/>
      <c r="F4"/>
    </row>
    <row r="5" spans="1:6" ht="42" customHeight="1">
      <c r="A5" s="196">
        <v>1</v>
      </c>
      <c r="B5" s="197" t="s">
        <v>352</v>
      </c>
      <c r="C5" s="278">
        <f>'7. LI1'!E21</f>
        <v>1623419007.0877249</v>
      </c>
    </row>
    <row r="6" spans="1:6" s="186" customFormat="1">
      <c r="A6" s="125">
        <v>2.1</v>
      </c>
      <c r="B6" s="203" t="s">
        <v>276</v>
      </c>
      <c r="C6" s="279">
        <v>151511457.29791999</v>
      </c>
    </row>
    <row r="7" spans="1:6" s="4" customFormat="1" ht="38.25" customHeight="1" outlineLevel="1">
      <c r="A7" s="202">
        <v>2.2000000000000002</v>
      </c>
      <c r="B7" s="198" t="s">
        <v>277</v>
      </c>
      <c r="C7" s="280">
        <v>135593086.88099998</v>
      </c>
    </row>
    <row r="8" spans="1:6" s="4" customFormat="1" ht="33.75" customHeight="1">
      <c r="A8" s="202">
        <v>3</v>
      </c>
      <c r="B8" s="199" t="s">
        <v>353</v>
      </c>
      <c r="C8" s="281">
        <f>SUM(C5:C7)</f>
        <v>1910523551.266645</v>
      </c>
    </row>
    <row r="9" spans="1:6" s="186" customFormat="1">
      <c r="A9" s="125">
        <v>4</v>
      </c>
      <c r="B9" s="206" t="s">
        <v>272</v>
      </c>
      <c r="C9" s="279">
        <v>16177506.167200321</v>
      </c>
    </row>
    <row r="10" spans="1:6" s="4" customFormat="1" ht="25.5" outlineLevel="1">
      <c r="A10" s="202">
        <v>5.0999999999999996</v>
      </c>
      <c r="B10" s="198" t="s">
        <v>283</v>
      </c>
      <c r="C10" s="280">
        <v>-63440001.483403981</v>
      </c>
    </row>
    <row r="11" spans="1:6" s="4" customFormat="1" ht="25.5" outlineLevel="1">
      <c r="A11" s="202">
        <v>5.2</v>
      </c>
      <c r="B11" s="198" t="s">
        <v>284</v>
      </c>
      <c r="C11" s="280">
        <v>-132881225.14337999</v>
      </c>
    </row>
    <row r="12" spans="1:6" s="4" customFormat="1" ht="19.5" customHeight="1">
      <c r="A12" s="202">
        <v>6</v>
      </c>
      <c r="B12" s="204" t="s">
        <v>273</v>
      </c>
      <c r="C12" s="384">
        <v>43551</v>
      </c>
    </row>
    <row r="13" spans="1:6" s="4" customFormat="1" ht="26.25" customHeight="1" thickBot="1">
      <c r="A13" s="205">
        <v>7</v>
      </c>
      <c r="B13" s="200" t="s">
        <v>274</v>
      </c>
      <c r="C13" s="282">
        <f>SUM(C8:C12)</f>
        <v>1730423381.8070614</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scale="91"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6oBggnCOvoSGgquxWtSxybOj5xg=</DigestValue>
    </Reference>
    <Reference URI="#idOfficeObject" Type="http://www.w3.org/2000/09/xmldsig#Object">
      <DigestMethod Algorithm="http://www.w3.org/2000/09/xmldsig#sha1"/>
      <DigestValue>1Pv2pbz0MCJIepcwQ3CIXmeUCjc=</DigestValue>
    </Reference>
    <Reference URI="#idSignedProperties" Type="http://uri.etsi.org/01903#SignedProperties">
      <Transforms>
        <Transform Algorithm="http://www.w3.org/TR/2001/REC-xml-c14n-20010315"/>
      </Transforms>
      <DigestMethod Algorithm="http://www.w3.org/2000/09/xmldsig#sha1"/>
      <DigestValue>9YReDxJA4qCPs/wUG63g6WxS0uI=</DigestValue>
    </Reference>
  </SignedInfo>
  <SignatureValue>mIcxEoUhdnFD9qR/5oOM+H2mEROTSP5Xq3og5nEIM9JJ4vylUmXv6lF4I8kC4uZrxmnBvKxIY98f
/ZxbJIK2LK97mqBpTd8fgEbRKmr/jTlWin4NiZ3/tLMkiZZZUTkbQr/s27l3CMJ08HI1w3ZKAPyX
y332nJd2CBYHZNaAuFP8AAGijtBnlpeC81J2p8JYXnHxd9Y4hCOsa4SZDNiAPOFF0FuZu3XJ4/e9
URrms3L051fsMUx+/ew4/Xv5Nlg9Sig0EPNNpwWl40+AiIX7bwS/gHl/Ho5wWEWzW7wcs3+TkiLW
YgFXzwpyrRXxNXho0C6n4wFAwTOsFRwkKAHFPA==</SignatureValue>
  <KeyInfo>
    <X509Data>
      <X509Certificate>MIIGRjCCBS6gAwIBAgIKfDjd0gACAAAc8jANBgkqhkiG9w0BAQsFADBKMRIwEAYKCZImiZPyLGQB
GRYCZ2UxEzARBgoJkiaJk/IsZAEZFgNuYmcxHzAdBgNVBAMTFk5CRyBDbGFzcyAyIElOVCBTdWIg
Q0EwHhcNMTcwMjE1MTQwMzUxWhcNMTkwMjE1MTQwMzUxWjBEMR0wGwYDVQQKExRKU0MgVlRCIEJh
bmsgR2VvcmdpYTEjMCEGA1UEAxMaQlZUIC0gSXJha2xpIENoYWtobmFzaHZpbGkwggEiMA0GCSqG
SIb3DQEBAQUAA4IBDwAwggEKAoIBAQCxiGLThxYQeGn4FuZNM9noJRo9aIVyE/DUxVWijsXuBo3b
OSd8GS+htVeNMBTh3RgGVtsfBzi9FrGBHyLySpHVbyxDpf4B/yWV+FjWhH31N6MXsFpXS3xjuPNO
DCtNdt+A/xHmgUggUfnIhrVg3/FyJglYOwVgHsiWGQT0DGNoDC9apsWmHdsSVUohOiIQx3OSjQqA
Kk2fIp4808hi2U2dgNLk2GRVdQQe7ojjsfIkJI/cbqok4aephw5tRYbz4QQ9m+NIAyisdUFJUnWE
JsRGxisGGFPEMrEJfY6cB3Ix7ZpNGqppp1d0fEHB5lNMO/cHHqqPsZdGxZu36HdEKHcNAgMBAAGj
ggMyMIIDLjA8BgkrBgEEAYI3FQcELzAtBiUrBgEEAYI3FQjmsmCDjfVEhoGZCYO4oUqDvoRxBIHP
kBGGr54RAgFkAgEbMB0GA1UdJQQWMBQGCCsGAQUFBwMCBggrBgEFBQcDBDALBgNVHQ8EBAMCB4Aw
JwYJKwYBBAGCNxUKBBowGDAKBggrBgEFBQcDAjAKBggrBgEFBQcDBDAdBgNVHQ4EFgQU+lTZw8pa
NUKj1la805ElgWahjMswHwYDVR0jBBgwFoAUwy7SL/BMLxnCJ4L89i6sarBJz8EwggElBgNVHR8E
ggEcMIIBGDCCARSgggEQoIIBDIaBx2xkYXA6Ly8vQ049TkJHJTIwQ2xhc3MlMjAyJTIwSU5UJTIw
U3ViJTIwQ0EoMSksQ049bmJnLXN1YkNBLENOPUNEUCxDTj1QdWJsaWMlMjBLZXklMjBTZXJ2aWNl
cyxDTj1TZXJ2aWNlcyxDTj1Db25maWd1cmF0aW9uLERDPW5iZyxEQz1nZT9jZXJ0aWZpY2F0ZVJl
dm9jYXRpb25MaXN0P2Jhc2U/b2JqZWN0Q2xhc3M9Y1JMRGlzdHJpYnV0aW9uUG9pbnSGQGh0dHA6
Ly9jcmwubmJnLmdvdi5nZS9jYS9OQkclMjBDbGFzcyUyMDIlMjBJTlQlMjBTdWIlMjBDQSgxKS5j
cmwwggEuBggrBgEFBQcBAQSCASAwggEcMIG6BggrBgEFBQcwAoaBrWxkYXA6Ly8vQ049TkJHJTIw
Q2xhc3MlMjAyJTIwSU5UJTIwU3ViJTIwQ0EsQ049QUlBLENOPVB1YmxpYyUyMEtleSUyMFNlcnZp
Y2VzLENOPVNlcnZpY2VzLENOPUNvbmZpZ3VyYXRpb24sREM9bmJnLERDPWdlP2NBQ2VydGlmaWNh
dGU/YmFzZT9vYmplY3RDbGFzcz1jZXJ0aWZpY2F0aW9uQXV0aG9yaXR5MF0GCCsGAQUFBzAChlFo
dHRwOi8vY3JsLm5iZy5nb3YuZ2UvY2EvbmJnLXN1YkNBLm5iZy5nZV9OQkclMjBDbGFzcyUyMDIl
MjBJTlQlMjBTdWIlMjBDQSgyKS5jcnQwDQYJKoZIhvcNAQELBQADggEBAJDTni8aCYhYPDilYMrO
LroqTQXHPkDBrYvpC8FrzCK65+n0pacE6n/L1pkGm6+HqaDiYleRdshj8tcBTFU/K7d+SrE+UB4e
GXv/UPcvrLSlPd3ro2ZVN/ucbOgbbpPRQ9838hTccZtg3HLyk3Sx2tmdu1Rz/ABtv/uO1oHyFylZ
ppJKy3+oM1Mz3cBMtaaEXskmA900BC89lmBli7Cn1ppQzhVvf9H1/VCLdBlMwE4YvKqsr21GTrwg
nfbBOQ8AHSkiB1DU9579jNijmlADADyDajNh7gQXkjg1Wv89j+QvA5Gtl4zNgr+lCnmFYbjL4E7v
NbT1K3jj/DoWlco9nKI=</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7.bin?ContentType=application/vnd.openxmlformats-officedocument.spreadsheetml.printerSettings">
        <DigestMethod Algorithm="http://www.w3.org/2000/09/xmldsig#sha1"/>
        <DigestValue>thNHhldpSrpZm4gQWzoF5E05lIU=</DigestValue>
      </Reference>
      <Reference URI="/xl/worksheets/sheet9.xml?ContentType=application/vnd.openxmlformats-officedocument.spreadsheetml.worksheet+xml">
        <DigestMethod Algorithm="http://www.w3.org/2000/09/xmldsig#sha1"/>
        <DigestValue>tyFspgnLg91n0sidG6WB1EnUh84=</DigestValue>
      </Reference>
      <Reference URI="/xl/printerSettings/printerSettings6.bin?ContentType=application/vnd.openxmlformats-officedocument.spreadsheetml.printerSettings">
        <DigestMethod Algorithm="http://www.w3.org/2000/09/xmldsig#sha1"/>
        <DigestValue>BVVQXRAzfcTKh4tiQs0u3pR56A8=</DigestValue>
      </Reference>
      <Reference URI="/xl/worksheets/sheet12.xml?ContentType=application/vnd.openxmlformats-officedocument.spreadsheetml.worksheet+xml">
        <DigestMethod Algorithm="http://www.w3.org/2000/09/xmldsig#sha1"/>
        <DigestValue>XqaPFVOXCIjY5RHOwUH2B1tQGf0=</DigestValue>
      </Reference>
      <Reference URI="/xl/printerSettings/printerSettings5.bin?ContentType=application/vnd.openxmlformats-officedocument.spreadsheetml.printerSettings">
        <DigestMethod Algorithm="http://www.w3.org/2000/09/xmldsig#sha1"/>
        <DigestValue>dq/TYROoJvmny9Orkavya9ciRCQ=</DigestValue>
      </Reference>
      <Reference URI="/xl/worksheets/sheet11.xml?ContentType=application/vnd.openxmlformats-officedocument.spreadsheetml.worksheet+xml">
        <DigestMethod Algorithm="http://www.w3.org/2000/09/xmldsig#sha1"/>
        <DigestValue>IfcI8cpJRIuhLolyfvjjGcriyJE=</DigestValue>
      </Reference>
      <Reference URI="/xl/sharedStrings.xml?ContentType=application/vnd.openxmlformats-officedocument.spreadsheetml.sharedStrings+xml">
        <DigestMethod Algorithm="http://www.w3.org/2000/09/xmldsig#sha1"/>
        <DigestValue>lGwYdDuMkyVsIb00PqI16WFgb4g=</DigestValue>
      </Reference>
      <Reference URI="/xl/printerSettings/printerSettings4.bin?ContentType=application/vnd.openxmlformats-officedocument.spreadsheetml.printerSettings">
        <DigestMethod Algorithm="http://www.w3.org/2000/09/xmldsig#sha1"/>
        <DigestValue>dq/TYROoJvmny9Orkavya9ciRCQ=</DigestValue>
      </Reference>
      <Reference URI="/xl/worksheets/sheet18.xml?ContentType=application/vnd.openxmlformats-officedocument.spreadsheetml.worksheet+xml">
        <DigestMethod Algorithm="http://www.w3.org/2000/09/xmldsig#sha1"/>
        <DigestValue>Zcp2iy/TDyWAQ82Yu9kLcq0t/ng=</DigestValue>
      </Reference>
      <Reference URI="/xl/worksheets/sheet5.xml?ContentType=application/vnd.openxmlformats-officedocument.spreadsheetml.worksheet+xml">
        <DigestMethod Algorithm="http://www.w3.org/2000/09/xmldsig#sha1"/>
        <DigestValue>hZMo4GtCb8IGjr3CJzzcN9HHM0w=</DigestValue>
      </Reference>
      <Reference URI="/xl/printerSettings/printerSettings8.bin?ContentType=application/vnd.openxmlformats-officedocument.spreadsheetml.printerSettings">
        <DigestMethod Algorithm="http://www.w3.org/2000/09/xmldsig#sha1"/>
        <DigestValue>GMoAw70MJj0rHdJWMJfk6AeUSj0=</DigestValue>
      </Reference>
      <Reference URI="/xl/worksheets/sheet6.xml?ContentType=application/vnd.openxmlformats-officedocument.spreadsheetml.worksheet+xml">
        <DigestMethod Algorithm="http://www.w3.org/2000/09/xmldsig#sha1"/>
        <DigestValue>WhlvIWdFWvKB9NNFSGYY39+2bTA=</DigestValue>
      </Reference>
      <Reference URI="/xl/printerSettings/printerSettings3.bin?ContentType=application/vnd.openxmlformats-officedocument.spreadsheetml.printerSettings">
        <DigestMethod Algorithm="http://www.w3.org/2000/09/xmldsig#sha1"/>
        <DigestValue>GMoAw70MJj0rHdJWMJfk6AeUSj0=</DigestValue>
      </Reference>
      <Reference URI="/xl/printerSettings/printerSettings2.bin?ContentType=application/vnd.openxmlformats-officedocument.spreadsheetml.printerSettings">
        <DigestMethod Algorithm="http://www.w3.org/2000/09/xmldsig#sha1"/>
        <DigestValue>GMoAw70MJj0rHdJWMJfk6AeUSj0=</DigestValue>
      </Reference>
      <Reference URI="/xl/worksheets/sheet7.xml?ContentType=application/vnd.openxmlformats-officedocument.spreadsheetml.worksheet+xml">
        <DigestMethod Algorithm="http://www.w3.org/2000/09/xmldsig#sha1"/>
        <DigestValue>4xJngN5lliXZqPLghugrA04vt30=</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8.xml?ContentType=application/vnd.openxmlformats-officedocument.spreadsheetml.worksheet+xml">
        <DigestMethod Algorithm="http://www.w3.org/2000/09/xmldsig#sha1"/>
        <DigestValue>nqbxIBzoLW3iiH5Q8vLxqstL7fY=</DigestValue>
      </Reference>
      <Reference URI="/xl/printerSettings/printerSettings10.bin?ContentType=application/vnd.openxmlformats-officedocument.spreadsheetml.printerSettings">
        <DigestMethod Algorithm="http://www.w3.org/2000/09/xmldsig#sha1"/>
        <DigestValue>MDRp8elnGi7fOuwClzmJiRJzv5Y=</DigestValue>
      </Reference>
      <Reference URI="/xl/worksheets/sheet10.xml?ContentType=application/vnd.openxmlformats-officedocument.spreadsheetml.worksheet+xml">
        <DigestMethod Algorithm="http://www.w3.org/2000/09/xmldsig#sha1"/>
        <DigestValue>oiU/L/64LF89yc83BiwjN8Jr5AM=</DigestValue>
      </Reference>
      <Reference URI="/xl/printerSettings/printerSettings9.bin?ContentType=application/vnd.openxmlformats-officedocument.spreadsheetml.printerSettings">
        <DigestMethod Algorithm="http://www.w3.org/2000/09/xmldsig#sha1"/>
        <DigestValue>JcybqhzCpVVoTibw3bfbcvMgtx4=</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dq/TYROoJvmny9Orkavya9ciRCQ=</DigestValue>
      </Reference>
      <Reference URI="/xl/printerSettings/printerSettings13.bin?ContentType=application/vnd.openxmlformats-officedocument.spreadsheetml.printerSettings">
        <DigestMethod Algorithm="http://www.w3.org/2000/09/xmldsig#sha1"/>
        <DigestValue>JcybqhzCpVVoTibw3bfbcvMgtx4=</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GMoAw70MJj0rHdJWMJfk6AeUSj0=</DigestValue>
      </Reference>
      <Reference URI="/xl/worksheets/sheet3.xml?ContentType=application/vnd.openxmlformats-officedocument.spreadsheetml.worksheet+xml">
        <DigestMethod Algorithm="http://www.w3.org/2000/09/xmldsig#sha1"/>
        <DigestValue>77JOOxGY3Vkehah1yA4o8ZwYuTI=</DigestValue>
      </Reference>
      <Reference URI="/xl/printerSettings/printerSettings15.bin?ContentType=application/vnd.openxmlformats-officedocument.spreadsheetml.printerSettings">
        <DigestMethod Algorithm="http://www.w3.org/2000/09/xmldsig#sha1"/>
        <DigestValue>MDRp8elnGi7fOuwClzmJiRJzv5Y=</DigestValue>
      </Reference>
      <Reference URI="/xl/worksheets/sheet2.xml?ContentType=application/vnd.openxmlformats-officedocument.spreadsheetml.worksheet+xml">
        <DigestMethod Algorithm="http://www.w3.org/2000/09/xmldsig#sha1"/>
        <DigestValue>vVrMn1v4r5UukHNvLV4UeGymW28=</DigestValue>
      </Reference>
      <Reference URI="/xl/printerSettings/printerSettings14.bin?ContentType=application/vnd.openxmlformats-officedocument.spreadsheetml.printerSettings">
        <DigestMethod Algorithm="http://www.w3.org/2000/09/xmldsig#sha1"/>
        <DigestValue>Db/y4QQObv58ZEFmsBqC/QPDV/o=</DigestValue>
      </Reference>
      <Reference URI="/xl/worksheets/sheet4.xml?ContentType=application/vnd.openxmlformats-officedocument.spreadsheetml.worksheet+xml">
        <DigestMethod Algorithm="http://www.w3.org/2000/09/xmldsig#sha1"/>
        <DigestValue>JgaJkIkO4iFUP0CetU3USoqqG20=</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XJEVlKkJyzUWle3/snWoinZcaDo=</DigestValue>
      </Reference>
      <Reference URI="/xl/worksheets/sheet17.xml?ContentType=application/vnd.openxmlformats-officedocument.spreadsheetml.worksheet+xml">
        <DigestMethod Algorithm="http://www.w3.org/2000/09/xmldsig#sha1"/>
        <DigestValue>xiZXlXB18JlQM8yP7IPSRE4XKTU=</DigestValue>
      </Reference>
      <Reference URI="/xl/worksheets/sheet1.xml?ContentType=application/vnd.openxmlformats-officedocument.spreadsheetml.worksheet+xml">
        <DigestMethod Algorithm="http://www.w3.org/2000/09/xmldsig#sha1"/>
        <DigestValue>I4tLsTT63+la5EpndaMzZ9bF54A=</DigestValue>
      </Reference>
      <Reference URI="/xl/styles.xml?ContentType=application/vnd.openxmlformats-officedocument.spreadsheetml.styles+xml">
        <DigestMethod Algorithm="http://www.w3.org/2000/09/xmldsig#sha1"/>
        <DigestValue>qjU/xNuZSriDqVRck7h4Xke9Zm0=</DigestValue>
      </Reference>
      <Reference URI="/xl/worksheets/sheet16.xml?ContentType=application/vnd.openxmlformats-officedocument.spreadsheetml.worksheet+xml">
        <DigestMethod Algorithm="http://www.w3.org/2000/09/xmldsig#sha1"/>
        <DigestValue>ATsPM82qhUzH7MJ/a/+3L4s7j5A=</DigestValue>
      </Reference>
      <Reference URI="/xl/printerSettings/printerSettings1.bin?ContentType=application/vnd.openxmlformats-officedocument.spreadsheetml.printerSettings">
        <DigestMethod Algorithm="http://www.w3.org/2000/09/xmldsig#sha1"/>
        <DigestValue>X942vGhVWuakAZIhZi3VUZafUnM=</DigestValue>
      </Reference>
      <Reference URI="/xl/worksheets/sheet15.xml?ContentType=application/vnd.openxmlformats-officedocument.spreadsheetml.worksheet+xml">
        <DigestMethod Algorithm="http://www.w3.org/2000/09/xmldsig#sha1"/>
        <DigestValue>9j1g1RkS2aZSfVwJhDu1OjhHG70=</DigestValue>
      </Reference>
      <Reference URI="/xl/printerSettings/printerSettings17.bin?ContentType=application/vnd.openxmlformats-officedocument.spreadsheetml.printerSettings">
        <DigestMethod Algorithm="http://www.w3.org/2000/09/xmldsig#sha1"/>
        <DigestValue>thNHhldpSrpZm4gQWzoF5E05lIU=</DigestValue>
      </Reference>
      <Reference URI="/xl/calcChain.xml?ContentType=application/vnd.openxmlformats-officedocument.spreadsheetml.calcChain+xml">
        <DigestMethod Algorithm="http://www.w3.org/2000/09/xmldsig#sha1"/>
        <DigestValue>7etQBp0qItqmvK4jDlpx6FywMgg=</DigestValue>
      </Reference>
      <Reference URI="/xl/printerSettings/printerSettings18.bin?ContentType=application/vnd.openxmlformats-officedocument.spreadsheetml.printerSettings">
        <DigestMethod Algorithm="http://www.w3.org/2000/09/xmldsig#sha1"/>
        <DigestValue>hDct8mkCqn0Rt0lKz8jFjzHCCFs=</DigestValue>
      </Reference>
      <Reference URI="/xl/worksheets/sheet14.xml?ContentType=application/vnd.openxmlformats-officedocument.spreadsheetml.worksheet+xml">
        <DigestMethod Algorithm="http://www.w3.org/2000/09/xmldsig#sha1"/>
        <DigestValue>Qsiae5InB9qLueD7w8Uba0tk7Fk=</DigestValue>
      </Reference>
      <Reference URI="/xl/theme/theme1.xml?ContentType=application/vnd.openxmlformats-officedocument.theme+xml">
        <DigestMethod Algorithm="http://www.w3.org/2000/09/xmldsig#sha1"/>
        <DigestValue>9qmLS+LilE9mSl2hTMj5oHE8VR8=</DigestValue>
      </Reference>
      <Reference URI="/xl/worksheets/sheet13.xml?ContentType=application/vnd.openxmlformats-officedocument.spreadsheetml.worksheet+xml">
        <DigestMethod Algorithm="http://www.w3.org/2000/09/xmldsig#sha1"/>
        <DigestValue>4GlnmyTTRcYqfiTQ/BnjONTq7Xg=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2018-04-30T13:58:19Z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gamgvirvaloba</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2018-04-30T13:58:19Z</xd:SigningTime>
          <xd:SigningCertificate>
            <xd:Cert>
              <xd:CertDigest>
                <DigestMethod Algorithm="http://www.w3.org/2000/09/xmldsig#sha1"/>
                <DigestValue>f6GPuNFIQUqVaJW6IcOgDL7fNEQ=</DigestValue>
              </xd:CertDigest>
              <xd:IssuerSerial>
                <X509IssuerName>CN=NBG Class 2 INT Sub CA, DC=nbg, DC=ge</X509IssuerName>
                <X509SerialNumber>586622445381999822642418</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2QdhRFQDAS85t+3WD8NAk8iQrEQ=</DigestValue>
    </Reference>
    <Reference URI="#idOfficeObject" Type="http://www.w3.org/2000/09/xmldsig#Object">
      <DigestMethod Algorithm="http://www.w3.org/2000/09/xmldsig#sha1"/>
      <DigestValue>Nn9GTbVT814DnFwf3XSTnQa5TWM=</DigestValue>
    </Reference>
    <Reference URI="#idSignedProperties" Type="http://uri.etsi.org/01903#SignedProperties">
      <Transforms>
        <Transform Algorithm="http://www.w3.org/TR/2001/REC-xml-c14n-20010315"/>
      </Transforms>
      <DigestMethod Algorithm="http://www.w3.org/2000/09/xmldsig#sha1"/>
      <DigestValue>TZH5v8BxbZOT78Qh7BIGuYeblMw=</DigestValue>
    </Reference>
  </SignedInfo>
  <SignatureValue>dQPShuTC5PAvPaqjT4mFp0aMBQK1AUU8KMgjXRo5EeXqx0OnCTFQtPVuMgaZBpwfLDRd8qZ91HSd
F7HYSEbEl0KdVXIMJ8dpwb+TUvqO7fX39+CF4ZSxhmqbeVsx3m10LyTn5k1aIX/sYFqQe+duhblj
Vg+5V0/bBKO0VjystKUdHIY/PH+Iitrwukm+zXS+vUVDxhSm86xixlS37amqF1XbZdguvtKqR/TD
SnUpWQ8sSCIXpau6PWGFVEsBzSVTGubWi9kTNChM7SKL7RR1tHlY1HhU7PUOLNui8Edsj+0gKUxt
oIqFDxr6LAvWO0lAQ4s4PouaZTQcGEje0T34HA==</SignatureValue>
  <KeyInfo>
    <X509Data>
      <X509Certificate>MIIGRzCCBS+gAwIBAgIKfDqPOwACAAAc8zANBgkqhkiG9w0BAQsFADBKMRIwEAYKCZImiZPyLGQB
GRYCZ2UxEzARBgoJkiaJk/IsZAEZFgNuYmcxHzAdBgNVBAMTFk5CRyBDbGFzcyAyIElOVCBTdWIg
Q0EwHhcNMTcwMjE1MTQwNTQyWhcNMTkwMjE1MTQwNTQyWjBFMR0wGwYDVQQKExRKU0MgVlRCIEJh
bmsgR2VvcmdpYTEkMCIGA1UEAxMbQlZUIC0gTWFtdWthIE1lbnRlc2hhc2h2aWxpMIIBIjANBgkq
hkiG9w0BAQEFAAOCAQ8AMIIBCgKCAQEAxeVVCxCoi4pDBdJ+5GHxOkKIgddDlIH0perz15ZRrHpe
XD1qOTrIQtcMDbbUpMhbpKslGfjbkxqUt2RXk0Ns8Fq9IttcQab+kNqFt2Ywp6NPdOgalOHgAFLW
8EuSxeYTv8wXm8ljySIt83rhLcg2n0eoIF49UGAohc8REq4q6aZTkfodnKJypqUJ+lfYXfFPRwnm
l3GDmwOjaETIXgz61bvUvh7tLqeKt+ypZprAORTDVvyxxZh5yN0INTg1s4vna4NiaIsf1qBHSdxt
S7L34gvgrOIEfUptlDGJaDKVn0gcMg0GwTXObkdafziwZAUlmgDD1EyWcLYc0qsnNeJdrQIDAQAB
o4IDMjCCAy4wPAYJKwYBBAGCNxUHBC8wLQYlKwYBBAGCNxUI5rJgg431RIaBmQmDuKFKg76EcQSB
z5ARhq+eEQIBZAIBGzAdBgNVHSUEFjAUBggrBgEFBQcDAgYIKwYBBQUHAwQwCwYDVR0PBAQDAgeA
MCcGCSsGAQQBgjcVCgQaMBgwCgYIKwYBBQUHAwIwCgYIKwYBBQUHAwQwHQYDVR0OBBYEFK8OetPi
iRuq+Bn2DjLNoPnyAkXnMB8GA1UdIwQYMBaAFMMu0i/wTC8ZwieC/PYurGqwSc/BMIIBJQYDVR0f
BIIBHDCCARgwggEUoIIBEKCCAQyGgcdsZGFwOi8vL0NOPU5CRyUyMENsYXNzJTIwMiUyMElOVCUy
MFN1YiUyMENBKDEpLENOPW5iZy1zdWJDQSxDTj1DRFAsQ049UHVibGljJTIwS2V5JTIwU2Vydmlj
ZXMsQ049U2VydmljZXMsQ049Q29uZmlndXJhdGlvbixEQz1uYmcsREM9Z2U/Y2VydGlmaWNhdGVS
ZXZvY2F0aW9uTGlzdD9iYXNlP29iamVjdENsYXNzPWNSTERpc3RyaWJ1dGlvblBvaW50hkBodHRw
Oi8vY3JsLm5iZy5nb3YuZ2UvY2EvTkJHJTIwQ2xhc3MlMjAyJTIwSU5UJTIwU3ViJTIwQ0EoMSku
Y3JsMIIBLgYIKwYBBQUHAQEEggEgMIIBHDCBugYIKwYBBQUHMAKGga1sZGFwOi8vL0NOPU5CRyUy
MENsYXNzJTIwMiUyMElOVCUyMFN1YiUyMENBLENOPUFJQSxDTj1QdWJsaWMlMjBLZXklMjBTZXJ2
aWNlcyxDTj1TZXJ2aWNlcyxDTj1Db25maWd1cmF0aW9uLERDPW5iZyxEQz1nZT9jQUNlcnRpZmlj
YXRlP2Jhc2U/b2JqZWN0Q2xhc3M9Y2VydGlmaWNhdGlvbkF1dGhvcml0eTBdBggrBgEFBQcwAoZR
aHR0cDovL2NybC5uYmcuZ292LmdlL2NhL25iZy1zdWJDQS5uYmcuZ2VfTkJHJTIwQ2xhc3MlMjAy
JTIwSU5UJTIwU3ViJTIwQ0EoMikuY3J0MA0GCSqGSIb3DQEBCwUAA4IBAQBu9TuE9J8gqsGoJFRp
SbrhGS6trA3/N+zexVp0QeVAxdMeqyB2WvAfab3bxZxcalOHolYqL7Cn+zaQB16hIgvHhSkTRpLw
xxGGRU8PpUX2qULR7XRatQNyVGF/l3gvKzEFlW26fXdThLPFqUZHtqkNL0w09yKwgbywMRjpdJDj
C/UUAQypGSjEZYRy2UKbgd/AfMsqReSNEuVBShYKOE/Ukb0q+QSZzskfxVkSdObF9wL1x+N6zP9Y
foUiYBrZAKdaQutRitMsP92836n1ZQE/Jc8yxhd8utX/Ud0V8jTJC9n1cEJshFKkl+/ClUR8bXXG
EvlJLgwtlD7POZ2PeIrt</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7.bin?ContentType=application/vnd.openxmlformats-officedocument.spreadsheetml.printerSettings">
        <DigestMethod Algorithm="http://www.w3.org/2000/09/xmldsig#sha1"/>
        <DigestValue>thNHhldpSrpZm4gQWzoF5E05lIU=</DigestValue>
      </Reference>
      <Reference URI="/xl/worksheets/sheet9.xml?ContentType=application/vnd.openxmlformats-officedocument.spreadsheetml.worksheet+xml">
        <DigestMethod Algorithm="http://www.w3.org/2000/09/xmldsig#sha1"/>
        <DigestValue>tyFspgnLg91n0sidG6WB1EnUh84=</DigestValue>
      </Reference>
      <Reference URI="/xl/printerSettings/printerSettings6.bin?ContentType=application/vnd.openxmlformats-officedocument.spreadsheetml.printerSettings">
        <DigestMethod Algorithm="http://www.w3.org/2000/09/xmldsig#sha1"/>
        <DigestValue>BVVQXRAzfcTKh4tiQs0u3pR56A8=</DigestValue>
      </Reference>
      <Reference URI="/xl/worksheets/sheet12.xml?ContentType=application/vnd.openxmlformats-officedocument.spreadsheetml.worksheet+xml">
        <DigestMethod Algorithm="http://www.w3.org/2000/09/xmldsig#sha1"/>
        <DigestValue>XqaPFVOXCIjY5RHOwUH2B1tQGf0=</DigestValue>
      </Reference>
      <Reference URI="/xl/printerSettings/printerSettings5.bin?ContentType=application/vnd.openxmlformats-officedocument.spreadsheetml.printerSettings">
        <DigestMethod Algorithm="http://www.w3.org/2000/09/xmldsig#sha1"/>
        <DigestValue>dq/TYROoJvmny9Orkavya9ciRCQ=</DigestValue>
      </Reference>
      <Reference URI="/xl/worksheets/sheet11.xml?ContentType=application/vnd.openxmlformats-officedocument.spreadsheetml.worksheet+xml">
        <DigestMethod Algorithm="http://www.w3.org/2000/09/xmldsig#sha1"/>
        <DigestValue>IfcI8cpJRIuhLolyfvjjGcriyJE=</DigestValue>
      </Reference>
      <Reference URI="/xl/sharedStrings.xml?ContentType=application/vnd.openxmlformats-officedocument.spreadsheetml.sharedStrings+xml">
        <DigestMethod Algorithm="http://www.w3.org/2000/09/xmldsig#sha1"/>
        <DigestValue>lGwYdDuMkyVsIb00PqI16WFgb4g=</DigestValue>
      </Reference>
      <Reference URI="/xl/printerSettings/printerSettings4.bin?ContentType=application/vnd.openxmlformats-officedocument.spreadsheetml.printerSettings">
        <DigestMethod Algorithm="http://www.w3.org/2000/09/xmldsig#sha1"/>
        <DigestValue>dq/TYROoJvmny9Orkavya9ciRCQ=</DigestValue>
      </Reference>
      <Reference URI="/xl/worksheets/sheet18.xml?ContentType=application/vnd.openxmlformats-officedocument.spreadsheetml.worksheet+xml">
        <DigestMethod Algorithm="http://www.w3.org/2000/09/xmldsig#sha1"/>
        <DigestValue>Zcp2iy/TDyWAQ82Yu9kLcq0t/ng=</DigestValue>
      </Reference>
      <Reference URI="/xl/worksheets/sheet5.xml?ContentType=application/vnd.openxmlformats-officedocument.spreadsheetml.worksheet+xml">
        <DigestMethod Algorithm="http://www.w3.org/2000/09/xmldsig#sha1"/>
        <DigestValue>hZMo4GtCb8IGjr3CJzzcN9HHM0w=</DigestValue>
      </Reference>
      <Reference URI="/xl/printerSettings/printerSettings8.bin?ContentType=application/vnd.openxmlformats-officedocument.spreadsheetml.printerSettings">
        <DigestMethod Algorithm="http://www.w3.org/2000/09/xmldsig#sha1"/>
        <DigestValue>GMoAw70MJj0rHdJWMJfk6AeUSj0=</DigestValue>
      </Reference>
      <Reference URI="/xl/worksheets/sheet6.xml?ContentType=application/vnd.openxmlformats-officedocument.spreadsheetml.worksheet+xml">
        <DigestMethod Algorithm="http://www.w3.org/2000/09/xmldsig#sha1"/>
        <DigestValue>WhlvIWdFWvKB9NNFSGYY39+2bTA=</DigestValue>
      </Reference>
      <Reference URI="/xl/printerSettings/printerSettings3.bin?ContentType=application/vnd.openxmlformats-officedocument.spreadsheetml.printerSettings">
        <DigestMethod Algorithm="http://www.w3.org/2000/09/xmldsig#sha1"/>
        <DigestValue>GMoAw70MJj0rHdJWMJfk6AeUSj0=</DigestValue>
      </Reference>
      <Reference URI="/xl/printerSettings/printerSettings2.bin?ContentType=application/vnd.openxmlformats-officedocument.spreadsheetml.printerSettings">
        <DigestMethod Algorithm="http://www.w3.org/2000/09/xmldsig#sha1"/>
        <DigestValue>GMoAw70MJj0rHdJWMJfk6AeUSj0=</DigestValue>
      </Reference>
      <Reference URI="/xl/worksheets/sheet7.xml?ContentType=application/vnd.openxmlformats-officedocument.spreadsheetml.worksheet+xml">
        <DigestMethod Algorithm="http://www.w3.org/2000/09/xmldsig#sha1"/>
        <DigestValue>4xJngN5lliXZqPLghugrA04vt30=</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8.xml?ContentType=application/vnd.openxmlformats-officedocument.spreadsheetml.worksheet+xml">
        <DigestMethod Algorithm="http://www.w3.org/2000/09/xmldsig#sha1"/>
        <DigestValue>nqbxIBzoLW3iiH5Q8vLxqstL7fY=</DigestValue>
      </Reference>
      <Reference URI="/xl/printerSettings/printerSettings10.bin?ContentType=application/vnd.openxmlformats-officedocument.spreadsheetml.printerSettings">
        <DigestMethod Algorithm="http://www.w3.org/2000/09/xmldsig#sha1"/>
        <DigestValue>MDRp8elnGi7fOuwClzmJiRJzv5Y=</DigestValue>
      </Reference>
      <Reference URI="/xl/worksheets/sheet10.xml?ContentType=application/vnd.openxmlformats-officedocument.spreadsheetml.worksheet+xml">
        <DigestMethod Algorithm="http://www.w3.org/2000/09/xmldsig#sha1"/>
        <DigestValue>oiU/L/64LF89yc83BiwjN8Jr5AM=</DigestValue>
      </Reference>
      <Reference URI="/xl/printerSettings/printerSettings9.bin?ContentType=application/vnd.openxmlformats-officedocument.spreadsheetml.printerSettings">
        <DigestMethod Algorithm="http://www.w3.org/2000/09/xmldsig#sha1"/>
        <DigestValue>JcybqhzCpVVoTibw3bfbcvMgtx4=</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dq/TYROoJvmny9Orkavya9ciRCQ=</DigestValue>
      </Reference>
      <Reference URI="/xl/printerSettings/printerSettings13.bin?ContentType=application/vnd.openxmlformats-officedocument.spreadsheetml.printerSettings">
        <DigestMethod Algorithm="http://www.w3.org/2000/09/xmldsig#sha1"/>
        <DigestValue>JcybqhzCpVVoTibw3bfbcvMgtx4=</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GMoAw70MJj0rHdJWMJfk6AeUSj0=</DigestValue>
      </Reference>
      <Reference URI="/xl/worksheets/sheet3.xml?ContentType=application/vnd.openxmlformats-officedocument.spreadsheetml.worksheet+xml">
        <DigestMethod Algorithm="http://www.w3.org/2000/09/xmldsig#sha1"/>
        <DigestValue>77JOOxGY3Vkehah1yA4o8ZwYuTI=</DigestValue>
      </Reference>
      <Reference URI="/xl/printerSettings/printerSettings15.bin?ContentType=application/vnd.openxmlformats-officedocument.spreadsheetml.printerSettings">
        <DigestMethod Algorithm="http://www.w3.org/2000/09/xmldsig#sha1"/>
        <DigestValue>MDRp8elnGi7fOuwClzmJiRJzv5Y=</DigestValue>
      </Reference>
      <Reference URI="/xl/worksheets/sheet2.xml?ContentType=application/vnd.openxmlformats-officedocument.spreadsheetml.worksheet+xml">
        <DigestMethod Algorithm="http://www.w3.org/2000/09/xmldsig#sha1"/>
        <DigestValue>vVrMn1v4r5UukHNvLV4UeGymW28=</DigestValue>
      </Reference>
      <Reference URI="/xl/printerSettings/printerSettings14.bin?ContentType=application/vnd.openxmlformats-officedocument.spreadsheetml.printerSettings">
        <DigestMethod Algorithm="http://www.w3.org/2000/09/xmldsig#sha1"/>
        <DigestValue>Db/y4QQObv58ZEFmsBqC/QPDV/o=</DigestValue>
      </Reference>
      <Reference URI="/xl/worksheets/sheet4.xml?ContentType=application/vnd.openxmlformats-officedocument.spreadsheetml.worksheet+xml">
        <DigestMethod Algorithm="http://www.w3.org/2000/09/xmldsig#sha1"/>
        <DigestValue>JgaJkIkO4iFUP0CetU3USoqqG20=</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XJEVlKkJyzUWle3/snWoinZcaDo=</DigestValue>
      </Reference>
      <Reference URI="/xl/worksheets/sheet17.xml?ContentType=application/vnd.openxmlformats-officedocument.spreadsheetml.worksheet+xml">
        <DigestMethod Algorithm="http://www.w3.org/2000/09/xmldsig#sha1"/>
        <DigestValue>xiZXlXB18JlQM8yP7IPSRE4XKTU=</DigestValue>
      </Reference>
      <Reference URI="/xl/worksheets/sheet1.xml?ContentType=application/vnd.openxmlformats-officedocument.spreadsheetml.worksheet+xml">
        <DigestMethod Algorithm="http://www.w3.org/2000/09/xmldsig#sha1"/>
        <DigestValue>I4tLsTT63+la5EpndaMzZ9bF54A=</DigestValue>
      </Reference>
      <Reference URI="/xl/styles.xml?ContentType=application/vnd.openxmlformats-officedocument.spreadsheetml.styles+xml">
        <DigestMethod Algorithm="http://www.w3.org/2000/09/xmldsig#sha1"/>
        <DigestValue>qjU/xNuZSriDqVRck7h4Xke9Zm0=</DigestValue>
      </Reference>
      <Reference URI="/xl/worksheets/sheet16.xml?ContentType=application/vnd.openxmlformats-officedocument.spreadsheetml.worksheet+xml">
        <DigestMethod Algorithm="http://www.w3.org/2000/09/xmldsig#sha1"/>
        <DigestValue>ATsPM82qhUzH7MJ/a/+3L4s7j5A=</DigestValue>
      </Reference>
      <Reference URI="/xl/printerSettings/printerSettings1.bin?ContentType=application/vnd.openxmlformats-officedocument.spreadsheetml.printerSettings">
        <DigestMethod Algorithm="http://www.w3.org/2000/09/xmldsig#sha1"/>
        <DigestValue>X942vGhVWuakAZIhZi3VUZafUnM=</DigestValue>
      </Reference>
      <Reference URI="/xl/worksheets/sheet15.xml?ContentType=application/vnd.openxmlformats-officedocument.spreadsheetml.worksheet+xml">
        <DigestMethod Algorithm="http://www.w3.org/2000/09/xmldsig#sha1"/>
        <DigestValue>9j1g1RkS2aZSfVwJhDu1OjhHG70=</DigestValue>
      </Reference>
      <Reference URI="/xl/printerSettings/printerSettings17.bin?ContentType=application/vnd.openxmlformats-officedocument.spreadsheetml.printerSettings">
        <DigestMethod Algorithm="http://www.w3.org/2000/09/xmldsig#sha1"/>
        <DigestValue>thNHhldpSrpZm4gQWzoF5E05lIU=</DigestValue>
      </Reference>
      <Reference URI="/xl/calcChain.xml?ContentType=application/vnd.openxmlformats-officedocument.spreadsheetml.calcChain+xml">
        <DigestMethod Algorithm="http://www.w3.org/2000/09/xmldsig#sha1"/>
        <DigestValue>7etQBp0qItqmvK4jDlpx6FywMgg=</DigestValue>
      </Reference>
      <Reference URI="/xl/printerSettings/printerSettings18.bin?ContentType=application/vnd.openxmlformats-officedocument.spreadsheetml.printerSettings">
        <DigestMethod Algorithm="http://www.w3.org/2000/09/xmldsig#sha1"/>
        <DigestValue>hDct8mkCqn0Rt0lKz8jFjzHCCFs=</DigestValue>
      </Reference>
      <Reference URI="/xl/worksheets/sheet14.xml?ContentType=application/vnd.openxmlformats-officedocument.spreadsheetml.worksheet+xml">
        <DigestMethod Algorithm="http://www.w3.org/2000/09/xmldsig#sha1"/>
        <DigestValue>Qsiae5InB9qLueD7w8Uba0tk7Fk=</DigestValue>
      </Reference>
      <Reference URI="/xl/theme/theme1.xml?ContentType=application/vnd.openxmlformats-officedocument.theme+xml">
        <DigestMethod Algorithm="http://www.w3.org/2000/09/xmldsig#sha1"/>
        <DigestValue>9qmLS+LilE9mSl2hTMj5oHE8VR8=</DigestValue>
      </Reference>
      <Reference URI="/xl/worksheets/sheet13.xml?ContentType=application/vnd.openxmlformats-officedocument.spreadsheetml.worksheet+xml">
        <DigestMethod Algorithm="http://www.w3.org/2000/09/xmldsig#sha1"/>
        <DigestValue>4GlnmyTTRcYqfiTQ/BnjONTq7Xg=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2018-04-30T14:00:00Z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pillar3</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2018-04-30T14:00:00Z</xd:SigningTime>
          <xd:SigningCertificate>
            <xd:Cert>
              <xd:CertDigest>
                <DigestMethod Algorithm="http://www.w3.org/2000/09/xmldsig#sha1"/>
                <DigestValue>IrEGK+5NhMRrfU7OrFzuKE1iSg4=</DigestValue>
              </xd:CertDigest>
              <xd:IssuerSerial>
                <X509IssuerName>CN=NBG Class 2 INT Sub CA, DC=nbg, DC=ge</X509IssuerName>
                <X509SerialNumber>586653675875090800057587</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 key ratios'!Print_Area</vt:lpstr>
      <vt:lpstr>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2018-05-01T08:18:42Z</dcterms:modified>
</cp:coreProperties>
</file>