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2.xml" ContentType="application/vnd.openxmlformats-package.digital-signature-xmlsignature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585" windowWidth="14805" windowHeight="7530" tabRatio="876"/>
  </bookViews>
  <sheets>
    <sheet name="Info" sheetId="70" r:id="rId1"/>
    <sheet name="1. key ratios" sheetId="6" r:id="rId2"/>
    <sheet name="2. RC" sheetId="62" r:id="rId3"/>
    <sheet name="3. PL" sheetId="53" r:id="rId4"/>
    <sheet name="4. Off-Balance" sheetId="75" r:id="rId5"/>
    <sheet name="5. RWA" sheetId="71" r:id="rId6"/>
    <sheet name="6. Administrators-shareholders" sheetId="52" r:id="rId7"/>
    <sheet name="7. LI1" sheetId="72" r:id="rId8"/>
    <sheet name="8. LI2" sheetId="73" r:id="rId9"/>
    <sheet name="9. Capital" sheetId="28" r:id="rId10"/>
    <sheet name="10. CC2" sheetId="69" r:id="rId11"/>
    <sheet name="11. CRWA" sheetId="35" r:id="rId12"/>
    <sheet name="12. CRM" sheetId="64" r:id="rId13"/>
    <sheet name="13. CRME" sheetId="74" r:id="rId14"/>
    <sheet name="14. CICR" sheetId="36" r:id="rId15"/>
    <sheet name="15. CCR" sheetId="37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>#REF!</definedName>
    <definedName name="ACC_CRS" localSheetId="4">#REF!</definedName>
    <definedName name="ACC_CRS">#REF!</definedName>
    <definedName name="ACC_DBS" localSheetId="4">#REF!</definedName>
    <definedName name="ACC_DBS">#REF!</definedName>
    <definedName name="ACC_ISO" localSheetId="4">#REF!</definedName>
    <definedName name="ACC_ISO">#REF!</definedName>
    <definedName name="ACC_SALDO" localSheetId="4">#REF!</definedName>
    <definedName name="ACC_SALDO">#REF!</definedName>
    <definedName name="BS_BALACC" localSheetId="4">#REF!</definedName>
    <definedName name="BS_BALACC">#REF!</definedName>
    <definedName name="BS_BALANCE" localSheetId="4">#REF!</definedName>
    <definedName name="BS_BALANCE">#REF!</definedName>
    <definedName name="BS_CR" localSheetId="4">#REF!</definedName>
    <definedName name="BS_CR">#REF!</definedName>
    <definedName name="BS_CR_EQU" localSheetId="4">#REF!</definedName>
    <definedName name="BS_CR_EQU">#REF!</definedName>
    <definedName name="BS_DB" localSheetId="4">#REF!</definedName>
    <definedName name="BS_DB">#REF!</definedName>
    <definedName name="BS_DB_EQU" localSheetId="4">#REF!</definedName>
    <definedName name="BS_DB_EQU">#REF!</definedName>
    <definedName name="BS_DT" localSheetId="4">#REF!</definedName>
    <definedName name="BS_DT">#REF!</definedName>
    <definedName name="BS_ISO" localSheetId="4">#REF!</definedName>
    <definedName name="BS_ISO">#REF!</definedName>
    <definedName name="CurrentDate" localSheetId="4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C22" i="74" l="1"/>
  <c r="B2" i="37" l="1"/>
  <c r="B2" i="36"/>
  <c r="B2" i="74"/>
  <c r="B2" i="64"/>
  <c r="B2" i="35"/>
  <c r="B2" i="69"/>
  <c r="B2" i="28"/>
  <c r="B2" i="73"/>
  <c r="B2" i="72"/>
  <c r="B2" i="52"/>
  <c r="B2" i="71"/>
  <c r="B2" i="75"/>
  <c r="B2" i="53"/>
  <c r="B2" i="62"/>
  <c r="B1" i="6"/>
  <c r="B1" i="64" s="1"/>
  <c r="B1" i="74" l="1"/>
  <c r="B1" i="71"/>
  <c r="B1" i="28"/>
  <c r="B1" i="62"/>
  <c r="B1" i="52"/>
  <c r="B1" i="69"/>
  <c r="B1" i="36"/>
  <c r="B1" i="53"/>
  <c r="B1" i="72"/>
  <c r="B1" i="35"/>
  <c r="B1" i="37"/>
  <c r="B1" i="75"/>
  <c r="B1" i="73"/>
  <c r="V8" i="64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C14" i="69" l="1"/>
  <c r="G40" i="75" l="1"/>
  <c r="F40" i="75"/>
  <c r="H40" i="75" s="1"/>
  <c r="D40" i="75"/>
  <c r="C40" i="75"/>
  <c r="E40" i="75" s="1"/>
  <c r="D45" i="75"/>
  <c r="C45" i="75"/>
  <c r="E45" i="75" l="1"/>
  <c r="G45" i="75"/>
  <c r="F45" i="75"/>
  <c r="H46" i="75"/>
  <c r="E52" i="75"/>
  <c r="E51" i="75"/>
  <c r="E50" i="75"/>
  <c r="E49" i="75"/>
  <c r="E48" i="75"/>
  <c r="E47" i="75"/>
  <c r="H52" i="75"/>
  <c r="H51" i="75"/>
  <c r="H50" i="75"/>
  <c r="H49" i="75"/>
  <c r="H48" i="75"/>
  <c r="H47" i="75"/>
  <c r="F41" i="75"/>
  <c r="E44" i="75"/>
  <c r="H45" i="75" l="1"/>
  <c r="H44" i="75" l="1"/>
  <c r="H43" i="75" l="1"/>
  <c r="E43" i="75"/>
  <c r="S21" i="35" l="1"/>
  <c r="S20" i="35"/>
  <c r="S19" i="35"/>
  <c r="S18" i="35"/>
  <c r="S17" i="35"/>
  <c r="S16" i="35"/>
  <c r="S15" i="35"/>
  <c r="S14" i="35"/>
  <c r="S13" i="35"/>
  <c r="S12" i="35"/>
  <c r="S11" i="35"/>
  <c r="S10" i="35"/>
  <c r="S9" i="35"/>
  <c r="S8" i="35"/>
  <c r="S22" i="35" l="1"/>
  <c r="F21" i="72" l="1"/>
  <c r="D21" i="72"/>
  <c r="E21" i="72"/>
  <c r="C21" i="72"/>
  <c r="D22" i="35" l="1"/>
  <c r="E22" i="35"/>
  <c r="F22" i="35"/>
  <c r="G22" i="35"/>
  <c r="H22" i="35"/>
  <c r="I22" i="35"/>
  <c r="J22" i="35"/>
  <c r="K22" i="35"/>
  <c r="L22" i="35"/>
  <c r="M22" i="35"/>
  <c r="N22" i="35"/>
  <c r="O22" i="35"/>
  <c r="P22" i="35"/>
  <c r="Q22" i="35"/>
  <c r="R22" i="35"/>
  <c r="C22" i="35"/>
  <c r="G22" i="74" l="1"/>
  <c r="F22" i="74"/>
  <c r="H8" i="74"/>
  <c r="D15" i="36" l="1"/>
  <c r="H13" i="74"/>
  <c r="H14" i="74"/>
  <c r="H15" i="74"/>
  <c r="H16" i="74"/>
  <c r="H17" i="74"/>
  <c r="H21" i="74"/>
  <c r="T21" i="64" l="1"/>
  <c r="U21" i="64"/>
  <c r="C6" i="71" l="1"/>
  <c r="G8" i="72" l="1"/>
  <c r="C14" i="37" l="1"/>
  <c r="C7" i="37"/>
  <c r="C21" i="37" l="1"/>
  <c r="D6" i="71"/>
  <c r="C14" i="71"/>
  <c r="D22" i="74" l="1"/>
  <c r="E22" i="74"/>
  <c r="H22" i="74" s="1"/>
  <c r="G20" i="72"/>
  <c r="G19" i="72"/>
  <c r="G18" i="72"/>
  <c r="G17" i="72"/>
  <c r="G16" i="72"/>
  <c r="G15" i="72"/>
  <c r="G14" i="72"/>
  <c r="G13" i="72"/>
  <c r="G12" i="72"/>
  <c r="G11" i="72"/>
  <c r="G10" i="72"/>
  <c r="G9" i="72"/>
  <c r="D14" i="71"/>
  <c r="G21" i="72" l="1"/>
  <c r="C5" i="73" s="1"/>
  <c r="C8" i="73" s="1"/>
  <c r="C13" i="73" s="1"/>
  <c r="C43" i="28"/>
  <c r="C31" i="28" l="1"/>
  <c r="C30" i="28" s="1"/>
  <c r="C21" i="64" l="1"/>
  <c r="D21" i="64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S21" i="64"/>
  <c r="E16" i="37" l="1"/>
  <c r="E17" i="37"/>
  <c r="E18" i="37"/>
  <c r="E19" i="37"/>
  <c r="E15" i="37"/>
  <c r="E9" i="37"/>
  <c r="E10" i="37"/>
  <c r="E11" i="37"/>
  <c r="E12" i="37"/>
  <c r="E8" i="37"/>
  <c r="C15" i="36"/>
  <c r="V21" i="64" l="1"/>
  <c r="E7" i="37"/>
  <c r="E14" i="37"/>
  <c r="E21" i="37" l="1"/>
  <c r="C47" i="28"/>
  <c r="C52" i="28" s="1"/>
  <c r="C35" i="28"/>
  <c r="C41" i="28" s="1"/>
  <c r="C12" i="28"/>
  <c r="C6" i="28" l="1"/>
  <c r="C28" i="28" s="1"/>
  <c r="C47" i="69" l="1"/>
  <c r="C37" i="69"/>
  <c r="C24" i="69"/>
</calcChain>
</file>

<file path=xl/sharedStrings.xml><?xml version="1.0" encoding="utf-8"?>
<sst xmlns="http://schemas.openxmlformats.org/spreadsheetml/2006/main" count="662" uniqueCount="428">
  <si>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</si>
  <si>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</si>
  <si>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</si>
  <si>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</si>
  <si>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</si>
  <si>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</si>
  <si>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</si>
  <si>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</si>
  <si>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</si>
  <si>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</si>
  <si>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 xml:space="preserve"> </t>
  </si>
  <si>
    <t>f</t>
  </si>
  <si>
    <t>მოგება</t>
  </si>
  <si>
    <t>მთლიანი საპროცენტო შემოსავლები / საშუალო წლიურ აქტივებთან</t>
  </si>
  <si>
    <t>მთლიანი საპროცენტო ხარჯები / საშუალო წლიურ აქტივებთან</t>
  </si>
  <si>
    <t>საოპერაციო შედეგი / საშუალო წლიურ აქტივებთან</t>
  </si>
  <si>
    <t>უკუგება საშუალო აქტივებზე (ROA)</t>
  </si>
  <si>
    <t>უკუგება საშუალო კაპიტალზე (ROE)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</si>
  <si>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</si>
  <si>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</si>
  <si>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</si>
  <si>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>უცხოური ვალუტით არსებული სესხები / მთლიან სესხებთან</t>
  </si>
  <si>
    <t>უცხოური ვალუტით არსებული აქტივები / მთლიან აქტივებთან</t>
  </si>
  <si>
    <t>მთლიანი სესხების წლიური ზრდის ტემპი</t>
  </si>
  <si>
    <t>ლიკვიდობა</t>
  </si>
  <si>
    <t>ლიკვიდური აქტივები / მთლიან აქტივებთან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</si>
  <si>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</si>
  <si>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</si>
  <si>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საბალანსო ელემენტები</t>
  </si>
  <si>
    <t>გარესაბალანსო ელემენტები</t>
  </si>
  <si>
    <t>სავალუტო კურსის ცვლილებით გამოწვეული საკრედიტო რისკი</t>
  </si>
  <si>
    <t>ძირითადი პირველადი კაპიტალი</t>
  </si>
  <si>
    <t>დამატებითი პირველადი კაპიტალი</t>
  </si>
  <si>
    <t>მეორადი კაპიტალი</t>
  </si>
  <si>
    <t>N</t>
  </si>
  <si>
    <t>ლარი</t>
  </si>
  <si>
    <t>ძირითადი პირველადი კაპიტალი საზედამხედველო კორექტირებამდე</t>
  </si>
  <si>
    <t>ჩვეულებრივი აქციები, რომლებიც აკმაყოფილებენ ძირითადი პირველადი კაპიტალის კრიტერიუმებს</t>
  </si>
  <si>
    <t>დამატებითი სახსრები ჩვეულებრივ აქციებზე, რომლებიც აკმაყოფილებენ ძირითადი პირველადი კაპიტალის კრიტერიუმებს</t>
  </si>
  <si>
    <t>აკუმულირებული სხვა სრული შემოსავალი</t>
  </si>
  <si>
    <t>სხვა რეზერვები</t>
  </si>
  <si>
    <t>გაუნაწილებელი მოგება (ზარალი)</t>
  </si>
  <si>
    <t>ძირითადი პირველადი კაპიტალის საზედამხედველო კორექტირებები</t>
  </si>
  <si>
    <t>აქტივების გადაფასების რეზერვი</t>
  </si>
  <si>
    <t xml:space="preserve">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ნაწილი, რომელიც აღემატება მოგებასა და ზარალში არარეალიზებული გადაფასების შედეგად ასახულ აკუმულირებულ ზარალს </t>
  </si>
  <si>
    <t>არამატერიალური აქტივები</t>
  </si>
  <si>
    <t>აქტივების კლასიფიკაციის შედეგად მიღებული რეზერვების უკმარისობა</t>
  </si>
  <si>
    <t>ინვესტიციები საკუთარ აქციებში</t>
  </si>
  <si>
    <t>კომერციული ბანკების,  სადაზღვევო კომპანიებისა და სხვა საფინანსო ინსტიტუტების კაპიტალში ორმხრივი მფლობელობა</t>
  </si>
  <si>
    <t>ფულადი ნაკადების ჰეჯირების რეზერვი</t>
  </si>
  <si>
    <t>გადავადებული საგადასახადო აქტივები, რომლებზეც არ ვრცელდება ზღვრული დაქვითვის მეთოდი (დაკავშირებული საგადასახადო ვალდებულების გამოკლებით)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</si>
  <si>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ძირითადი პირველადი კაპიტალის ინსტრუმენტებში (რომლებიც არაა ჩვეულებრივი აქციები)</t>
  </si>
  <si>
    <t>აქციების ფლობა და სხვა სახით 10%–ზე მეტი წილის ფლობა კომერციული დაწესებულებების სააქციო კაპიტალში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</si>
  <si>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ჩვეულებრივ აქციებში (ნაწილი, რომელიც აღემატება 10%–იან ზღვარს)</t>
  </si>
  <si>
    <t>ინვესტიციები კომერციული ბანკების, სადაზღვევო კომპანიებისა და სხვა ფინანსური ინსტიტუტების კაპიტალში 10%–ზე ნაკლები წილის მფლობელობით (ნაწილი, რომელიც აღემატება 10%–იან ზღვარს)</t>
  </si>
  <si>
    <t>დროებითი სხვაობებით წარმოშობილი გადავადებული საგადასახადო აქტივები (ნაწილი, რომელიც აღემატება 10%–იან ზღვარს, დაკავშირებული საგადასახადო ვალდებულების გამოკლებით)</t>
  </si>
  <si>
    <t>მნიშვნელოვანი ინვესტიციები და გადავადებული საგადასახადო აქტივები, რომლებიც აღემატება ძირითადი პირველადი კაპიტალის 15% -ს</t>
  </si>
  <si>
    <t xml:space="preserve">ძირითადი პირველადი კაპიტალის საზედამხედველო დაქვითვები, რომლებიც გამოწვეულია დამატებითი პირველადი კაპიტალისა და მეორადი  კაპიტალის უკმარისობით ინვესტიციების დაქვითვებისათვის </t>
  </si>
  <si>
    <t>დამატებითი პირველადი კაპიტალი საზედამხედველო კორექტირებებამდე</t>
  </si>
  <si>
    <t>ინსტრუმენტები, რომლებიც აკმაყოფილებენ დამატებითი პირველადი კაპიტალის კრიტერიუმებს</t>
  </si>
  <si>
    <t>მათ შორის, კლასიფიცირებული კაპიტალად შესაბამისი ბუღალტრული აღრიცხვის სტანდარტებით</t>
  </si>
  <si>
    <t>მათ შორის, კლასიფიცირებული ვალდებულებად შესაბამისი ბუღალტრული აღრიცხვის სტანდარტებით</t>
  </si>
  <si>
    <t>დამატებითი სახსრები ინსტრუმენტებზე,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</si>
  <si>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</si>
  <si>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</si>
  <si>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ინსტრუმენტებში ჯვარედინი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</si>
  <si>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(რომლებიც არაა ჩვეულებრივი აქციები)</t>
  </si>
  <si>
    <t xml:space="preserve">დამატებითი პირველადი კაპიტალის საზედამხედველო დაქვითვები, რომლებიც გამოწვეულია მეორადი  კაპიტალის უკმარისობით ინვესტიციების დაქვითვებისათვის </t>
  </si>
  <si>
    <t>მეორადი კაპიტალი საზედამხედველო კორექტირებებამდე</t>
  </si>
  <si>
    <t>ინსტრუმენტები, რომლებიც აკმაყოფილებენ მეორადი კაპიტალის კრიტერიუმებს</t>
  </si>
  <si>
    <t>დამატებითი სახსრები ინსტრუმენტებზე, რომლებიც აკმაყოფილებენ მეორადი კაპიტალის კრიტერიუმებს</t>
  </si>
  <si>
    <t>საერთო რეზერვები საკრედიტო რისკის მიხედვით შეწონილი რისკის პოზიციების მაქსიმუმ 1.25%–ის ოდენობით</t>
  </si>
  <si>
    <t>მეორადი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</si>
  <si>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მეორადი კაპიტალის კრიტერიუმებს</t>
  </si>
  <si>
    <t>მეორადი კაპიტალის ინსტრუმენტებში ორმხრივი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</si>
  <si>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მეორადი კაპიტალის ინსტრუმენტებში (რომლებიც არაა ჩვეულებრივი აქციები)</t>
  </si>
  <si>
    <t>სულ</t>
  </si>
  <si>
    <t>ვადაგადაცილებული სესხები</t>
  </si>
  <si>
    <t>მაღალი საზედამხედველო რისკის კატეგორიაში შემავალი ერთეულები</t>
  </si>
  <si>
    <t>მოკლევადიანი მოთხოვნები კორპორატიული კლიენტების მიმართ</t>
  </si>
  <si>
    <t>მოთხოვნები კოლექტიური ინვესტიციების სახით</t>
  </si>
  <si>
    <t>რისკის პოზიციები</t>
  </si>
  <si>
    <t>სავალუტო კურსის ცვლილებით გამოწვეული საკრედიტო რისკის მიხედვით შეწონილი რისკის პოზიციები</t>
  </si>
  <si>
    <t>უპირობო და პირობითი მოთხოვნები კორპორატიული კლიენტების მიმართ</t>
  </si>
  <si>
    <t>უპირობო და პირობითი საცალო მოთხოვნები</t>
  </si>
  <si>
    <t>უპირობო და პირობითი მოთხოვნები, რომლებიც უზრუნველყოფილია საცხოვრებელი ქონების იპოთეკით</t>
  </si>
  <si>
    <t>სხვა მოთხოვნები</t>
  </si>
  <si>
    <t>მოთხოვნები, რომელთა დაფარვის წყარო დენომინირებულია 
რისკის პოზიციისგან განსხვავებულ ვალუტაში</t>
  </si>
  <si>
    <t>პროცენტი</t>
  </si>
  <si>
    <t>კონტრაგენტთან დაკავშირებული საკრედიტო რისკის მიხედვით შეწონილი რისკის პოზიციები</t>
  </si>
  <si>
    <t>სავალუტო კურსთან დაკავშირებული კონტრაქტები</t>
  </si>
  <si>
    <t>კონტრაქტები 1  წელზე ნაკლები ვადით</t>
  </si>
  <si>
    <t>კონტრაქტები 1–დან 2 წლამდე ვადით</t>
  </si>
  <si>
    <t>კონტრაქტები 2–დან 3 წლამდე ვადით</t>
  </si>
  <si>
    <t>კონტრაქტები 3–დან 4 წლამდე ვადით</t>
  </si>
  <si>
    <t>კონტრაქტები 4–დან 5 წლამდე ვადით</t>
  </si>
  <si>
    <t>კონტრაქტები 5 წელზე მეტი ვადით</t>
  </si>
  <si>
    <t>საპროცენტო განაკვეთთან დაკავშირებული კონტრაქტები</t>
  </si>
  <si>
    <t>რისკის პოზიციების 
ღირებულება</t>
  </si>
  <si>
    <t xml:space="preserve">ნომინალური 
ღირებულება </t>
  </si>
  <si>
    <t>საზედამხედველო კაპიტალი</t>
  </si>
  <si>
    <t>პირველადი კაპიტალი</t>
  </si>
  <si>
    <t>კაპიტალის კოეფიციენტები</t>
  </si>
  <si>
    <t>საპროცენტო ხარჯები</t>
  </si>
  <si>
    <t>წმინდა საკომისიო და სხვა შემოსავლები მომსახურეობის მიხედვით</t>
  </si>
  <si>
    <t>საპროცენტო შემოსავლები</t>
  </si>
  <si>
    <t>ლარებით</t>
  </si>
  <si>
    <t>უცხ.ვალუტა</t>
  </si>
  <si>
    <t>სხვა ვალდებულებები</t>
  </si>
  <si>
    <t>უცხ. ვალუტა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</si>
  <si>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</si>
  <si>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</si>
  <si>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</si>
  <si>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ვაჭრობისა და მომსახურეობის სექტორზე გაცემული სესხებიდან</t>
  </si>
  <si>
    <t>ენერგეტიკის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</si>
  <si>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</si>
  <si>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</si>
  <si>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</si>
  <si>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</si>
  <si>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</si>
  <si>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</si>
  <si>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</si>
  <si>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</si>
  <si>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</si>
  <si>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</si>
  <si>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</si>
  <si>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</si>
  <si>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</si>
  <si>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</si>
  <si>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</si>
  <si>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</si>
  <si>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</si>
  <si>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</si>
  <si>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</si>
  <si>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</si>
  <si>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</si>
  <si>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</si>
  <si>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დილინგური ფასიანი ქაღალდებიდან</t>
  </si>
  <si>
    <t>მოგება (ზარალი) საინვესტიციო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</si>
  <si>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</si>
  <si>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</si>
  <si>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</si>
  <si>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</si>
  <si>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</si>
  <si>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</si>
  <si>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</si>
  <si>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</si>
  <si>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</si>
  <si>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</si>
  <si>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</si>
  <si>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</si>
  <si>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</si>
  <si>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</si>
  <si>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</si>
  <si>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</si>
  <si>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</si>
  <si>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</si>
  <si>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</si>
  <si>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</si>
  <si>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</si>
  <si>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</si>
  <si>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</si>
  <si>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ინფორმაცია ბანკის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</si>
  <si>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</si>
  <si>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დირექტორთა საბჭოს შემადგენლობა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</si>
  <si>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</si>
  <si>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აქტივები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</si>
  <si>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</si>
  <si>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</si>
  <si>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</si>
  <si>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</si>
  <si>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</si>
  <si>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</si>
  <si>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</si>
  <si>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</si>
  <si>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</si>
  <si>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</si>
  <si>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</si>
  <si>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</si>
  <si>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</si>
  <si>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</si>
  <si>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</si>
  <si>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</si>
  <si>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</si>
  <si>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</si>
  <si>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</si>
  <si>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</si>
  <si>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</si>
  <si>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</si>
  <si>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</si>
  <si>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</si>
  <si>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</si>
  <si>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</si>
  <si>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</si>
  <si>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</si>
  <si>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</si>
  <si>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ვალდებულებები</t>
  </si>
  <si>
    <t>სააქციო კაპიტალი</t>
  </si>
  <si>
    <t>ფასიანი ქაღალდები დილინგური ოპერაციებისათვის</t>
  </si>
  <si>
    <t>საზედამხედველო კაპიტალი (მოცულობა, ლარი)</t>
  </si>
  <si>
    <t>რისკის მიხედვით შეწონილი რისკის პოზიციები (მოცულობა, ლარი)</t>
  </si>
  <si>
    <t>რისკის მიხედვით შეწონილი რისკის პოზიციები</t>
  </si>
  <si>
    <t xml:space="preserve">პირველადი კაპიტალის კოეფიციენტი ( ≥ 8.5 %) </t>
  </si>
  <si>
    <t>საზედამხედველო კაპიტალის კოეფიციენტი ( ≥ 10.5 %)</t>
  </si>
  <si>
    <t>ბანკი:</t>
  </si>
  <si>
    <t>თარიღი:</t>
  </si>
  <si>
    <t>ბაზელ III-ზე დაფუძნებული ჩარჩოს მიხედვით</t>
  </si>
  <si>
    <t>ბაზელ I-ზე დაფუძნებული ჩარჩოს მიხედვით</t>
  </si>
  <si>
    <t>საოპერაციო რისკის მიხედვით შეწონილი რისკის პოზიციები</t>
  </si>
  <si>
    <t>საკრედიტო რისკი მიხედვით შეწონილი რისკის პოზიციები</t>
  </si>
  <si>
    <t>საბაზრო რისკის მიხედვით შეწონილი რისკის პოზიციები</t>
  </si>
  <si>
    <t>საანგარიშგებო პერიოდი</t>
  </si>
  <si>
    <t>წინა წლის შესაბამისი პერიოდი</t>
  </si>
  <si>
    <t>აქტივების გადაფასების რეზერვები</t>
  </si>
  <si>
    <t>მთლიანი ვალდებულებები და სააქციო კაპიტალი</t>
  </si>
  <si>
    <t>კრედიტის დაფინანსებული უზრუნველყოფა</t>
  </si>
  <si>
    <t>კრედიტის დაუფინანსებელი უზრუნველყოფა</t>
  </si>
  <si>
    <t>სულ საკრედიტო რისკის მიტიგაცია</t>
  </si>
  <si>
    <t>საბალანსო ელემენტების ერთმანეთთან ურთიერთგაქვითვა</t>
  </si>
  <si>
    <t>სადეპოზიტო ანგარიშზე განთავსებული ფულადი სახსრები ან ფულთან გათანაბრებული ფინანსური ინსტრუმენტები</t>
  </si>
  <si>
    <t>ცენტრალური მთავრობებისა და ცენტრალური ბანკების, რეგიონული მთავრობებისა და ადგილობრივი თვითმმართველობების, საჯარო დაწესებულებების,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</t>
  </si>
  <si>
    <t>სხვა დაწესებულებების მიერ გამოშვებული სავალო ფასიანი ქაღალდები, რომლის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მე-3 ან უკეთეს ბიჯს</t>
  </si>
  <si>
    <t>მოკლევადიანი საკრედიტო შეფასების მქონე სავალო ფასიანი ქაღალდები, რომლის საკრედიტო ხარისხი მოკლევადიანი რისკის პოზიციების შეწონვის სებ–ის მიერ დადგენილი წესით შეესაბამება მე-3 ან უკეთეს ბიჯს</t>
  </si>
  <si>
    <t>წილი კაპიტალში ან კონვერტირებადი ობლიგაციები, რომლებიც შედის მთავარ ინდექსში</t>
  </si>
  <si>
    <t>კომერციული ბანკების მიერ გამოშვებული საკრედიტო შეფასების არ მქონე სავალო ფასიანი ქაღალდები</t>
  </si>
  <si>
    <t xml:space="preserve">წილი კოლექტიურ საინვესტიციო სქემებში </t>
  </si>
  <si>
    <t>ცენტრალური მთავრობებისა და ცენტრალური ბანკების უზრუნველყოფა</t>
  </si>
  <si>
    <t>რეგიონული მთავრობებისა და ადგილობრივი თვითმმართველობების უზრუნველყოფა</t>
  </si>
  <si>
    <t>მრავალმხრივი განვითარების ბანკების უზრუნველყოფა</t>
  </si>
  <si>
    <t>საერთაშორისო ორგანიზაციების უზრუნველყოფა</t>
  </si>
  <si>
    <t>საჯარო დაწესებულებების უზრუნველყოფა</t>
  </si>
  <si>
    <t>კომერციული ბანკების უზრუნველყოფა</t>
  </si>
  <si>
    <t>სხვა კორპორატიული პირების უზრუნველყოფა, რომელთა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მე-2 ან უკეთეს ბიჯს</t>
  </si>
  <si>
    <t>უპირობო და პირობითი მოთხოვნები ცენტრალური მთავრობებისა და ცენტრალური ბანკების მიმართ</t>
  </si>
  <si>
    <t>უპირობო და პირობითი მოთხოვნები რეგიონული მთავრობებისა და ადგილობრივი თვითმმართველობების მიმართ</t>
  </si>
  <si>
    <t>უპირობო და პირობითი მოთხოვნები საჯარო დაწესებულებების მიმართ</t>
  </si>
  <si>
    <t>უპირობო და პირობითი მოთხოვნები მრავალმხრივი განვითარების ბანკების მიმართ</t>
  </si>
  <si>
    <t>უპირობო და პირობითი მოთხოვნები საერთაშორისო ორგანიზაციების მიმართ</t>
  </si>
  <si>
    <t>უპირობო და პირობითი მოთხოვნები კომერციული ბანკების მიმართ</t>
  </si>
  <si>
    <t>მოგება - ზარალის ანგარიშგება</t>
  </si>
  <si>
    <t>ძირითადი მაჩვენებლები</t>
  </si>
  <si>
    <t>წმინდა საპროცენტო მარჟა</t>
  </si>
  <si>
    <t xml:space="preserve">   </t>
  </si>
  <si>
    <t xml:space="preserve">წმინდა სესხები </t>
  </si>
  <si>
    <t xml:space="preserve">ფულადი სახსრები სხვა ბანკებში </t>
  </si>
  <si>
    <t>უცხოური ვალუტით გამოწვეული საკრედიტო რისკის შეწონვას დაქვემდებარებული საბალანსო ელემენტები</t>
  </si>
  <si>
    <t>ელემენტი, რომელზეც არ ვრცელდება კაპიტალის მოთხოვნა ან ექვემდებარება კაპიტალიდან დაქვითვას</t>
  </si>
  <si>
    <t xml:space="preserve"> საბალანსო ღირებულებები 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</si>
  <si>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</si>
  <si>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 xml:space="preserve">სტანდარტიზებული საზედამხედველო ანგარიშგების საბალანსო ელემენტები </t>
  </si>
  <si>
    <t xml:space="preserve">    მინუს: გამოსყიდული აქციები</t>
  </si>
  <si>
    <t>მათ შორის მეორად საზედამხედველო კაპიტალში ჩასათვლელი ინსტრუმენტები</t>
  </si>
  <si>
    <t>მათ შორის არამატერიალური აქტივები</t>
  </si>
  <si>
    <t>მათ შორის 10%-ზე ნაკლები  წილობრივი მფლობელობა, რომელიც შეზღუდულად აღიარდება</t>
  </si>
  <si>
    <t>მათ შორის მნიშვნელოვანი ინვესტიციები, რომლებიც შეზღუდულად აღიარდება</t>
  </si>
  <si>
    <t xml:space="preserve">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</t>
  </si>
  <si>
    <t>g</t>
  </si>
  <si>
    <t>h</t>
  </si>
  <si>
    <t>i</t>
  </si>
  <si>
    <t>j</t>
  </si>
  <si>
    <t>k</t>
  </si>
  <si>
    <t>l</t>
  </si>
  <si>
    <r>
      <t xml:space="preserve">ძირითადი პირველადი კაპიტალის კოეფიციენტი ( </t>
    </r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 xml:space="preserve"> 7.0 %)</t>
    </r>
  </si>
  <si>
    <t xml:space="preserve"> საბალანსო უწყისი</t>
  </si>
  <si>
    <t>ბალანსგარეშე ანგარიშგების უწყისი</t>
  </si>
  <si>
    <t xml:space="preserve">მათ შორის 10 %-იანი წილობრივი მფლობელობა ფინანსურ  დაწესებულებებში  </t>
  </si>
  <si>
    <t>საკრედიტო რისკის მიტიგაცია</t>
  </si>
  <si>
    <t>ოქროს სტანდარტული ზოდი ან მისი ექვივალენტი</t>
  </si>
  <si>
    <t>სხვა ერთეულები</t>
  </si>
  <si>
    <t>საკრედიტო რისკის მიხედვით შეწონილი რისკის პოზიციები</t>
  </si>
  <si>
    <t>საკრედიტო რისკის მიხედვით შეწონილი რისკის პოზიციები საკრედიტო რისკის მიტიგაციამდე</t>
  </si>
  <si>
    <t>პირველადი კაპიტალის კოეფიციენტი ( ≥ 6.4 %)</t>
  </si>
  <si>
    <t>საზედამხედველო კაპიტალის კოეფიციენტი ( ≥ 9.6 %)</t>
  </si>
  <si>
    <t>1.1.1</t>
  </si>
  <si>
    <t>სულ რისკის მიხედვით შეწონილი რისკის პოზიციები</t>
  </si>
  <si>
    <t>პილარ 3-ის კვარტალური ანგარიშგება</t>
  </si>
  <si>
    <t>ბანკის სრული დასახელება</t>
  </si>
  <si>
    <t>ბანკის სამეთვალყურეო საბჭოს თავმჯდომარე</t>
  </si>
  <si>
    <t>ბანკის გენერალური დირექტორი</t>
  </si>
  <si>
    <t>ბანკის ვებ-გვერდი</t>
  </si>
  <si>
    <t>სარჩევი</t>
  </si>
  <si>
    <t>საბალანსო უწყისი</t>
  </si>
  <si>
    <t>მოგება-ზარალის ანგარიშგება</t>
  </si>
  <si>
    <t xml:space="preserve">ბალანსგარეშე ანგარიშების უწყისი </t>
  </si>
  <si>
    <t>e = c + d</t>
  </si>
  <si>
    <t>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</t>
  </si>
  <si>
    <t>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</t>
  </si>
  <si>
    <t>სხვა კორექტირებების ეფექტი (ასეთის არსებობის შემთხვევაში)</t>
  </si>
  <si>
    <t>სულ საკრედიტო რისკის მიხედვით შეწონვას დაქვემდებარებული რისკის პოზიციები</t>
  </si>
  <si>
    <t>საბალანსო ელემენტების ღირებულებასა და  საკრედიტო რისკის მიხედვით შეწონვას დაქვემდებარებულ რისკის პოზიციებს შორის განსხვავებები</t>
  </si>
  <si>
    <t xml:space="preserve">საკრედიტო რისკით შეწონვას დაქვემდებარებული საბალანსო ელემენტები </t>
  </si>
  <si>
    <t>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</t>
  </si>
  <si>
    <t>კონტრაგენტთან დაკავშირებული საკრედიტო რისკის მიხედვით  შეწონვას დაქვემდებარებული გარესაბალანსო ელემენტების ნომინალური ღირებულება</t>
  </si>
  <si>
    <t>საბალანსო უწყისისა და საზედამხედველო კაპიტალის ელემენტებს შორის კავშირები</t>
  </si>
  <si>
    <t>კავშირი Capital-ის ცხრილთან</t>
  </si>
  <si>
    <t>ძირითადი საშუალებების საექსპლუატაციო ხარჯები</t>
  </si>
  <si>
    <t>მოგება გადასახადის გადახდამდე და გაუთვალისწინებელ შემოსავალ–ხარჯებამდე</t>
  </si>
  <si>
    <t>ბანკის ბენეფიციარების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</si>
  <si>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</t>
  </si>
  <si>
    <t>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(ცხრილი CCR)</t>
  </si>
  <si>
    <t xml:space="preserve">         გაცემული გარანტიები</t>
  </si>
  <si>
    <t xml:space="preserve">         აკრედიტივები</t>
  </si>
  <si>
    <t xml:space="preserve">         კლიენტების მიერ აუთვისებელი ნაშთები</t>
  </si>
  <si>
    <t xml:space="preserve">         სხვა პირობითი ვალდებულებები</t>
  </si>
  <si>
    <t>ბანკის მიმართ არსებული მოთხოვნის უზრუნველყოფის მიზნით მიღებული გარანტიები</t>
  </si>
  <si>
    <t>ბანკის მიმართ არსებული მოთხოვნის უზრუნველყოფის მიზნით დატვირთული ბანკის აქტივები</t>
  </si>
  <si>
    <t xml:space="preserve">         ბანკის ფინანსური აქტივები</t>
  </si>
  <si>
    <t xml:space="preserve">         ბანკის არაფინანსური აქტივები</t>
  </si>
  <si>
    <t>ბანკის მოთხოვნის უზრუნველყოფის მიზნით მიღებული გარანტიები</t>
  </si>
  <si>
    <t xml:space="preserve">         თავდებობა, სოლიდარული პასუხისმგებლობა </t>
  </si>
  <si>
    <t xml:space="preserve">         გარანტია </t>
  </si>
  <si>
    <t>მოთხოვნის უზრუნველყოფის მიზნით ბანკის სასარგებლოდ დატვირთული აქტივები</t>
  </si>
  <si>
    <t xml:space="preserve">         ფულადი სახსრები</t>
  </si>
  <si>
    <t xml:space="preserve">         ძვირფასი ლითონები და ქვები </t>
  </si>
  <si>
    <t xml:space="preserve">         უძრავი ქონება</t>
  </si>
  <si>
    <t>5.3.1</t>
  </si>
  <si>
    <t xml:space="preserve">                     საცხოვრებელი</t>
  </si>
  <si>
    <t>5.3.2</t>
  </si>
  <si>
    <t xml:space="preserve">                     კომერციული</t>
  </si>
  <si>
    <t>5.3.3</t>
  </si>
  <si>
    <t xml:space="preserve">                        კომპლექსური ტიპის უძრავი ქონება</t>
  </si>
  <si>
    <t>5.3.4</t>
  </si>
  <si>
    <t xml:space="preserve">                    მიწის ნაკვეთები (შენობა ნაგებობების გარეშე)</t>
  </si>
  <si>
    <t>5.3.5</t>
  </si>
  <si>
    <t xml:space="preserve">                    სხვა</t>
  </si>
  <si>
    <t xml:space="preserve">         მოძრავი ქონება</t>
  </si>
  <si>
    <t xml:space="preserve">         წილის გირავნობა</t>
  </si>
  <si>
    <t xml:space="preserve">         ფასიანი ქაღალდები</t>
  </si>
  <si>
    <t xml:space="preserve">         სხვა </t>
  </si>
  <si>
    <t>წარმოებული ფინანსური ინსტრუმენტები</t>
  </si>
  <si>
    <t xml:space="preserve">          სავალუტო კურსთან დაკავშირებული კონტრაქტების (გარდა ოფციონებისა) ფარგლებში გასაცები თანხები</t>
  </si>
  <si>
    <t xml:space="preserve">          საპროცენტო განაკვეთთან დაკავშირებული კონტრაქტების (გარდა ოფციონებისა) ძირითადი თანხა </t>
  </si>
  <si>
    <t xml:space="preserve">          გაყიდული ოფციონები</t>
  </si>
  <si>
    <t xml:space="preserve">          ნაყიდი ოფციონები</t>
  </si>
  <si>
    <t xml:space="preserve">          სხვა წარმოებული ინსტრუმენტების ფარგლებში ბანკის პოტენციური მოთხოვნის ნომინალური ღირებულება</t>
  </si>
  <si>
    <t xml:space="preserve">          სხვა წარმოებული ინსტრუმენტების ფარგლებში ბანკის მიმართ პოტენციური მოთხოვნის ნომინალური ღირებულება</t>
  </si>
  <si>
    <t>ბანკის ბალანსზე აუღიარებელი საკრედიტო მოთხოვნები</t>
  </si>
  <si>
    <t xml:space="preserve">          ბოლო 3 თვის განმავალობაში ბალანსიდან ჩამოწერილი საკრედიტო მოთხოვნების ძირი თანხა</t>
  </si>
  <si>
    <t xml:space="preserve">         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</t>
  </si>
  <si>
    <t xml:space="preserve">          ბოლო 5 წლის განმავლობაში (ბოლო 3 თვის ჩათვლით) ბალანსიდან ჩამოწერილი საკრედიტო მოთხოვნების ძირი თანხა</t>
  </si>
  <si>
    <t xml:space="preserve">          ბოლო 5 წლის განმავლობაში (ბოლო 3 თვის ჩათვლით) ბალანსიდან ჩამოწერილი და ბალანსზე აუღიარებელი მისაღები პროცენტები და ჯარიმები</t>
  </si>
  <si>
    <t>შეუქცევადი საოპერაციო იჯარა</t>
  </si>
  <si>
    <t xml:space="preserve">          ვადის გარეშე ხელშეკრულების ფარგლებში</t>
  </si>
  <si>
    <t xml:space="preserve">          1 წლამდე ვადით</t>
  </si>
  <si>
    <t xml:space="preserve">          1-დან 2 წლამდე ვადით</t>
  </si>
  <si>
    <t xml:space="preserve">          2-დან 3 წლამდე ვადით</t>
  </si>
  <si>
    <t xml:space="preserve">          3-დან 4 წლამდე ვადით</t>
  </si>
  <si>
    <t xml:space="preserve">          4-დან 5 წლამდე ვადით</t>
  </si>
  <si>
    <t xml:space="preserve">          5 წელზე მეტი ვადით</t>
  </si>
  <si>
    <t>კაპიტალური დანახარჯების პოტენციური სახელშეკრულებო ვალდებულება</t>
  </si>
  <si>
    <t>მათ შორის: ზღვრული დაქვითვის მეთოდს დაქვემდებარებული რისკის პოზიციები, რომლებიც არ იქვითება კაპიტალიდან (რომლებიც იწონება 250%-ში)</t>
  </si>
  <si>
    <t>ცხრილი N</t>
  </si>
  <si>
    <t>ცხრილი 1</t>
  </si>
  <si>
    <t>ცხრილი 2</t>
  </si>
  <si>
    <t>ცხრილი 3</t>
  </si>
  <si>
    <t>ცხრილი 4</t>
  </si>
  <si>
    <t>ცხრილი 5</t>
  </si>
  <si>
    <t>ცხრილი 6</t>
  </si>
  <si>
    <t>ცხრილი 7</t>
  </si>
  <si>
    <t>ცხრილი 8</t>
  </si>
  <si>
    <t>ცხრილი 9</t>
  </si>
  <si>
    <t>ცხრილი 10</t>
  </si>
  <si>
    <t>ცხრილი 11</t>
  </si>
  <si>
    <t>ცხრილი 12</t>
  </si>
  <si>
    <t>ცხრილი 13</t>
  </si>
  <si>
    <t>ცხრილი 14</t>
  </si>
  <si>
    <t>ცხრილი 15</t>
  </si>
  <si>
    <t>რისკის მიხედვით შეწონილი რისკის პოზიციები (ბაზელ III-ზე დაფუძნებული ჩარჩოს მიხედვით)</t>
  </si>
  <si>
    <t>რისკის მიხედვით შეწონილი რისკის პოზიციები (ბაზელ I-ზე დაფუძნებული ჩარჩოს მიხედვით)</t>
  </si>
  <si>
    <t>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</si>
  <si>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</si>
  <si>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საბალანსო</t>
  </si>
  <si>
    <t>გარესაბალანსო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</si>
  <si>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</si>
  <si>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</si>
  <si>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</si>
  <si>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</si>
  <si>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</si>
  <si>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რისკის წონები
აქტივების კლასები</t>
  </si>
  <si>
    <t>კომერციული ბანკების, რეგიონული მთავრობებისა და ადგილობრივი თვითმმართველობების,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</t>
  </si>
  <si>
    <t>საბალანსო ელემენტები - რისკის პოზიციების ღირებულება</t>
  </si>
  <si>
    <t xml:space="preserve">გარესაბალანსო ელემენტები კონვერსიის ფაქტორის გათვალისწინებით </t>
  </si>
  <si>
    <t>რისკის მიხედვით შეწონილი აქტივების სიმკვრივე* f=e/(a+c)</t>
  </si>
  <si>
    <t>გარესაბალანსო ელემენტები ნომინალური ღირებულება</t>
  </si>
  <si>
    <t>სულ გარესაბალანსო ელემენტების საკრედიტო მიტიგაცია</t>
  </si>
  <si>
    <t>სულ საბალანსო ელემენტების საკრედიტო მიტიგაცია</t>
  </si>
  <si>
    <t>საკრედიტო რისკის მიხედვით შეწონილი რისკის პოზიციები 
(საბალანსო და კრედიტ კონვერსიის ფაქტორის გათვალისწინებით გარესაბალანსო ელემენტები)</t>
  </si>
  <si>
    <t>საკრედიტო რისკის მიტიგაცია 
(საბალანსო და გარესაბალანსო ელემენტები)</t>
  </si>
  <si>
    <t>სტანდარტიზებული მიდგომა - საკრედიტო რისკის მიტიგაცია</t>
  </si>
  <si>
    <t>სტანდარტიზებული მიდგომა - საკრედიტო რისკის მიტიგაციის ეფექტი</t>
  </si>
  <si>
    <t xml:space="preserve">გარესაბალანსო ელემენტები </t>
  </si>
  <si>
    <t>რისკის მიხედვით შეწონილი აქტივები საკრედიტო რისკის მიტიგაციამდე</t>
  </si>
  <si>
    <t>რისკის მიხედვით შეწონილი აქტივები საკრედიტო რისკის მიტიგაციის ეფექტის გათვალისწინებით</t>
  </si>
  <si>
    <t>პირობითი და სახელშეკრულებო ვალდებულებები</t>
  </si>
  <si>
    <t xml:space="preserve">          სავალუტო კურსთან დაკავშირებული კონტრაქტების (გარდა ოფციონებისა) ფარგლებში მისაღები თანხები</t>
  </si>
  <si>
    <t>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</t>
  </si>
  <si>
    <t>მათ შორის გარესაბალანსო ელემენტების საერთო რეზერვი</t>
  </si>
  <si>
    <t>6.2.1</t>
  </si>
  <si>
    <t>მათ შორის სესხების შესაძლო დანაკარგების საერთო რეზერვი</t>
  </si>
  <si>
    <t>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</si>
  <si>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X</t>
  </si>
  <si>
    <t>მიხეილ ზადორნოვი </t>
  </si>
  <si>
    <t>ვსევოლოდ სმაკოვი </t>
  </si>
  <si>
    <t>ანა შუმეიკო   </t>
  </si>
  <si>
    <t>ასია ზახაროვა</t>
  </si>
  <si>
    <t>მიხეილ ოსეევსკი</t>
  </si>
  <si>
    <t>არჩილ კონცელიძე</t>
  </si>
  <si>
    <t>მამუკა მენთეშაშვილი</t>
  </si>
  <si>
    <t>ნიკო ჩხეტიანი</t>
  </si>
  <si>
    <t>ვალერიან გაბუნია</t>
  </si>
  <si>
    <t>ვლადიმერ რობაქიძე</t>
  </si>
  <si>
    <t>ირაკლი დოლიძე</t>
  </si>
  <si>
    <t>ღსს "ვითიბი ბანკი"</t>
  </si>
  <si>
    <t>შპს "ლაკარპა ენტერპრაიზის ლიმიტედი"</t>
  </si>
  <si>
    <t>რუსეთის ფედერაცია</t>
  </si>
  <si>
    <t>ცხრილი 9 (Capital), C46</t>
  </si>
  <si>
    <t>ცხრილი 9 (Capital), C10</t>
  </si>
  <si>
    <t>ცხრილი 9 (Capital), C44</t>
  </si>
  <si>
    <t>ცხრილი 9 (Capital), C32</t>
  </si>
  <si>
    <t>ცხრილი 9 (Capital), C9</t>
  </si>
  <si>
    <t>ცხრილი 9 (Capital), C13</t>
  </si>
  <si>
    <t>ცხრილი 9 (Capital), C7</t>
  </si>
  <si>
    <t>ცხრილი 9 (Capital), C11</t>
  </si>
  <si>
    <t>სს "ვითიბი ბანკი ჯორჯია"</t>
  </si>
  <si>
    <t>მ. ზადორნოვი</t>
  </si>
  <si>
    <t>ა. კონცელიძე</t>
  </si>
  <si>
    <t>www.vtb.ge</t>
  </si>
  <si>
    <t>ბანკის დირექტორატი ადასტურებს მოცემულ პილარ 3-ის ანგარიშგებაში ასახული ყველა მონაცემისა და ინფორმაციის უტყუარობასა და სიზუსტეს.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დაცვით, წინამდებარე ანგარიშგება აკმაყოფილებს საქართველოს ეროვნული ბანკის პრეზიდენტის 2017 წლის 22 ივნისის №92/04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მოთხოვნებსა და საქართველოს ეროვნული ბანკის მიერ დადგენილ სხვა წესებსა და ნორმებს.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</si>
</sst>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b/>
      <sz val="10"/>
      <name val="Sylfaen"/>
      <family val="1"/>
    </font>
    <font>
      <u/>
      <sz val="10"/>
      <color indexed="12"/>
      <name val="Arial"/>
      <family val="2"/>
    </font>
    <font>
      <sz val="8"/>
      <color theme="1"/>
      <name val="Calibri"/>
      <family val="2"/>
      <scheme val="minor"/>
    </font>
    <font>
      <sz val="10"/>
      <name val="Geo_Arial"/>
      <family val="2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</font>
    <font>
      <sz val="10"/>
      <color rgb="FF333333"/>
      <name val="Sylfaen"/>
      <family val="1"/>
    </font>
    <font>
      <i/>
      <sz val="10"/>
      <name val="Sylfaen"/>
      <family val="1"/>
    </font>
    <font>
      <i/>
      <sz val="10"/>
      <color theme="1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name val="SPKolheti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b/>
      <i/>
      <sz val="10"/>
      <color theme="1"/>
      <name val="Sylfaen"/>
      <family val="1"/>
    </font>
    <font>
      <sz val="9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096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8" fillId="0" borderId="0"/>
    <xf numFmtId="168" fontId="29" fillId="37" borderId="0"/>
    <xf numFmtId="169" fontId="29" fillId="37" borderId="0"/>
    <xf numFmtId="168" fontId="29" fillId="37" borderId="0"/>
    <xf numFmtId="0" fontId="30" fillId="38" borderId="0" applyNumberFormat="0" applyBorder="0" applyAlignment="0" applyProtection="0"/>
    <xf numFmtId="0" fontId="4" fillId="13" borderId="0" applyNumberFormat="0" applyBorder="0" applyAlignment="0" applyProtection="0"/>
    <xf numFmtId="168" fontId="31" fillId="38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168" fontId="31" fillId="38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168" fontId="31" fillId="38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168" fontId="31" fillId="38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4" fillId="17" borderId="0" applyNumberFormat="0" applyBorder="0" applyAlignment="0" applyProtection="0"/>
    <xf numFmtId="168" fontId="31" fillId="39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0" fillId="3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168" fontId="31" fillId="39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168" fontId="31" fillId="39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168" fontId="31" fillId="39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4" fillId="21" borderId="0" applyNumberFormat="0" applyBorder="0" applyAlignment="0" applyProtection="0"/>
    <xf numFmtId="168" fontId="31" fillId="40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168" fontId="31" fillId="40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168" fontId="31" fillId="40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168" fontId="31" fillId="40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4" fillId="25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4" fillId="29" borderId="0" applyNumberFormat="0" applyBorder="0" applyAlignment="0" applyProtection="0"/>
    <xf numFmtId="168" fontId="31" fillId="42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168" fontId="31" fillId="42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168" fontId="31" fillId="42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168" fontId="31" fillId="42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4" fillId="33" borderId="0" applyNumberFormat="0" applyBorder="0" applyAlignment="0" applyProtection="0"/>
    <xf numFmtId="168" fontId="31" fillId="4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0" fillId="4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168" fontId="31" fillId="4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168" fontId="31" fillId="4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168" fontId="31" fillId="4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4" fillId="1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4" fillId="18" borderId="0" applyNumberFormat="0" applyBorder="0" applyAlignment="0" applyProtection="0"/>
    <xf numFmtId="168" fontId="31" fillId="45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4" fillId="22" borderId="0" applyNumberFormat="0" applyBorder="0" applyAlignment="0" applyProtection="0"/>
    <xf numFmtId="168" fontId="31" fillId="46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0" fontId="30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1" borderId="0" applyNumberFormat="0" applyBorder="0" applyAlignment="0" applyProtection="0"/>
    <xf numFmtId="0" fontId="4" fillId="26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4" fillId="30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4" fillId="34" borderId="0" applyNumberFormat="0" applyBorder="0" applyAlignment="0" applyProtection="0"/>
    <xf numFmtId="168" fontId="31" fillId="47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0" fontId="30" fillId="4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168" fontId="31" fillId="47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168" fontId="31" fillId="47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168" fontId="31" fillId="47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48" borderId="0" applyNumberFormat="0" applyBorder="0" applyAlignment="0" applyProtection="0"/>
    <xf numFmtId="0" fontId="33" fillId="15" borderId="0" applyNumberFormat="0" applyBorder="0" applyAlignment="0" applyProtection="0"/>
    <xf numFmtId="168" fontId="34" fillId="48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168" fontId="34" fillId="48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168" fontId="34" fillId="48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168" fontId="34" fillId="48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5" borderId="0" applyNumberFormat="0" applyBorder="0" applyAlignment="0" applyProtection="0"/>
    <xf numFmtId="0" fontId="33" fillId="19" borderId="0" applyNumberFormat="0" applyBorder="0" applyAlignment="0" applyProtection="0"/>
    <xf numFmtId="168" fontId="34" fillId="45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168" fontId="34" fillId="45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168" fontId="34" fillId="45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168" fontId="34" fillId="45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3" fillId="23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0" fontId="32" fillId="46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9" borderId="0" applyNumberFormat="0" applyBorder="0" applyAlignment="0" applyProtection="0"/>
    <xf numFmtId="0" fontId="33" fillId="27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3" fillId="31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3" fillId="35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0" fontId="32" fillId="51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3" fillId="12" borderId="0" applyNumberFormat="0" applyBorder="0" applyAlignment="0" applyProtection="0"/>
    <xf numFmtId="168" fontId="34" fillId="54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168" fontId="34" fillId="54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168" fontId="34" fillId="54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168" fontId="34" fillId="54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8" borderId="0" applyNumberFormat="0" applyBorder="0" applyAlignment="0" applyProtection="0"/>
    <xf numFmtId="0" fontId="33" fillId="16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0" fontId="32" fillId="58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168" fontId="34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0" fillId="55" borderId="0" applyNumberFormat="0" applyBorder="0" applyAlignment="0" applyProtection="0"/>
    <xf numFmtId="0" fontId="30" fillId="59" borderId="0" applyNumberFormat="0" applyBorder="0" applyAlignment="0" applyProtection="0"/>
    <xf numFmtId="0" fontId="32" fillId="56" borderId="0" applyNumberFormat="0" applyBorder="0" applyAlignment="0" applyProtection="0"/>
    <xf numFmtId="0" fontId="32" fillId="60" borderId="0" applyNumberFormat="0" applyBorder="0" applyAlignment="0" applyProtection="0"/>
    <xf numFmtId="0" fontId="33" fillId="2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0" fontId="32" fillId="6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168" fontId="34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0" fillId="52" borderId="0" applyNumberFormat="0" applyBorder="0" applyAlignment="0" applyProtection="0"/>
    <xf numFmtId="0" fontId="30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49" borderId="0" applyNumberFormat="0" applyBorder="0" applyAlignment="0" applyProtection="0"/>
    <xf numFmtId="0" fontId="33" fillId="24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0" fillId="61" borderId="0" applyNumberFormat="0" applyBorder="0" applyAlignment="0" applyProtection="0"/>
    <xf numFmtId="0" fontId="30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0" borderId="0" applyNumberFormat="0" applyBorder="0" applyAlignment="0" applyProtection="0"/>
    <xf numFmtId="0" fontId="33" fillId="28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0" fillId="55" borderId="0" applyNumberFormat="0" applyBorder="0" applyAlignment="0" applyProtection="0"/>
    <xf numFmtId="0" fontId="30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3" borderId="0" applyNumberFormat="0" applyBorder="0" applyAlignment="0" applyProtection="0"/>
    <xf numFmtId="0" fontId="33" fillId="32" borderId="0" applyNumberFormat="0" applyBorder="0" applyAlignment="0" applyProtection="0"/>
    <xf numFmtId="168" fontId="34" fillId="63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0" fontId="32" fillId="63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168" fontId="34" fillId="63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168" fontId="34" fillId="63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168" fontId="34" fillId="63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168" fontId="34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5" fillId="39" borderId="0" applyNumberFormat="0" applyBorder="0" applyAlignment="0" applyProtection="0"/>
    <xf numFmtId="0" fontId="36" fillId="6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170" fontId="38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1" fontId="40" fillId="0" borderId="0" applyFill="0" applyBorder="0" applyAlignment="0"/>
    <xf numFmtId="171" fontId="40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2" fontId="40" fillId="0" borderId="0" applyFill="0" applyBorder="0" applyAlignment="0"/>
    <xf numFmtId="173" fontId="40" fillId="0" borderId="0" applyFill="0" applyBorder="0" applyAlignment="0"/>
    <xf numFmtId="174" fontId="40" fillId="0" borderId="0" applyFill="0" applyBorder="0" applyAlignment="0"/>
    <xf numFmtId="175" fontId="40" fillId="0" borderId="0" applyFill="0" applyBorder="0" applyAlignment="0"/>
    <xf numFmtId="171" fontId="40" fillId="0" borderId="0" applyFill="0" applyBorder="0" applyAlignment="0"/>
    <xf numFmtId="176" fontId="40" fillId="0" borderId="0" applyFill="0" applyBorder="0" applyAlignment="0"/>
    <xf numFmtId="172" fontId="40" fillId="0" borderId="0" applyFill="0" applyBorder="0" applyAlignment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168" fontId="43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168" fontId="43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169" fontId="43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168" fontId="43" fillId="64" borderId="43" applyNumberFormat="0" applyAlignment="0" applyProtection="0"/>
    <xf numFmtId="169" fontId="43" fillId="64" borderId="43" applyNumberFormat="0" applyAlignment="0" applyProtection="0"/>
    <xf numFmtId="168" fontId="43" fillId="64" borderId="43" applyNumberFormat="0" applyAlignment="0" applyProtection="0"/>
    <xf numFmtId="168" fontId="43" fillId="64" borderId="43" applyNumberFormat="0" applyAlignment="0" applyProtection="0"/>
    <xf numFmtId="169" fontId="43" fillId="64" borderId="43" applyNumberFormat="0" applyAlignment="0" applyProtection="0"/>
    <xf numFmtId="168" fontId="43" fillId="64" borderId="43" applyNumberFormat="0" applyAlignment="0" applyProtection="0"/>
    <xf numFmtId="168" fontId="43" fillId="64" borderId="43" applyNumberFormat="0" applyAlignment="0" applyProtection="0"/>
    <xf numFmtId="169" fontId="43" fillId="64" borderId="43" applyNumberFormat="0" applyAlignment="0" applyProtection="0"/>
    <xf numFmtId="168" fontId="43" fillId="64" borderId="43" applyNumberFormat="0" applyAlignment="0" applyProtection="0"/>
    <xf numFmtId="168" fontId="43" fillId="64" borderId="43" applyNumberFormat="0" applyAlignment="0" applyProtection="0"/>
    <xf numFmtId="169" fontId="43" fillId="64" borderId="43" applyNumberFormat="0" applyAlignment="0" applyProtection="0"/>
    <xf numFmtId="168" fontId="43" fillId="64" borderId="43" applyNumberFormat="0" applyAlignment="0" applyProtection="0"/>
    <xf numFmtId="0" fontId="41" fillId="64" borderId="43" applyNumberFormat="0" applyAlignment="0" applyProtection="0"/>
    <xf numFmtId="0" fontId="44" fillId="65" borderId="44" applyNumberFormat="0" applyAlignment="0" applyProtection="0"/>
    <xf numFmtId="0" fontId="45" fillId="10" borderId="39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0" fontId="44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0" fontId="45" fillId="10" borderId="39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0" fontId="4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172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0" borderId="0"/>
    <xf numFmtId="14" fontId="49" fillId="0" borderId="0" applyFill="0" applyBorder="0" applyAlignment="0"/>
    <xf numFmtId="38" fontId="29" fillId="0" borderId="45">
      <alignment vertical="center"/>
    </xf>
    <xf numFmtId="38" fontId="29" fillId="0" borderId="45">
      <alignment vertical="center"/>
    </xf>
    <xf numFmtId="38" fontId="29" fillId="0" borderId="45">
      <alignment vertical="center"/>
    </xf>
    <xf numFmtId="38" fontId="29" fillId="0" borderId="45">
      <alignment vertical="center"/>
    </xf>
    <xf numFmtId="38" fontId="29" fillId="0" borderId="45">
      <alignment vertical="center"/>
    </xf>
    <xf numFmtId="38" fontId="29" fillId="0" borderId="45">
      <alignment vertical="center"/>
    </xf>
    <xf numFmtId="38" fontId="29" fillId="0" borderId="45">
      <alignment vertical="center"/>
    </xf>
    <xf numFmtId="38" fontId="2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171" fontId="40" fillId="0" borderId="0" applyFill="0" applyBorder="0" applyAlignment="0"/>
    <xf numFmtId="172" fontId="40" fillId="0" borderId="0" applyFill="0" applyBorder="0" applyAlignment="0"/>
    <xf numFmtId="171" fontId="40" fillId="0" borderId="0" applyFill="0" applyBorder="0" applyAlignment="0"/>
    <xf numFmtId="176" fontId="40" fillId="0" borderId="0" applyFill="0" applyBorder="0" applyAlignment="0"/>
    <xf numFmtId="172" fontId="4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54" fillId="40" borderId="0" applyNumberFormat="0" applyBorder="0" applyAlignment="0" applyProtection="0"/>
    <xf numFmtId="0" fontId="55" fillId="5" borderId="0" applyNumberFormat="0" applyBorder="0" applyAlignment="0" applyProtection="0"/>
    <xf numFmtId="168" fontId="56" fillId="40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0" fontId="54" fillId="40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168" fontId="56" fillId="40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168" fontId="56" fillId="40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168" fontId="56" fillId="40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168" fontId="56" fillId="40" borderId="0" applyNumberFormat="0" applyBorder="0" applyAlignment="0" applyProtection="0"/>
    <xf numFmtId="0" fontId="5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57" fillId="0" borderId="33" applyNumberFormat="0" applyAlignment="0" applyProtection="0">
      <alignment horizontal="left" vertical="center"/>
    </xf>
    <xf numFmtId="0" fontId="57" fillId="0" borderId="33" applyNumberFormat="0" applyAlignment="0" applyProtection="0">
      <alignment horizontal="left" vertical="center"/>
    </xf>
    <xf numFmtId="168" fontId="57" fillId="0" borderId="33" applyNumberFormat="0" applyAlignment="0" applyProtection="0">
      <alignment horizontal="left" vertical="center"/>
    </xf>
    <xf numFmtId="0" fontId="57" fillId="0" borderId="9">
      <alignment horizontal="left" vertical="center"/>
    </xf>
    <xf numFmtId="0" fontId="57" fillId="0" borderId="9">
      <alignment horizontal="left" vertical="center"/>
    </xf>
    <xf numFmtId="168" fontId="57" fillId="0" borderId="9">
      <alignment horizontal="left" vertical="center"/>
    </xf>
    <xf numFmtId="0" fontId="58" fillId="0" borderId="46" applyNumberFormat="0" applyFill="0" applyAlignment="0" applyProtection="0"/>
    <xf numFmtId="169" fontId="58" fillId="0" borderId="46" applyNumberFormat="0" applyFill="0" applyAlignment="0" applyProtection="0"/>
    <xf numFmtId="0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9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9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9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9" fontId="58" fillId="0" borderId="46" applyNumberFormat="0" applyFill="0" applyAlignment="0" applyProtection="0"/>
    <xf numFmtId="168" fontId="58" fillId="0" borderId="46" applyNumberFormat="0" applyFill="0" applyAlignment="0" applyProtection="0"/>
    <xf numFmtId="0" fontId="58" fillId="0" borderId="46" applyNumberFormat="0" applyFill="0" applyAlignment="0" applyProtection="0"/>
    <xf numFmtId="0" fontId="59" fillId="0" borderId="47" applyNumberFormat="0" applyFill="0" applyAlignment="0" applyProtection="0"/>
    <xf numFmtId="169" fontId="59" fillId="0" borderId="47" applyNumberFormat="0" applyFill="0" applyAlignment="0" applyProtection="0"/>
    <xf numFmtId="0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9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9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9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9" fontId="59" fillId="0" borderId="47" applyNumberFormat="0" applyFill="0" applyAlignment="0" applyProtection="0"/>
    <xf numFmtId="168" fontId="59" fillId="0" borderId="47" applyNumberFormat="0" applyFill="0" applyAlignment="0" applyProtection="0"/>
    <xf numFmtId="0" fontId="59" fillId="0" borderId="47" applyNumberFormat="0" applyFill="0" applyAlignment="0" applyProtection="0"/>
    <xf numFmtId="0" fontId="60" fillId="0" borderId="48" applyNumberFormat="0" applyFill="0" applyAlignment="0" applyProtection="0"/>
    <xf numFmtId="169" fontId="60" fillId="0" borderId="48" applyNumberFormat="0" applyFill="0" applyAlignment="0" applyProtection="0"/>
    <xf numFmtId="0" fontId="60" fillId="0" borderId="48" applyNumberFormat="0" applyFill="0" applyAlignment="0" applyProtection="0"/>
    <xf numFmtId="168" fontId="60" fillId="0" borderId="48" applyNumberFormat="0" applyFill="0" applyAlignment="0" applyProtection="0"/>
    <xf numFmtId="0" fontId="60" fillId="0" borderId="48" applyNumberFormat="0" applyFill="0" applyAlignment="0" applyProtection="0"/>
    <xf numFmtId="168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168" fontId="60" fillId="0" borderId="48" applyNumberFormat="0" applyFill="0" applyAlignment="0" applyProtection="0"/>
    <xf numFmtId="169" fontId="60" fillId="0" borderId="48" applyNumberFormat="0" applyFill="0" applyAlignment="0" applyProtection="0"/>
    <xf numFmtId="168" fontId="60" fillId="0" borderId="48" applyNumberFormat="0" applyFill="0" applyAlignment="0" applyProtection="0"/>
    <xf numFmtId="168" fontId="60" fillId="0" borderId="48" applyNumberFormat="0" applyFill="0" applyAlignment="0" applyProtection="0"/>
    <xf numFmtId="169" fontId="60" fillId="0" borderId="48" applyNumberFormat="0" applyFill="0" applyAlignment="0" applyProtection="0"/>
    <xf numFmtId="168" fontId="60" fillId="0" borderId="48" applyNumberFormat="0" applyFill="0" applyAlignment="0" applyProtection="0"/>
    <xf numFmtId="168" fontId="60" fillId="0" borderId="48" applyNumberFormat="0" applyFill="0" applyAlignment="0" applyProtection="0"/>
    <xf numFmtId="169" fontId="60" fillId="0" borderId="48" applyNumberFormat="0" applyFill="0" applyAlignment="0" applyProtection="0"/>
    <xf numFmtId="168" fontId="60" fillId="0" borderId="48" applyNumberFormat="0" applyFill="0" applyAlignment="0" applyProtection="0"/>
    <xf numFmtId="168" fontId="60" fillId="0" borderId="48" applyNumberFormat="0" applyFill="0" applyAlignment="0" applyProtection="0"/>
    <xf numFmtId="169" fontId="60" fillId="0" borderId="48" applyNumberFormat="0" applyFill="0" applyAlignment="0" applyProtection="0"/>
    <xf numFmtId="168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7" fontId="61" fillId="0" borderId="0"/>
    <xf numFmtId="168" fontId="62" fillId="0" borderId="0"/>
    <xf numFmtId="0" fontId="62" fillId="0" borderId="0"/>
    <xf numFmtId="168" fontId="62" fillId="0" borderId="0"/>
    <xf numFmtId="168" fontId="57" fillId="0" borderId="0"/>
    <xf numFmtId="0" fontId="57" fillId="0" borderId="0"/>
    <xf numFmtId="168" fontId="57" fillId="0" borderId="0"/>
    <xf numFmtId="168" fontId="63" fillId="0" borderId="0"/>
    <xf numFmtId="0" fontId="63" fillId="0" borderId="0"/>
    <xf numFmtId="168" fontId="63" fillId="0" borderId="0"/>
    <xf numFmtId="168" fontId="64" fillId="0" borderId="0"/>
    <xf numFmtId="0" fontId="64" fillId="0" borderId="0"/>
    <xf numFmtId="168" fontId="64" fillId="0" borderId="0"/>
    <xf numFmtId="168" fontId="65" fillId="0" borderId="0"/>
    <xf numFmtId="0" fontId="65" fillId="0" borderId="0"/>
    <xf numFmtId="168" fontId="65" fillId="0" borderId="0"/>
    <xf numFmtId="168" fontId="66" fillId="0" borderId="0"/>
    <xf numFmtId="0" fontId="66" fillId="0" borderId="0"/>
    <xf numFmtId="168" fontId="66" fillId="0" borderId="0"/>
    <xf numFmtId="0" fontId="6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67" fillId="0" borderId="0" applyNumberFormat="0" applyFill="0" applyBorder="0" applyAlignment="0" applyProtection="0">
      <alignment vertical="top"/>
      <protection locked="0"/>
    </xf>
    <xf numFmtId="169" fontId="67" fillId="0" borderId="0" applyNumberFormat="0" applyFill="0" applyBorder="0" applyAlignment="0" applyProtection="0">
      <alignment vertical="top"/>
      <protection locked="0"/>
    </xf>
    <xf numFmtId="168" fontId="67" fillId="0" borderId="0" applyNumberFormat="0" applyFill="0" applyBorder="0" applyAlignment="0" applyProtection="0">
      <alignment vertical="top"/>
      <protection locked="0"/>
    </xf>
    <xf numFmtId="168" fontId="68" fillId="0" borderId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168" fontId="71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168" fontId="71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169" fontId="71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168" fontId="71" fillId="43" borderId="43" applyNumberFormat="0" applyAlignment="0" applyProtection="0"/>
    <xf numFmtId="169" fontId="71" fillId="43" borderId="43" applyNumberFormat="0" applyAlignment="0" applyProtection="0"/>
    <xf numFmtId="168" fontId="71" fillId="43" borderId="43" applyNumberFormat="0" applyAlignment="0" applyProtection="0"/>
    <xf numFmtId="168" fontId="71" fillId="43" borderId="43" applyNumberFormat="0" applyAlignment="0" applyProtection="0"/>
    <xf numFmtId="169" fontId="71" fillId="43" borderId="43" applyNumberFormat="0" applyAlignment="0" applyProtection="0"/>
    <xf numFmtId="168" fontId="71" fillId="43" borderId="43" applyNumberFormat="0" applyAlignment="0" applyProtection="0"/>
    <xf numFmtId="168" fontId="71" fillId="43" borderId="43" applyNumberFormat="0" applyAlignment="0" applyProtection="0"/>
    <xf numFmtId="169" fontId="71" fillId="43" borderId="43" applyNumberFormat="0" applyAlignment="0" applyProtection="0"/>
    <xf numFmtId="168" fontId="71" fillId="43" borderId="43" applyNumberFormat="0" applyAlignment="0" applyProtection="0"/>
    <xf numFmtId="168" fontId="71" fillId="43" borderId="43" applyNumberFormat="0" applyAlignment="0" applyProtection="0"/>
    <xf numFmtId="169" fontId="71" fillId="43" borderId="43" applyNumberFormat="0" applyAlignment="0" applyProtection="0"/>
    <xf numFmtId="168" fontId="71" fillId="43" borderId="43" applyNumberFormat="0" applyAlignment="0" applyProtection="0"/>
    <xf numFmtId="0" fontId="6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40" fillId="0" borderId="0" applyFill="0" applyBorder="0" applyAlignment="0"/>
    <xf numFmtId="172" fontId="40" fillId="0" borderId="0" applyFill="0" applyBorder="0" applyAlignment="0"/>
    <xf numFmtId="171" fontId="40" fillId="0" borderId="0" applyFill="0" applyBorder="0" applyAlignment="0"/>
    <xf numFmtId="176" fontId="40" fillId="0" borderId="0" applyFill="0" applyBorder="0" applyAlignment="0"/>
    <xf numFmtId="172" fontId="40" fillId="0" borderId="0" applyFill="0" applyBorder="0" applyAlignment="0"/>
    <xf numFmtId="0" fontId="72" fillId="0" borderId="49" applyNumberFormat="0" applyFill="0" applyAlignment="0" applyProtection="0"/>
    <xf numFmtId="0" fontId="73" fillId="0" borderId="38" applyNumberFormat="0" applyFill="0" applyAlignment="0" applyProtection="0"/>
    <xf numFmtId="168" fontId="74" fillId="0" borderId="49" applyNumberFormat="0" applyFill="0" applyAlignment="0" applyProtection="0"/>
    <xf numFmtId="168" fontId="74" fillId="0" borderId="49" applyNumberFormat="0" applyFill="0" applyAlignment="0" applyProtection="0"/>
    <xf numFmtId="169" fontId="74" fillId="0" borderId="49" applyNumberFormat="0" applyFill="0" applyAlignment="0" applyProtection="0"/>
    <xf numFmtId="0" fontId="72" fillId="0" borderId="49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168" fontId="74" fillId="0" borderId="49" applyNumberFormat="0" applyFill="0" applyAlignment="0" applyProtection="0"/>
    <xf numFmtId="169" fontId="74" fillId="0" borderId="49" applyNumberFormat="0" applyFill="0" applyAlignment="0" applyProtection="0"/>
    <xf numFmtId="168" fontId="74" fillId="0" borderId="49" applyNumberFormat="0" applyFill="0" applyAlignment="0" applyProtection="0"/>
    <xf numFmtId="168" fontId="74" fillId="0" borderId="49" applyNumberFormat="0" applyFill="0" applyAlignment="0" applyProtection="0"/>
    <xf numFmtId="169" fontId="74" fillId="0" borderId="49" applyNumberFormat="0" applyFill="0" applyAlignment="0" applyProtection="0"/>
    <xf numFmtId="168" fontId="74" fillId="0" borderId="49" applyNumberFormat="0" applyFill="0" applyAlignment="0" applyProtection="0"/>
    <xf numFmtId="168" fontId="74" fillId="0" borderId="49" applyNumberFormat="0" applyFill="0" applyAlignment="0" applyProtection="0"/>
    <xf numFmtId="169" fontId="74" fillId="0" borderId="49" applyNumberFormat="0" applyFill="0" applyAlignment="0" applyProtection="0"/>
    <xf numFmtId="168" fontId="74" fillId="0" borderId="49" applyNumberFormat="0" applyFill="0" applyAlignment="0" applyProtection="0"/>
    <xf numFmtId="168" fontId="74" fillId="0" borderId="49" applyNumberFormat="0" applyFill="0" applyAlignment="0" applyProtection="0"/>
    <xf numFmtId="169" fontId="74" fillId="0" borderId="49" applyNumberFormat="0" applyFill="0" applyAlignment="0" applyProtection="0"/>
    <xf numFmtId="168" fontId="74" fillId="0" borderId="49" applyNumberFormat="0" applyFill="0" applyAlignment="0" applyProtection="0"/>
    <xf numFmtId="0" fontId="7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75" fillId="73" borderId="0" applyNumberFormat="0" applyBorder="0" applyAlignment="0" applyProtection="0"/>
    <xf numFmtId="0" fontId="76" fillId="7" borderId="0" applyNumberFormat="0" applyBorder="0" applyAlignment="0" applyProtection="0"/>
    <xf numFmtId="168" fontId="77" fillId="73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0" fontId="75" fillId="73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168" fontId="77" fillId="73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168" fontId="77" fillId="73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168" fontId="77" fillId="73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168" fontId="77" fillId="73" borderId="0" applyNumberFormat="0" applyBorder="0" applyAlignment="0" applyProtection="0"/>
    <xf numFmtId="0" fontId="75" fillId="73" borderId="0" applyNumberFormat="0" applyBorder="0" applyAlignment="0" applyProtection="0"/>
    <xf numFmtId="1" fontId="78" fillId="0" borderId="0" applyProtection="0"/>
    <xf numFmtId="168" fontId="29" fillId="0" borderId="50"/>
    <xf numFmtId="169" fontId="29" fillId="0" borderId="50"/>
    <xf numFmtId="168" fontId="2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181" fontId="2" fillId="0" borderId="0"/>
    <xf numFmtId="179" fontId="31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80" fillId="0" borderId="0"/>
    <xf numFmtId="0" fontId="80" fillId="0" borderId="0"/>
    <xf numFmtId="0" fontId="79" fillId="0" borderId="0"/>
    <xf numFmtId="179" fontId="3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3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1" fillId="0" borderId="0"/>
    <xf numFmtId="0" fontId="31" fillId="0" borderId="0"/>
    <xf numFmtId="168" fontId="31" fillId="0" borderId="0"/>
    <xf numFmtId="0" fontId="3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1" fillId="0" borderId="0"/>
    <xf numFmtId="168" fontId="31" fillId="0" borderId="0"/>
    <xf numFmtId="0" fontId="31" fillId="0" borderId="0"/>
    <xf numFmtId="0" fontId="31" fillId="0" borderId="0"/>
    <xf numFmtId="0" fontId="2" fillId="0" borderId="0"/>
    <xf numFmtId="17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30" fillId="0" borderId="0"/>
    <xf numFmtId="179" fontId="31" fillId="0" borderId="0"/>
    <xf numFmtId="179" fontId="3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3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1" fillId="0" borderId="0"/>
    <xf numFmtId="179" fontId="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3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31" fillId="0" borderId="0"/>
    <xf numFmtId="0" fontId="2" fillId="0" borderId="0"/>
    <xf numFmtId="0" fontId="30" fillId="0" borderId="0"/>
    <xf numFmtId="168" fontId="28" fillId="0" borderId="0"/>
    <xf numFmtId="0" fontId="2" fillId="0" borderId="0"/>
    <xf numFmtId="0" fontId="1" fillId="0" borderId="0"/>
    <xf numFmtId="0" fontId="1" fillId="0" borderId="0"/>
    <xf numFmtId="17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79" fontId="2" fillId="0" borderId="0"/>
    <xf numFmtId="0" fontId="31" fillId="0" borderId="0"/>
    <xf numFmtId="0" fontId="31" fillId="0" borderId="0"/>
    <xf numFmtId="168" fontId="28" fillId="0" borderId="0"/>
    <xf numFmtId="0" fontId="68" fillId="0" borderId="0"/>
    <xf numFmtId="0" fontId="2" fillId="0" borderId="0"/>
    <xf numFmtId="168" fontId="28" fillId="0" borderId="0"/>
    <xf numFmtId="0" fontId="1" fillId="0" borderId="0"/>
    <xf numFmtId="17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168" fontId="28" fillId="0" borderId="0"/>
    <xf numFmtId="168" fontId="28" fillId="0" borderId="0"/>
    <xf numFmtId="0" fontId="1" fillId="0" borderId="0"/>
    <xf numFmtId="179" fontId="31" fillId="0" borderId="0"/>
    <xf numFmtId="179" fontId="3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1" fillId="0" borderId="0"/>
    <xf numFmtId="168" fontId="28" fillId="0" borderId="0"/>
    <xf numFmtId="168" fontId="28" fillId="0" borderId="0"/>
    <xf numFmtId="0" fontId="1" fillId="0" borderId="0"/>
    <xf numFmtId="179" fontId="31" fillId="0" borderId="0"/>
    <xf numFmtId="179" fontId="31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1" fillId="0" borderId="0"/>
    <xf numFmtId="179" fontId="31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179" fontId="31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9" fillId="0" borderId="0"/>
    <xf numFmtId="179" fontId="2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7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179" fontId="29" fillId="0" borderId="0"/>
    <xf numFmtId="0" fontId="8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9" fontId="8" fillId="0" borderId="0"/>
    <xf numFmtId="0" fontId="29" fillId="0" borderId="0"/>
    <xf numFmtId="179" fontId="29" fillId="0" borderId="0"/>
    <xf numFmtId="0" fontId="29" fillId="0" borderId="0"/>
    <xf numFmtId="0" fontId="2" fillId="0" borderId="0"/>
    <xf numFmtId="0" fontId="2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9" fillId="0" borderId="0"/>
    <xf numFmtId="179" fontId="8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/>
    <xf numFmtId="0" fontId="29" fillId="0" borderId="0"/>
    <xf numFmtId="168" fontId="29" fillId="0" borderId="0"/>
    <xf numFmtId="0" fontId="7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9" fillId="0" borderId="0"/>
    <xf numFmtId="0" fontId="8" fillId="0" borderId="0"/>
    <xf numFmtId="0" fontId="79" fillId="0" borderId="0"/>
    <xf numFmtId="168" fontId="8" fillId="0" borderId="0"/>
    <xf numFmtId="0" fontId="79" fillId="0" borderId="0"/>
    <xf numFmtId="168" fontId="8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179" fontId="8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179" fontId="2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0" fontId="1" fillId="0" borderId="0"/>
    <xf numFmtId="179" fontId="29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47" fillId="0" borderId="0"/>
    <xf numFmtId="0" fontId="2" fillId="0" borderId="0"/>
    <xf numFmtId="0" fontId="79" fillId="0" borderId="0"/>
    <xf numFmtId="168" fontId="4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9" fillId="0" borderId="0"/>
    <xf numFmtId="0" fontId="2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79" fontId="2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8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168" fontId="2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8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3" fillId="0" borderId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168" fontId="2" fillId="0" borderId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2" fillId="74" borderId="51" applyNumberFormat="0" applyFont="0" applyAlignment="0" applyProtection="0"/>
    <xf numFmtId="0" fontId="30" fillId="74" borderId="51" applyNumberFormat="0" applyFont="0" applyAlignment="0" applyProtection="0"/>
    <xf numFmtId="168" fontId="2" fillId="0" borderId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30" fillId="74" borderId="51" applyNumberFormat="0" applyFont="0" applyAlignment="0" applyProtection="0"/>
    <xf numFmtId="0" fontId="2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169" fontId="2" fillId="0" borderId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8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85" fillId="0" borderId="0"/>
    <xf numFmtId="0" fontId="85" fillId="0" borderId="0"/>
    <xf numFmtId="168" fontId="85" fillId="0" borderId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168" fontId="88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168" fontId="88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169" fontId="88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168" fontId="88" fillId="64" borderId="52" applyNumberFormat="0" applyAlignment="0" applyProtection="0"/>
    <xf numFmtId="169" fontId="88" fillId="64" borderId="52" applyNumberFormat="0" applyAlignment="0" applyProtection="0"/>
    <xf numFmtId="168" fontId="88" fillId="64" borderId="52" applyNumberFormat="0" applyAlignment="0" applyProtection="0"/>
    <xf numFmtId="168" fontId="88" fillId="64" borderId="52" applyNumberFormat="0" applyAlignment="0" applyProtection="0"/>
    <xf numFmtId="169" fontId="88" fillId="64" borderId="52" applyNumberFormat="0" applyAlignment="0" applyProtection="0"/>
    <xf numFmtId="168" fontId="88" fillId="64" borderId="52" applyNumberFormat="0" applyAlignment="0" applyProtection="0"/>
    <xf numFmtId="168" fontId="88" fillId="64" borderId="52" applyNumberFormat="0" applyAlignment="0" applyProtection="0"/>
    <xf numFmtId="169" fontId="88" fillId="64" borderId="52" applyNumberFormat="0" applyAlignment="0" applyProtection="0"/>
    <xf numFmtId="168" fontId="88" fillId="64" borderId="52" applyNumberFormat="0" applyAlignment="0" applyProtection="0"/>
    <xf numFmtId="168" fontId="88" fillId="64" borderId="52" applyNumberFormat="0" applyAlignment="0" applyProtection="0"/>
    <xf numFmtId="169" fontId="88" fillId="64" borderId="52" applyNumberFormat="0" applyAlignment="0" applyProtection="0"/>
    <xf numFmtId="168" fontId="88" fillId="64" borderId="52" applyNumberFormat="0" applyAlignment="0" applyProtection="0"/>
    <xf numFmtId="0" fontId="86" fillId="64" borderId="52" applyNumberFormat="0" applyAlignment="0" applyProtection="0"/>
    <xf numFmtId="0" fontId="28" fillId="0" borderId="0"/>
    <xf numFmtId="175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40" fillId="0" borderId="0" applyFill="0" applyBorder="0" applyAlignment="0"/>
    <xf numFmtId="172" fontId="40" fillId="0" borderId="0" applyFill="0" applyBorder="0" applyAlignment="0"/>
    <xf numFmtId="171" fontId="40" fillId="0" borderId="0" applyFill="0" applyBorder="0" applyAlignment="0"/>
    <xf numFmtId="176" fontId="40" fillId="0" borderId="0" applyFill="0" applyBorder="0" applyAlignment="0"/>
    <xf numFmtId="172" fontId="4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68" fillId="0" borderId="3" applyNumberFormat="0">
      <alignment horizontal="center" vertical="top" wrapText="1"/>
    </xf>
    <xf numFmtId="0" fontId="9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91" fillId="0" borderId="0"/>
    <xf numFmtId="0" fontId="28" fillId="0" borderId="0"/>
    <xf numFmtId="0" fontId="92" fillId="0" borderId="0"/>
    <xf numFmtId="0" fontId="92" fillId="0" borderId="0"/>
    <xf numFmtId="168" fontId="28" fillId="0" borderId="0"/>
    <xf numFmtId="168" fontId="28" fillId="0" borderId="0"/>
    <xf numFmtId="0" fontId="93" fillId="0" borderId="0"/>
    <xf numFmtId="0" fontId="9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49" fontId="49" fillId="0" borderId="0" applyFill="0" applyBorder="0" applyAlignment="0"/>
    <xf numFmtId="189" fontId="40" fillId="0" borderId="0" applyFill="0" applyBorder="0" applyAlignment="0"/>
    <xf numFmtId="190" fontId="40" fillId="0" borderId="0" applyFill="0" applyBorder="0" applyAlignment="0"/>
    <xf numFmtId="0" fontId="95" fillId="0" borderId="0">
      <alignment horizontal="center" vertical="top"/>
    </xf>
    <xf numFmtId="0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168" fontId="97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168" fontId="97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169" fontId="97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168" fontId="97" fillId="0" borderId="53" applyNumberFormat="0" applyFill="0" applyAlignment="0" applyProtection="0"/>
    <xf numFmtId="169" fontId="97" fillId="0" borderId="53" applyNumberFormat="0" applyFill="0" applyAlignment="0" applyProtection="0"/>
    <xf numFmtId="168" fontId="97" fillId="0" borderId="53" applyNumberFormat="0" applyFill="0" applyAlignment="0" applyProtection="0"/>
    <xf numFmtId="168" fontId="97" fillId="0" borderId="53" applyNumberFormat="0" applyFill="0" applyAlignment="0" applyProtection="0"/>
    <xf numFmtId="169" fontId="97" fillId="0" borderId="53" applyNumberFormat="0" applyFill="0" applyAlignment="0" applyProtection="0"/>
    <xf numFmtId="168" fontId="97" fillId="0" borderId="53" applyNumberFormat="0" applyFill="0" applyAlignment="0" applyProtection="0"/>
    <xf numFmtId="168" fontId="97" fillId="0" borderId="53" applyNumberFormat="0" applyFill="0" applyAlignment="0" applyProtection="0"/>
    <xf numFmtId="169" fontId="97" fillId="0" borderId="53" applyNumberFormat="0" applyFill="0" applyAlignment="0" applyProtection="0"/>
    <xf numFmtId="168" fontId="97" fillId="0" borderId="53" applyNumberFormat="0" applyFill="0" applyAlignment="0" applyProtection="0"/>
    <xf numFmtId="168" fontId="97" fillId="0" borderId="53" applyNumberFormat="0" applyFill="0" applyAlignment="0" applyProtection="0"/>
    <xf numFmtId="169" fontId="97" fillId="0" borderId="53" applyNumberFormat="0" applyFill="0" applyAlignment="0" applyProtection="0"/>
    <xf numFmtId="168" fontId="97" fillId="0" borderId="53" applyNumberFormat="0" applyFill="0" applyAlignment="0" applyProtection="0"/>
    <xf numFmtId="0" fontId="50" fillId="0" borderId="53" applyNumberFormat="0" applyFill="0" applyAlignment="0" applyProtection="0"/>
    <xf numFmtId="0" fontId="28" fillId="0" borderId="54"/>
    <xf numFmtId="185" fontId="8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2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" fontId="100" fillId="0" borderId="0" applyFill="0" applyProtection="0">
      <alignment horizontal="right"/>
    </xf>
    <xf numFmtId="42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0" fontId="102" fillId="0" borderId="0"/>
    <xf numFmtId="0" fontId="103" fillId="0" borderId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41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61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4" fillId="0" borderId="0" xfId="0" applyFont="1" applyFill="1"/>
    <xf numFmtId="167" fontId="0" fillId="0" borderId="0" xfId="0" applyNumberFormat="1"/>
    <xf numFmtId="167" fontId="3" fillId="0" borderId="0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4" fillId="0" borderId="3" xfId="0" applyFont="1" applyBorder="1"/>
    <xf numFmtId="0" fontId="9" fillId="0" borderId="18" xfId="0" applyFont="1" applyBorder="1"/>
    <xf numFmtId="0" fontId="12" fillId="0" borderId="0" xfId="0" applyFont="1" applyBorder="1"/>
    <xf numFmtId="0" fontId="12" fillId="0" borderId="0" xfId="0" applyFont="1"/>
    <xf numFmtId="0" fontId="9" fillId="0" borderId="0" xfId="0" applyFont="1" applyBorder="1" applyAlignment="1">
      <alignment horizontal="right" wrapText="1"/>
    </xf>
    <xf numFmtId="0" fontId="9" fillId="0" borderId="21" xfId="0" applyFont="1" applyBorder="1" applyAlignment="1">
      <alignment vertical="center"/>
    </xf>
    <xf numFmtId="0" fontId="9" fillId="0" borderId="24" xfId="0" applyFont="1" applyBorder="1"/>
    <xf numFmtId="0" fontId="7" fillId="0" borderId="0" xfId="0" applyFont="1"/>
    <xf numFmtId="0" fontId="9" fillId="0" borderId="0" xfId="11" applyFont="1" applyFill="1" applyBorder="1" applyProtection="1"/>
    <xf numFmtId="0" fontId="4" fillId="0" borderId="0" xfId="0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11" applyFont="1" applyFill="1" applyBorder="1" applyAlignment="1" applyProtection="1"/>
    <xf numFmtId="0" fontId="4" fillId="0" borderId="7" xfId="0" applyFont="1" applyBorder="1"/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0" fillId="0" borderId="0" xfId="11" applyFont="1" applyFill="1" applyBorder="1" applyAlignment="1" applyProtection="1"/>
    <xf numFmtId="0" fontId="9" fillId="0" borderId="8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7" fillId="0" borderId="0" xfId="0" applyFont="1" applyBorder="1"/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/>
    </xf>
    <xf numFmtId="0" fontId="9" fillId="0" borderId="0" xfId="0" applyFont="1" applyFill="1" applyBorder="1" applyProtection="1"/>
    <xf numFmtId="10" fontId="9" fillId="0" borderId="0" xfId="6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0" fillId="0" borderId="18" xfId="0" applyFont="1" applyFill="1" applyBorder="1" applyAlignment="1" applyProtection="1">
      <alignment horizontal="center" vertical="center"/>
    </xf>
    <xf numFmtId="0" fontId="9" fillId="0" borderId="19" xfId="0" applyFont="1" applyFill="1" applyBorder="1" applyProtection="1"/>
    <xf numFmtId="0" fontId="9" fillId="0" borderId="21" xfId="0" applyFont="1" applyFill="1" applyBorder="1" applyAlignment="1" applyProtection="1">
      <alignment horizontal="left" indent="1"/>
    </xf>
    <xf numFmtId="0" fontId="10" fillId="0" borderId="8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left" indent="1"/>
    </xf>
    <xf numFmtId="0" fontId="9" fillId="0" borderId="8" xfId="0" applyFont="1" applyFill="1" applyBorder="1" applyAlignment="1" applyProtection="1">
      <alignment horizontal="left" indent="2"/>
    </xf>
    <xf numFmtId="0" fontId="10" fillId="0" borderId="8" xfId="0" applyFont="1" applyFill="1" applyBorder="1" applyAlignment="1" applyProtection="1"/>
    <xf numFmtId="0" fontId="9" fillId="0" borderId="24" xfId="0" applyFont="1" applyFill="1" applyBorder="1" applyAlignment="1" applyProtection="1">
      <alignment horizontal="left" indent="1"/>
    </xf>
    <xf numFmtId="0" fontId="10" fillId="0" borderId="27" xfId="0" applyFont="1" applyFill="1" applyBorder="1" applyAlignment="1" applyProtection="1"/>
    <xf numFmtId="0" fontId="20" fillId="0" borderId="0" xfId="0" applyFont="1" applyAlignment="1">
      <alignment vertical="center"/>
    </xf>
    <xf numFmtId="0" fontId="9" fillId="0" borderId="0" xfId="0" applyFont="1" applyFill="1" applyBorder="1"/>
    <xf numFmtId="0" fontId="19" fillId="0" borderId="0" xfId="0" applyFont="1" applyFill="1"/>
    <xf numFmtId="0" fontId="21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indent="1"/>
    </xf>
    <xf numFmtId="0" fontId="22" fillId="0" borderId="3" xfId="0" applyFont="1" applyFill="1" applyBorder="1" applyAlignment="1">
      <alignment horizontal="center"/>
    </xf>
    <xf numFmtId="38" fontId="21" fillId="0" borderId="3" xfId="0" applyNumberFormat="1" applyFont="1" applyFill="1" applyBorder="1" applyAlignment="1" applyProtection="1">
      <alignment horizontal="right"/>
      <protection locked="0"/>
    </xf>
    <xf numFmtId="0" fontId="21" fillId="0" borderId="3" xfId="0" applyFont="1" applyFill="1" applyBorder="1" applyAlignment="1">
      <alignment horizontal="left" wrapText="1" indent="1"/>
    </xf>
    <xf numFmtId="0" fontId="21" fillId="0" borderId="3" xfId="0" applyFont="1" applyFill="1" applyBorder="1" applyAlignment="1">
      <alignment horizontal="left" wrapText="1" indent="2"/>
    </xf>
    <xf numFmtId="0" fontId="22" fillId="0" borderId="3" xfId="0" applyFont="1" applyFill="1" applyBorder="1" applyAlignment="1"/>
    <xf numFmtId="0" fontId="22" fillId="0" borderId="3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 indent="1"/>
    </xf>
    <xf numFmtId="0" fontId="22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3" fillId="0" borderId="3" xfId="0" applyFont="1" applyBorder="1" applyAlignment="1">
      <alignment vertical="center" wrapText="1"/>
    </xf>
    <xf numFmtId="14" fontId="7" fillId="3" borderId="3" xfId="8" quotePrefix="1" applyNumberFormat="1" applyFont="1" applyFill="1" applyBorder="1" applyAlignment="1" applyProtection="1">
      <alignment horizontal="left" vertical="center" wrapText="1" indent="2"/>
      <protection locked="0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23" xfId="0" applyFont="1" applyBorder="1" applyAlignment="1"/>
    <xf numFmtId="0" fontId="13" fillId="0" borderId="8" xfId="0" applyFont="1" applyBorder="1" applyAlignment="1">
      <alignment wrapText="1"/>
    </xf>
    <xf numFmtId="0" fontId="4" fillId="0" borderId="23" xfId="0" applyFont="1" applyBorder="1" applyAlignment="1"/>
    <xf numFmtId="0" fontId="13" fillId="0" borderId="27" xfId="0" applyFont="1" applyBorder="1" applyAlignment="1">
      <alignment wrapText="1"/>
    </xf>
    <xf numFmtId="0" fontId="4" fillId="0" borderId="42" xfId="0" applyFont="1" applyBorder="1" applyAlignme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6" fillId="0" borderId="0" xfId="0" applyFont="1"/>
    <xf numFmtId="0" fontId="9" fillId="0" borderId="1" xfId="0" applyFont="1" applyBorder="1"/>
    <xf numFmtId="0" fontId="10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3" borderId="3" xfId="13" applyFont="1" applyFill="1" applyBorder="1" applyAlignment="1" applyProtection="1">
      <alignment vertical="center" wrapText="1"/>
      <protection locked="0"/>
    </xf>
    <xf numFmtId="0" fontId="7" fillId="3" borderId="3" xfId="13" applyFont="1" applyFill="1" applyBorder="1" applyAlignment="1" applyProtection="1">
      <alignment horizontal="left" vertical="center" wrapText="1"/>
      <protection locked="0"/>
    </xf>
    <xf numFmtId="0" fontId="7" fillId="3" borderId="3" xfId="9" applyFont="1" applyFill="1" applyBorder="1" applyAlignment="1" applyProtection="1">
      <alignment horizontal="left" vertical="center" wrapText="1"/>
      <protection locked="0"/>
    </xf>
    <xf numFmtId="0" fontId="7" fillId="0" borderId="3" xfId="13" applyFont="1" applyBorder="1" applyAlignment="1" applyProtection="1">
      <alignment horizontal="left" vertical="center" wrapText="1"/>
      <protection locked="0"/>
    </xf>
    <xf numFmtId="0" fontId="7" fillId="0" borderId="3" xfId="13" applyFont="1" applyFill="1" applyBorder="1" applyAlignment="1" applyProtection="1">
      <alignment horizontal="left" vertical="center" wrapText="1"/>
      <protection locked="0"/>
    </xf>
    <xf numFmtId="0" fontId="15" fillId="3" borderId="3" xfId="13" applyFont="1" applyFill="1" applyBorder="1" applyAlignment="1" applyProtection="1">
      <alignment vertical="center" wrapText="1"/>
      <protection locked="0"/>
    </xf>
    <xf numFmtId="0" fontId="7" fillId="3" borderId="7" xfId="13" applyFont="1" applyFill="1" applyBorder="1" applyAlignment="1" applyProtection="1">
      <alignment vertical="center" wrapText="1"/>
      <protection locked="0"/>
    </xf>
    <xf numFmtId="0" fontId="7" fillId="3" borderId="2" xfId="13" applyFont="1" applyFill="1" applyBorder="1" applyAlignment="1" applyProtection="1">
      <alignment vertical="center" wrapText="1"/>
      <protection locked="0"/>
    </xf>
    <xf numFmtId="0" fontId="7" fillId="3" borderId="7" xfId="13" applyFont="1" applyFill="1" applyBorder="1" applyAlignment="1" applyProtection="1">
      <alignment horizontal="left" vertical="center" wrapText="1"/>
      <protection locked="0"/>
    </xf>
    <xf numFmtId="0" fontId="6" fillId="36" borderId="3" xfId="0" applyFont="1" applyFill="1" applyBorder="1" applyAlignment="1">
      <alignment horizontal="left" vertical="top" wrapText="1"/>
    </xf>
    <xf numFmtId="1" fontId="15" fillId="36" borderId="3" xfId="2" applyNumberFormat="1" applyFont="1" applyFill="1" applyBorder="1" applyAlignment="1" applyProtection="1">
      <alignment horizontal="left" vertical="top" wrapText="1"/>
    </xf>
    <xf numFmtId="0" fontId="15" fillId="36" borderId="3" xfId="13" applyFont="1" applyFill="1" applyBorder="1" applyAlignment="1" applyProtection="1">
      <alignment vertical="center" wrapText="1"/>
      <protection locked="0"/>
    </xf>
    <xf numFmtId="0" fontId="26" fillId="0" borderId="35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right" wrapText="1"/>
    </xf>
    <xf numFmtId="0" fontId="26" fillId="0" borderId="12" xfId="0" applyFont="1" applyBorder="1" applyAlignment="1">
      <alignment wrapText="1"/>
    </xf>
    <xf numFmtId="0" fontId="20" fillId="0" borderId="12" xfId="0" applyFont="1" applyBorder="1" applyAlignment="1">
      <alignment horizontal="right" wrapText="1"/>
    </xf>
    <xf numFmtId="0" fontId="25" fillId="36" borderId="15" xfId="0" applyFont="1" applyFill="1" applyBorder="1" applyAlignment="1">
      <alignment wrapText="1"/>
    </xf>
    <xf numFmtId="0" fontId="4" fillId="0" borderId="21" xfId="0" applyFont="1" applyBorder="1"/>
    <xf numFmtId="0" fontId="26" fillId="0" borderId="3" xfId="0" applyFont="1" applyBorder="1"/>
    <xf numFmtId="0" fontId="25" fillId="0" borderId="0" xfId="0" applyFont="1"/>
    <xf numFmtId="0" fontId="7" fillId="0" borderId="3" xfId="13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4" fontId="7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7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/>
    <xf numFmtId="0" fontId="4" fillId="0" borderId="20" xfId="0" applyFont="1" applyBorder="1"/>
    <xf numFmtId="0" fontId="7" fillId="3" borderId="24" xfId="9" applyFont="1" applyFill="1" applyBorder="1" applyAlignment="1" applyProtection="1">
      <alignment horizontal="left" vertical="center"/>
      <protection locked="0"/>
    </xf>
    <xf numFmtId="0" fontId="15" fillId="3" borderId="26" xfId="16" applyFont="1" applyFill="1" applyBorder="1" applyAlignment="1" applyProtection="1">
      <protection locked="0"/>
    </xf>
    <xf numFmtId="0" fontId="4" fillId="0" borderId="0" xfId="0" applyFont="1" applyFill="1" applyBorder="1" applyAlignment="1">
      <alignment wrapText="1"/>
    </xf>
    <xf numFmtId="0" fontId="15" fillId="0" borderId="0" xfId="8" applyFont="1" applyFill="1" applyBorder="1" applyAlignment="1" applyProtection="1">
      <protection locked="0"/>
    </xf>
    <xf numFmtId="0" fontId="7" fillId="0" borderId="0" xfId="5" applyFont="1" applyFill="1" applyProtection="1">
      <protection locked="0"/>
    </xf>
    <xf numFmtId="0" fontId="15" fillId="3" borderId="3" xfId="15" applyFont="1" applyFill="1" applyBorder="1" applyAlignment="1" applyProtection="1">
      <alignment horizontal="center" vertical="center"/>
      <protection locked="0"/>
    </xf>
    <xf numFmtId="0" fontId="4" fillId="3" borderId="3" xfId="15" applyFont="1" applyFill="1" applyBorder="1" applyAlignment="1" applyProtection="1">
      <alignment horizontal="center" vertical="center" wrapText="1"/>
      <protection locked="0"/>
    </xf>
    <xf numFmtId="3" fontId="7" fillId="3" borderId="3" xfId="16" applyNumberFormat="1" applyFont="1" applyFill="1" applyBorder="1" applyAlignment="1" applyProtection="1">
      <alignment horizontal="left" wrapText="1"/>
      <protection locked="0"/>
    </xf>
    <xf numFmtId="0" fontId="9" fillId="3" borderId="3" xfId="5" applyFont="1" applyFill="1" applyBorder="1" applyProtection="1">
      <protection locked="0"/>
    </xf>
    <xf numFmtId="0" fontId="9" fillId="0" borderId="3" xfId="13" applyFont="1" applyFill="1" applyBorder="1" applyAlignment="1" applyProtection="1">
      <alignment horizontal="center" vertical="center" wrapText="1"/>
      <protection locked="0"/>
    </xf>
    <xf numFmtId="0" fontId="9" fillId="3" borderId="3" xfId="13" applyFont="1" applyFill="1" applyBorder="1" applyAlignment="1" applyProtection="1">
      <alignment horizontal="center" vertical="center" wrapText="1"/>
      <protection locked="0"/>
    </xf>
    <xf numFmtId="3" fontId="9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9" fillId="3" borderId="3" xfId="15" applyNumberFormat="1" applyFont="1" applyFill="1" applyBorder="1" applyAlignment="1" applyProtection="1">
      <alignment horizontal="center" vertical="center"/>
      <protection locked="0"/>
    </xf>
    <xf numFmtId="0" fontId="10" fillId="3" borderId="3" xfId="13" applyFont="1" applyFill="1" applyBorder="1" applyAlignment="1" applyProtection="1">
      <alignment wrapText="1"/>
      <protection locked="0"/>
    </xf>
    <xf numFmtId="0" fontId="9" fillId="3" borderId="3" xfId="13" applyFont="1" applyFill="1" applyBorder="1" applyAlignment="1" applyProtection="1">
      <alignment horizontal="left" vertical="center" wrapText="1"/>
      <protection locked="0"/>
    </xf>
    <xf numFmtId="165" fontId="9" fillId="3" borderId="3" xfId="8" applyNumberFormat="1" applyFont="1" applyFill="1" applyBorder="1" applyAlignment="1" applyProtection="1">
      <alignment horizontal="right" wrapText="1"/>
      <protection locked="0"/>
    </xf>
    <xf numFmtId="0" fontId="9" fillId="0" borderId="3" xfId="13" applyFont="1" applyFill="1" applyBorder="1" applyAlignment="1" applyProtection="1">
      <alignment horizontal="left" vertical="center" wrapText="1"/>
      <protection locked="0"/>
    </xf>
    <xf numFmtId="165" fontId="9" fillId="4" borderId="3" xfId="8" applyNumberFormat="1" applyFont="1" applyFill="1" applyBorder="1" applyAlignment="1" applyProtection="1">
      <alignment horizontal="right" wrapText="1"/>
      <protection locked="0"/>
    </xf>
    <xf numFmtId="0" fontId="10" fillId="0" borderId="3" xfId="13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11" applyFont="1" applyFill="1" applyBorder="1" applyAlignment="1" applyProtection="1">
      <alignment vertical="center"/>
    </xf>
    <xf numFmtId="0" fontId="4" fillId="0" borderId="21" xfId="0" applyFont="1" applyBorder="1" applyAlignment="1">
      <alignment vertical="center"/>
    </xf>
    <xf numFmtId="0" fontId="4" fillId="0" borderId="3" xfId="0" applyFont="1" applyFill="1" applyBorder="1"/>
    <xf numFmtId="0" fontId="9" fillId="0" borderId="21" xfId="0" applyFont="1" applyBorder="1" applyAlignment="1">
      <alignment horizontal="righ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right" vertical="center" wrapText="1"/>
    </xf>
    <xf numFmtId="0" fontId="9" fillId="2" borderId="21" xfId="0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right" vertical="center"/>
    </xf>
    <xf numFmtId="0" fontId="9" fillId="2" borderId="25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left" vertical="center" indent="1"/>
    </xf>
    <xf numFmtId="0" fontId="21" fillId="0" borderId="19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 inden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indent="1"/>
    </xf>
    <xf numFmtId="38" fontId="21" fillId="0" borderId="22" xfId="0" applyNumberFormat="1" applyFont="1" applyFill="1" applyBorder="1" applyAlignment="1" applyProtection="1">
      <alignment horizontal="right"/>
      <protection locked="0"/>
    </xf>
    <xf numFmtId="0" fontId="21" fillId="0" borderId="24" xfId="0" applyFont="1" applyFill="1" applyBorder="1" applyAlignment="1">
      <alignment horizontal="left" vertical="center" indent="1"/>
    </xf>
    <xf numFmtId="0" fontId="22" fillId="0" borderId="25" xfId="0" applyFont="1" applyFill="1" applyBorder="1" applyAlignment="1"/>
    <xf numFmtId="0" fontId="4" fillId="0" borderId="59" xfId="0" applyFont="1" applyBorder="1"/>
    <xf numFmtId="0" fontId="23" fillId="0" borderId="21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vertical="center" wrapText="1"/>
    </xf>
    <xf numFmtId="0" fontId="4" fillId="0" borderId="60" xfId="0" applyFont="1" applyBorder="1"/>
    <xf numFmtId="0" fontId="7" fillId="0" borderId="18" xfId="9" applyFont="1" applyFill="1" applyBorder="1" applyAlignment="1" applyProtection="1">
      <alignment horizontal="center" vertical="center"/>
      <protection locked="0"/>
    </xf>
    <xf numFmtId="0" fontId="15" fillId="3" borderId="5" xfId="9" applyFont="1" applyFill="1" applyBorder="1" applyAlignment="1" applyProtection="1">
      <alignment horizontal="center" vertical="center" wrapText="1"/>
      <protection locked="0"/>
    </xf>
    <xf numFmtId="164" fontId="7" fillId="3" borderId="20" xfId="2" applyNumberFormat="1" applyFont="1" applyFill="1" applyBorder="1" applyAlignment="1" applyProtection="1">
      <alignment horizontal="center" vertical="center"/>
      <protection locked="0"/>
    </xf>
    <xf numFmtId="0" fontId="7" fillId="0" borderId="21" xfId="9" applyFont="1" applyFill="1" applyBorder="1" applyAlignment="1" applyProtection="1">
      <alignment horizontal="center" vertical="center"/>
      <protection locked="0"/>
    </xf>
    <xf numFmtId="0" fontId="7" fillId="0" borderId="0" xfId="13" applyFont="1" applyBorder="1" applyAlignment="1" applyProtection="1">
      <alignment wrapText="1"/>
      <protection locked="0"/>
    </xf>
    <xf numFmtId="0" fontId="7" fillId="0" borderId="21" xfId="9" applyFont="1" applyFill="1" applyBorder="1" applyAlignment="1" applyProtection="1">
      <alignment horizontal="center" vertical="center" wrapText="1"/>
      <protection locked="0"/>
    </xf>
    <xf numFmtId="0" fontId="7" fillId="0" borderId="24" xfId="9" applyFont="1" applyFill="1" applyBorder="1" applyAlignment="1" applyProtection="1">
      <alignment horizontal="center" vertical="center" wrapText="1"/>
      <protection locked="0"/>
    </xf>
    <xf numFmtId="0" fontId="15" fillId="36" borderId="25" xfId="13" applyFont="1" applyFill="1" applyBorder="1" applyAlignment="1" applyProtection="1">
      <alignment vertical="center" wrapText="1"/>
      <protection locked="0"/>
    </xf>
    <xf numFmtId="0" fontId="26" fillId="0" borderId="21" xfId="0" applyFont="1" applyBorder="1" applyAlignment="1">
      <alignment horizontal="center"/>
    </xf>
    <xf numFmtId="167" fontId="26" fillId="0" borderId="68" xfId="0" applyNumberFormat="1" applyFont="1" applyBorder="1" applyAlignment="1">
      <alignment horizontal="center"/>
    </xf>
    <xf numFmtId="167" fontId="26" fillId="0" borderId="66" xfId="0" applyNumberFormat="1" applyFont="1" applyBorder="1" applyAlignment="1">
      <alignment horizontal="center"/>
    </xf>
    <xf numFmtId="167" fontId="20" fillId="0" borderId="66" xfId="0" applyNumberFormat="1" applyFont="1" applyBorder="1" applyAlignment="1">
      <alignment horizontal="center"/>
    </xf>
    <xf numFmtId="167" fontId="26" fillId="0" borderId="69" xfId="0" applyNumberFormat="1" applyFont="1" applyBorder="1" applyAlignment="1">
      <alignment horizontal="center"/>
    </xf>
    <xf numFmtId="167" fontId="25" fillId="36" borderId="61" xfId="0" applyNumberFormat="1" applyFont="1" applyFill="1" applyBorder="1" applyAlignment="1">
      <alignment horizontal="center"/>
    </xf>
    <xf numFmtId="167" fontId="26" fillId="0" borderId="65" xfId="0" applyNumberFormat="1" applyFont="1" applyBorder="1" applyAlignment="1">
      <alignment horizontal="center"/>
    </xf>
    <xf numFmtId="167" fontId="26" fillId="0" borderId="70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5" fillId="36" borderId="62" xfId="0" applyFont="1" applyFill="1" applyBorder="1" applyAlignment="1">
      <alignment wrapText="1"/>
    </xf>
    <xf numFmtId="167" fontId="25" fillId="36" borderId="6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71" xfId="0" applyFont="1" applyBorder="1"/>
    <xf numFmtId="0" fontId="4" fillId="0" borderId="19" xfId="0" applyFont="1" applyBorder="1"/>
    <xf numFmtId="0" fontId="4" fillId="0" borderId="24" xfId="0" applyFont="1" applyBorder="1"/>
    <xf numFmtId="0" fontId="7" fillId="3" borderId="22" xfId="13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/>
    <xf numFmtId="0" fontId="7" fillId="3" borderId="21" xfId="5" applyFont="1" applyFill="1" applyBorder="1" applyAlignment="1" applyProtection="1">
      <alignment horizontal="right" vertical="center"/>
      <protection locked="0"/>
    </xf>
    <xf numFmtId="0" fontId="15" fillId="3" borderId="25" xfId="16" applyFont="1" applyFill="1" applyBorder="1" applyAlignment="1" applyProtection="1">
      <protection locked="0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6" fillId="0" borderId="25" xfId="0" applyFont="1" applyBorder="1"/>
    <xf numFmtId="0" fontId="15" fillId="0" borderId="59" xfId="8" applyFont="1" applyFill="1" applyBorder="1" applyAlignment="1" applyProtection="1">
      <protection locked="0"/>
    </xf>
    <xf numFmtId="0" fontId="7" fillId="0" borderId="20" xfId="5" applyFont="1" applyFill="1" applyBorder="1" applyAlignment="1" applyProtection="1">
      <alignment horizontal="center"/>
      <protection locked="0"/>
    </xf>
    <xf numFmtId="0" fontId="7" fillId="3" borderId="21" xfId="15" applyFont="1" applyFill="1" applyBorder="1" applyAlignment="1" applyProtection="1">
      <alignment horizontal="left" vertical="center"/>
      <protection locked="0"/>
    </xf>
    <xf numFmtId="0" fontId="7" fillId="3" borderId="22" xfId="5" applyFont="1" applyFill="1" applyBorder="1" applyAlignment="1" applyProtection="1">
      <alignment horizontal="center" vertical="center" wrapText="1"/>
      <protection locked="0"/>
    </xf>
    <xf numFmtId="0" fontId="7" fillId="3" borderId="21" xfId="9" applyFont="1" applyFill="1" applyBorder="1" applyAlignment="1" applyProtection="1">
      <alignment horizontal="right" vertical="center"/>
      <protection locked="0"/>
    </xf>
    <xf numFmtId="0" fontId="7" fillId="3" borderId="24" xfId="9" applyFont="1" applyFill="1" applyBorder="1" applyAlignment="1" applyProtection="1">
      <alignment horizontal="right" vertical="center"/>
      <protection locked="0"/>
    </xf>
    <xf numFmtId="0" fontId="9" fillId="3" borderId="21" xfId="5" applyFont="1" applyFill="1" applyBorder="1" applyAlignment="1" applyProtection="1">
      <alignment horizontal="left" vertical="center"/>
      <protection locked="0"/>
    </xf>
    <xf numFmtId="0" fontId="9" fillId="3" borderId="22" xfId="13" applyFont="1" applyFill="1" applyBorder="1" applyAlignment="1" applyProtection="1">
      <alignment horizontal="center" vertical="center" wrapText="1"/>
      <protection locked="0"/>
    </xf>
    <xf numFmtId="0" fontId="9" fillId="3" borderId="21" xfId="5" applyFont="1" applyFill="1" applyBorder="1" applyAlignment="1" applyProtection="1">
      <alignment horizontal="right" vertical="center"/>
      <protection locked="0"/>
    </xf>
    <xf numFmtId="3" fontId="9" fillId="36" borderId="22" xfId="5" applyNumberFormat="1" applyFont="1" applyFill="1" applyBorder="1" applyProtection="1">
      <protection locked="0"/>
    </xf>
    <xf numFmtId="0" fontId="9" fillId="3" borderId="24" xfId="9" applyFont="1" applyFill="1" applyBorder="1" applyAlignment="1" applyProtection="1">
      <alignment horizontal="right" vertical="center"/>
      <protection locked="0"/>
    </xf>
    <xf numFmtId="0" fontId="10" fillId="3" borderId="25" xfId="16" applyFont="1" applyFill="1" applyBorder="1" applyAlignment="1" applyProtection="1">
      <protection locked="0"/>
    </xf>
    <xf numFmtId="3" fontId="10" fillId="36" borderId="25" xfId="16" applyNumberFormat="1" applyFont="1" applyFill="1" applyBorder="1" applyAlignment="1" applyProtection="1">
      <protection locked="0"/>
    </xf>
    <xf numFmtId="164" fontId="10" fillId="36" borderId="26" xfId="1" applyNumberFormat="1" applyFont="1" applyFill="1" applyBorder="1" applyAlignment="1" applyProtection="1">
      <protection locked="0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3" borderId="3" xfId="13" applyFont="1" applyFill="1" applyBorder="1" applyAlignment="1" applyProtection="1">
      <alignment horizontal="left" vertical="center"/>
      <protection locked="0"/>
    </xf>
    <xf numFmtId="0" fontId="7" fillId="3" borderId="3" xfId="13" applyFont="1" applyFill="1" applyBorder="1" applyAlignment="1" applyProtection="1">
      <alignment horizontal="left" vertical="center" wrapText="1" indent="3"/>
      <protection locked="0"/>
    </xf>
    <xf numFmtId="0" fontId="4" fillId="0" borderId="22" xfId="0" applyFont="1" applyBorder="1" applyAlignment="1">
      <alignment horizontal="center" vertical="center"/>
    </xf>
    <xf numFmtId="14" fontId="7" fillId="3" borderId="3" xfId="8" quotePrefix="1" applyNumberFormat="1" applyFont="1" applyFill="1" applyBorder="1" applyAlignment="1" applyProtection="1">
      <alignment horizontal="left" vertical="center" wrapText="1" indent="3"/>
      <protection locked="0"/>
    </xf>
    <xf numFmtId="0" fontId="23" fillId="0" borderId="3" xfId="0" applyFont="1" applyFill="1" applyBorder="1" applyAlignment="1">
      <alignment horizontal="left" vertical="center" wrapText="1" indent="2"/>
    </xf>
    <xf numFmtId="0" fontId="4" fillId="0" borderId="7" xfId="0" applyFont="1" applyFill="1" applyBorder="1" applyAlignment="1">
      <alignment horizontal="center" vertical="center" wrapText="1"/>
    </xf>
    <xf numFmtId="0" fontId="105" fillId="0" borderId="3" xfId="0" applyFont="1" applyBorder="1"/>
    <xf numFmtId="0" fontId="0" fillId="0" borderId="0" xfId="0" applyAlignment="1"/>
    <xf numFmtId="0" fontId="1" fillId="0" borderId="0" xfId="0" applyFont="1"/>
    <xf numFmtId="0" fontId="9" fillId="3" borderId="3" xfId="20960" applyFont="1" applyFill="1" applyBorder="1" applyAlignment="1" applyProtection="1">
      <alignment horizontal="left" wrapText="1" indent="1"/>
    </xf>
    <xf numFmtId="0" fontId="9" fillId="0" borderId="3" xfId="20960" applyFont="1" applyFill="1" applyBorder="1" applyAlignment="1" applyProtection="1">
      <alignment horizontal="left" wrapText="1" indent="1"/>
    </xf>
    <xf numFmtId="0" fontId="106" fillId="0" borderId="3" xfId="20960" applyFont="1" applyFill="1" applyBorder="1" applyAlignment="1" applyProtection="1">
      <alignment horizontal="center" vertical="center"/>
    </xf>
    <xf numFmtId="0" fontId="107" fillId="0" borderId="0" xfId="0" applyFont="1" applyBorder="1" applyAlignment="1">
      <alignment wrapText="1"/>
    </xf>
    <xf numFmtId="0" fontId="11" fillId="0" borderId="3" xfId="17" applyFill="1" applyBorder="1" applyAlignment="1" applyProtection="1"/>
    <xf numFmtId="0" fontId="11" fillId="0" borderId="3" xfId="17" applyFill="1" applyBorder="1" applyAlignment="1" applyProtection="1">
      <alignment horizontal="left" vertical="center" wrapText="1"/>
    </xf>
    <xf numFmtId="0" fontId="11" fillId="0" borderId="3" xfId="17" applyFill="1" applyBorder="1" applyAlignment="1" applyProtection="1">
      <alignment horizontal="left" vertical="center"/>
    </xf>
    <xf numFmtId="0" fontId="9" fillId="0" borderId="2" xfId="20960" applyFont="1" applyFill="1" applyBorder="1" applyAlignment="1" applyProtection="1">
      <alignment horizontal="left" wrapText="1" indent="1"/>
    </xf>
    <xf numFmtId="0" fontId="15" fillId="0" borderId="19" xfId="11" applyFont="1" applyFill="1" applyBorder="1" applyAlignment="1" applyProtection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9" fillId="0" borderId="0" xfId="11" applyFont="1" applyFill="1" applyBorder="1" applyAlignment="1" applyProtection="1">
      <alignment horizontal="left"/>
    </xf>
    <xf numFmtId="0" fontId="19" fillId="0" borderId="0" xfId="11" applyFont="1" applyFill="1" applyBorder="1" applyAlignment="1" applyProtection="1">
      <alignment horizontal="right"/>
    </xf>
    <xf numFmtId="0" fontId="0" fillId="0" borderId="18" xfId="0" applyBorder="1" applyAlignment="1">
      <alignment horizontal="center" vertical="center"/>
    </xf>
    <xf numFmtId="0" fontId="6" fillId="36" borderId="30" xfId="0" applyFont="1" applyFill="1" applyBorder="1" applyAlignment="1">
      <alignment wrapText="1"/>
    </xf>
    <xf numFmtId="0" fontId="4" fillId="0" borderId="9" xfId="0" applyFont="1" applyFill="1" applyBorder="1" applyAlignment="1">
      <alignment vertical="center" wrapText="1"/>
    </xf>
    <xf numFmtId="0" fontId="6" fillId="36" borderId="9" xfId="0" applyFont="1" applyFill="1" applyBorder="1" applyAlignment="1">
      <alignment wrapText="1"/>
    </xf>
    <xf numFmtId="0" fontId="6" fillId="36" borderId="76" xfId="0" applyFont="1" applyFill="1" applyBorder="1" applyAlignment="1">
      <alignment wrapText="1"/>
    </xf>
    <xf numFmtId="0" fontId="15" fillId="0" borderId="0" xfId="11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Fill="1" applyBorder="1" applyAlignment="1"/>
    <xf numFmtId="0" fontId="4" fillId="0" borderId="9" xfId="0" applyFont="1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10" fillId="0" borderId="0" xfId="11" applyFont="1" applyFill="1" applyBorder="1" applyAlignment="1" applyProtection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12" fillId="0" borderId="0" xfId="0" applyFont="1" applyAlignment="1">
      <alignment horizontal="left" indent="1"/>
    </xf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7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 applyProtection="1">
      <alignment horizontal="left" vertical="center" indent="1"/>
      <protection locked="0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0" fillId="0" borderId="3" xfId="0" applyBorder="1"/>
    <xf numFmtId="0" fontId="7" fillId="0" borderId="7" xfId="11" applyFont="1" applyFill="1" applyBorder="1" applyAlignment="1" applyProtection="1">
      <alignment vertical="center"/>
    </xf>
    <xf numFmtId="0" fontId="9" fillId="0" borderId="1" xfId="11" applyFont="1" applyFill="1" applyBorder="1" applyAlignment="1" applyProtection="1"/>
    <xf numFmtId="0" fontId="15" fillId="0" borderId="1" xfId="11" applyFont="1" applyFill="1" applyBorder="1" applyAlignment="1" applyProtection="1">
      <alignment horizontal="left" vertical="center"/>
    </xf>
    <xf numFmtId="0" fontId="6" fillId="36" borderId="28" xfId="0" applyFont="1" applyFill="1" applyBorder="1" applyAlignment="1">
      <alignment vertical="center" wrapText="1"/>
    </xf>
    <xf numFmtId="0" fontId="0" fillId="0" borderId="28" xfId="0" applyBorder="1"/>
    <xf numFmtId="0" fontId="7" fillId="3" borderId="3" xfId="20960" applyFont="1" applyFill="1" applyBorder="1" applyAlignment="1" applyProtection="1"/>
    <xf numFmtId="0" fontId="7" fillId="3" borderId="3" xfId="20960" applyFont="1" applyFill="1" applyBorder="1" applyAlignment="1" applyProtection="1">
      <alignment horizontal="right" indent="1"/>
    </xf>
    <xf numFmtId="0" fontId="7" fillId="3" borderId="2" xfId="20960" applyFont="1" applyFill="1" applyBorder="1" applyAlignment="1" applyProtection="1">
      <alignment horizontal="right" indent="1"/>
    </xf>
    <xf numFmtId="0" fontId="15" fillId="0" borderId="20" xfId="11" applyFont="1" applyFill="1" applyBorder="1" applyAlignment="1" applyProtection="1">
      <alignment horizontal="center" vertical="center"/>
    </xf>
    <xf numFmtId="0" fontId="4" fillId="0" borderId="72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vertical="center" wrapText="1"/>
    </xf>
    <xf numFmtId="167" fontId="19" fillId="76" borderId="66" xfId="0" applyNumberFormat="1" applyFont="1" applyFill="1" applyBorder="1" applyAlignment="1">
      <alignment horizontal="center"/>
    </xf>
    <xf numFmtId="193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93" fontId="7" fillId="0" borderId="3" xfId="0" applyNumberFormat="1" applyFont="1" applyFill="1" applyBorder="1" applyAlignment="1" applyProtection="1">
      <alignment vertical="center" wrapText="1"/>
      <protection locked="0"/>
    </xf>
    <xf numFmtId="193" fontId="4" fillId="0" borderId="3" xfId="0" applyNumberFormat="1" applyFont="1" applyFill="1" applyBorder="1" applyAlignment="1" applyProtection="1">
      <alignment vertical="center" wrapText="1"/>
      <protection locked="0"/>
    </xf>
    <xf numFmtId="193" fontId="4" fillId="0" borderId="22" xfId="0" applyNumberFormat="1" applyFont="1" applyFill="1" applyBorder="1" applyAlignment="1" applyProtection="1">
      <alignment vertical="center" wrapText="1"/>
      <protection locked="0"/>
    </xf>
    <xf numFmtId="193" fontId="15" fillId="0" borderId="3" xfId="0" applyNumberFormat="1" applyFont="1" applyFill="1" applyBorder="1" applyAlignment="1" applyProtection="1">
      <alignment vertical="center" wrapText="1"/>
      <protection locked="0"/>
    </xf>
    <xf numFmtId="193" fontId="9" fillId="0" borderId="3" xfId="7" applyNumberFormat="1" applyFont="1" applyFill="1" applyBorder="1" applyAlignment="1" applyProtection="1">
      <alignment horizontal="right"/>
    </xf>
    <xf numFmtId="193" fontId="9" fillId="36" borderId="3" xfId="7" applyNumberFormat="1" applyFont="1" applyFill="1" applyBorder="1" applyAlignment="1" applyProtection="1">
      <alignment horizontal="right"/>
    </xf>
    <xf numFmtId="193" fontId="9" fillId="0" borderId="10" xfId="0" applyNumberFormat="1" applyFont="1" applyFill="1" applyBorder="1" applyAlignment="1" applyProtection="1">
      <alignment horizontal="right"/>
    </xf>
    <xf numFmtId="193" fontId="9" fillId="0" borderId="3" xfId="0" applyNumberFormat="1" applyFont="1" applyFill="1" applyBorder="1" applyAlignment="1" applyProtection="1">
      <alignment horizontal="right"/>
    </xf>
    <xf numFmtId="193" fontId="9" fillId="36" borderId="22" xfId="0" applyNumberFormat="1" applyFont="1" applyFill="1" applyBorder="1" applyAlignment="1" applyProtection="1">
      <alignment horizontal="right"/>
    </xf>
    <xf numFmtId="193" fontId="9" fillId="0" borderId="3" xfId="7" applyNumberFormat="1" applyFont="1" applyFill="1" applyBorder="1" applyAlignment="1" applyProtection="1">
      <alignment horizontal="right"/>
      <protection locked="0"/>
    </xf>
    <xf numFmtId="193" fontId="9" fillId="0" borderId="10" xfId="0" applyNumberFormat="1" applyFont="1" applyFill="1" applyBorder="1" applyAlignment="1" applyProtection="1">
      <alignment horizontal="right"/>
      <protection locked="0"/>
    </xf>
    <xf numFmtId="193" fontId="9" fillId="0" borderId="3" xfId="0" applyNumberFormat="1" applyFont="1" applyFill="1" applyBorder="1" applyAlignment="1" applyProtection="1">
      <alignment horizontal="right"/>
      <protection locked="0"/>
    </xf>
    <xf numFmtId="193" fontId="9" fillId="0" borderId="22" xfId="0" applyNumberFormat="1" applyFont="1" applyFill="1" applyBorder="1" applyAlignment="1" applyProtection="1">
      <alignment horizontal="right"/>
    </xf>
    <xf numFmtId="193" fontId="9" fillId="36" borderId="25" xfId="7" applyNumberFormat="1" applyFont="1" applyFill="1" applyBorder="1" applyAlignment="1" applyProtection="1">
      <alignment horizontal="right"/>
    </xf>
    <xf numFmtId="193" fontId="9" fillId="36" borderId="26" xfId="0" applyNumberFormat="1" applyFont="1" applyFill="1" applyBorder="1" applyAlignment="1" applyProtection="1">
      <alignment horizontal="right"/>
    </xf>
    <xf numFmtId="193" fontId="21" fillId="0" borderId="3" xfId="0" applyNumberFormat="1" applyFont="1" applyFill="1" applyBorder="1" applyAlignment="1" applyProtection="1">
      <alignment horizontal="right"/>
      <protection locked="0"/>
    </xf>
    <xf numFmtId="193" fontId="9" fillId="36" borderId="22" xfId="7" applyNumberFormat="1" applyFont="1" applyFill="1" applyBorder="1" applyAlignment="1" applyProtection="1">
      <alignment horizontal="right"/>
    </xf>
    <xf numFmtId="193" fontId="21" fillId="36" borderId="3" xfId="0" applyNumberFormat="1" applyFont="1" applyFill="1" applyBorder="1" applyAlignment="1">
      <alignment horizontal="right"/>
    </xf>
    <xf numFmtId="193" fontId="9" fillId="0" borderId="22" xfId="7" applyNumberFormat="1" applyFont="1" applyFill="1" applyBorder="1" applyAlignment="1" applyProtection="1">
      <alignment horizontal="right"/>
    </xf>
    <xf numFmtId="193" fontId="22" fillId="0" borderId="3" xfId="0" applyNumberFormat="1" applyFont="1" applyFill="1" applyBorder="1" applyAlignment="1">
      <alignment horizontal="center"/>
    </xf>
    <xf numFmtId="193" fontId="22" fillId="0" borderId="22" xfId="0" applyNumberFormat="1" applyFont="1" applyFill="1" applyBorder="1" applyAlignment="1">
      <alignment horizontal="center"/>
    </xf>
    <xf numFmtId="193" fontId="21" fillId="36" borderId="3" xfId="0" applyNumberFormat="1" applyFont="1" applyFill="1" applyBorder="1" applyAlignment="1" applyProtection="1">
      <alignment horizontal="right"/>
    </xf>
    <xf numFmtId="193" fontId="21" fillId="0" borderId="22" xfId="0" applyNumberFormat="1" applyFont="1" applyFill="1" applyBorder="1" applyAlignment="1" applyProtection="1">
      <alignment horizontal="right"/>
      <protection locked="0"/>
    </xf>
    <xf numFmtId="193" fontId="21" fillId="0" borderId="3" xfId="0" applyNumberFormat="1" applyFont="1" applyFill="1" applyBorder="1" applyAlignment="1" applyProtection="1">
      <alignment horizontal="left" indent="1"/>
      <protection locked="0"/>
    </xf>
    <xf numFmtId="193" fontId="9" fillId="36" borderId="3" xfId="7" applyNumberFormat="1" applyFont="1" applyFill="1" applyBorder="1" applyAlignment="1" applyProtection="1"/>
    <xf numFmtId="193" fontId="21" fillId="0" borderId="3" xfId="0" applyNumberFormat="1" applyFont="1" applyFill="1" applyBorder="1" applyAlignment="1" applyProtection="1">
      <protection locked="0"/>
    </xf>
    <xf numFmtId="193" fontId="9" fillId="36" borderId="22" xfId="7" applyNumberFormat="1" applyFont="1" applyFill="1" applyBorder="1" applyAlignment="1" applyProtection="1"/>
    <xf numFmtId="193" fontId="21" fillId="0" borderId="3" xfId="0" applyNumberFormat="1" applyFont="1" applyFill="1" applyBorder="1" applyAlignment="1" applyProtection="1">
      <alignment horizontal="right" vertical="center"/>
      <protection locked="0"/>
    </xf>
    <xf numFmtId="193" fontId="21" fillId="36" borderId="25" xfId="0" applyNumberFormat="1" applyFont="1" applyFill="1" applyBorder="1" applyAlignment="1">
      <alignment horizontal="right"/>
    </xf>
    <xf numFmtId="193" fontId="9" fillId="36" borderId="26" xfId="7" applyNumberFormat="1" applyFont="1" applyFill="1" applyBorder="1" applyAlignment="1" applyProtection="1">
      <alignment horizontal="right"/>
    </xf>
    <xf numFmtId="193" fontId="9" fillId="36" borderId="3" xfId="0" applyNumberFormat="1" applyFont="1" applyFill="1" applyBorder="1" applyAlignment="1" applyProtection="1">
      <alignment horizontal="right"/>
    </xf>
    <xf numFmtId="193" fontId="9" fillId="0" borderId="25" xfId="0" applyNumberFormat="1" applyFont="1" applyFill="1" applyBorder="1" applyAlignment="1" applyProtection="1">
      <alignment horizontal="right"/>
    </xf>
    <xf numFmtId="193" fontId="9" fillId="36" borderId="25" xfId="0" applyNumberFormat="1" applyFont="1" applyFill="1" applyBorder="1" applyAlignment="1" applyProtection="1">
      <alignment horizontal="right"/>
    </xf>
    <xf numFmtId="3" fontId="24" fillId="36" borderId="3" xfId="0" applyNumberFormat="1" applyFont="1" applyFill="1" applyBorder="1" applyAlignment="1">
      <alignment vertical="center" wrapText="1"/>
    </xf>
    <xf numFmtId="3" fontId="24" fillId="36" borderId="22" xfId="0" applyNumberFormat="1" applyFont="1" applyFill="1" applyBorder="1" applyAlignment="1">
      <alignment vertical="center" wrapText="1"/>
    </xf>
    <xf numFmtId="3" fontId="24" fillId="0" borderId="3" xfId="0" applyNumberFormat="1" applyFont="1" applyBorder="1" applyAlignment="1">
      <alignment vertical="center" wrapText="1"/>
    </xf>
    <xf numFmtId="3" fontId="24" fillId="0" borderId="22" xfId="0" applyNumberFormat="1" applyFont="1" applyBorder="1" applyAlignment="1">
      <alignment vertical="center" wrapText="1"/>
    </xf>
    <xf numFmtId="3" fontId="24" fillId="0" borderId="3" xfId="0" applyNumberFormat="1" applyFont="1" applyFill="1" applyBorder="1" applyAlignment="1">
      <alignment vertical="center" wrapText="1"/>
    </xf>
    <xf numFmtId="3" fontId="24" fillId="36" borderId="25" xfId="0" applyNumberFormat="1" applyFont="1" applyFill="1" applyBorder="1" applyAlignment="1">
      <alignment vertical="center" wrapText="1"/>
    </xf>
    <xf numFmtId="3" fontId="24" fillId="36" borderId="26" xfId="0" applyNumberFormat="1" applyFont="1" applyFill="1" applyBorder="1" applyAlignment="1">
      <alignment vertical="center" wrapText="1"/>
    </xf>
    <xf numFmtId="193" fontId="0" fillId="36" borderId="20" xfId="0" applyNumberFormat="1" applyFill="1" applyBorder="1" applyAlignment="1">
      <alignment horizontal="center" vertical="center"/>
    </xf>
    <xf numFmtId="193" fontId="0" fillId="0" borderId="22" xfId="0" applyNumberFormat="1" applyBorder="1" applyAlignment="1"/>
    <xf numFmtId="193" fontId="0" fillId="0" borderId="22" xfId="0" applyNumberFormat="1" applyBorder="1" applyAlignment="1">
      <alignment wrapText="1"/>
    </xf>
    <xf numFmtId="193" fontId="0" fillId="36" borderId="22" xfId="0" applyNumberFormat="1" applyFill="1" applyBorder="1" applyAlignment="1">
      <alignment horizontal="center" vertical="center" wrapText="1"/>
    </xf>
    <xf numFmtId="193" fontId="0" fillId="36" borderId="26" xfId="0" applyNumberFormat="1" applyFill="1" applyBorder="1" applyAlignment="1">
      <alignment horizontal="center" vertical="center" wrapText="1"/>
    </xf>
    <xf numFmtId="193" fontId="7" fillId="36" borderId="22" xfId="2" applyNumberFormat="1" applyFont="1" applyFill="1" applyBorder="1" applyAlignment="1" applyProtection="1">
      <alignment vertical="top"/>
    </xf>
    <xf numFmtId="193" fontId="7" fillId="3" borderId="22" xfId="2" applyNumberFormat="1" applyFont="1" applyFill="1" applyBorder="1" applyAlignment="1" applyProtection="1">
      <alignment vertical="top"/>
      <protection locked="0"/>
    </xf>
    <xf numFmtId="193" fontId="7" fillId="36" borderId="22" xfId="2" applyNumberFormat="1" applyFont="1" applyFill="1" applyBorder="1" applyAlignment="1" applyProtection="1">
      <alignment vertical="top" wrapText="1"/>
    </xf>
    <xf numFmtId="193" fontId="7" fillId="3" borderId="22" xfId="2" applyNumberFormat="1" applyFont="1" applyFill="1" applyBorder="1" applyAlignment="1" applyProtection="1">
      <alignment vertical="top" wrapText="1"/>
      <protection locked="0"/>
    </xf>
    <xf numFmtId="193" fontId="7" fillId="36" borderId="22" xfId="2" applyNumberFormat="1" applyFont="1" applyFill="1" applyBorder="1" applyAlignment="1" applyProtection="1">
      <alignment vertical="top" wrapText="1"/>
      <protection locked="0"/>
    </xf>
    <xf numFmtId="193" fontId="7" fillId="36" borderId="26" xfId="2" applyNumberFormat="1" applyFont="1" applyFill="1" applyBorder="1" applyAlignment="1" applyProtection="1">
      <alignment vertical="top" wrapText="1"/>
    </xf>
    <xf numFmtId="193" fontId="26" fillId="0" borderId="34" xfId="0" applyNumberFormat="1" applyFont="1" applyBorder="1" applyAlignment="1">
      <alignment vertical="center"/>
    </xf>
    <xf numFmtId="193" fontId="26" fillId="0" borderId="13" xfId="0" applyNumberFormat="1" applyFont="1" applyBorder="1" applyAlignment="1">
      <alignment vertical="center"/>
    </xf>
    <xf numFmtId="193" fontId="20" fillId="0" borderId="13" xfId="0" applyNumberFormat="1" applyFont="1" applyBorder="1" applyAlignment="1">
      <alignment vertical="center"/>
    </xf>
    <xf numFmtId="193" fontId="26" fillId="0" borderId="14" xfId="0" applyNumberFormat="1" applyFont="1" applyBorder="1" applyAlignment="1">
      <alignment vertical="center"/>
    </xf>
    <xf numFmtId="193" fontId="25" fillId="36" borderId="16" xfId="0" applyNumberFormat="1" applyFont="1" applyFill="1" applyBorder="1" applyAlignment="1">
      <alignment vertical="center"/>
    </xf>
    <xf numFmtId="193" fontId="26" fillId="0" borderId="17" xfId="0" applyNumberFormat="1" applyFont="1" applyBorder="1" applyAlignment="1">
      <alignment vertical="center"/>
    </xf>
    <xf numFmtId="193" fontId="25" fillId="36" borderId="63" xfId="0" applyNumberFormat="1" applyFont="1" applyFill="1" applyBorder="1" applyAlignment="1">
      <alignment vertical="center"/>
    </xf>
    <xf numFmtId="193" fontId="26" fillId="36" borderId="13" xfId="0" applyNumberFormat="1" applyFont="1" applyFill="1" applyBorder="1" applyAlignment="1">
      <alignment vertical="center"/>
    </xf>
    <xf numFmtId="193" fontId="4" fillId="0" borderId="3" xfId="0" applyNumberFormat="1" applyFont="1" applyBorder="1" applyAlignment="1"/>
    <xf numFmtId="193" fontId="4" fillId="36" borderId="25" xfId="0" applyNumberFormat="1" applyFont="1" applyFill="1" applyBorder="1"/>
    <xf numFmtId="193" fontId="4" fillId="0" borderId="21" xfId="0" applyNumberFormat="1" applyFont="1" applyBorder="1" applyAlignment="1"/>
    <xf numFmtId="193" fontId="4" fillId="0" borderId="22" xfId="0" applyNumberFormat="1" applyFont="1" applyBorder="1" applyAlignment="1"/>
    <xf numFmtId="193" fontId="4" fillId="36" borderId="56" xfId="0" applyNumberFormat="1" applyFont="1" applyFill="1" applyBorder="1" applyAlignment="1"/>
    <xf numFmtId="193" fontId="4" fillId="36" borderId="24" xfId="0" applyNumberFormat="1" applyFont="1" applyFill="1" applyBorder="1"/>
    <xf numFmtId="193" fontId="4" fillId="36" borderId="26" xfId="0" applyNumberFormat="1" applyFont="1" applyFill="1" applyBorder="1"/>
    <xf numFmtId="193" fontId="4" fillId="36" borderId="57" xfId="0" applyNumberFormat="1" applyFont="1" applyFill="1" applyBorder="1"/>
    <xf numFmtId="193" fontId="4" fillId="0" borderId="3" xfId="0" applyNumberFormat="1" applyFont="1" applyBorder="1"/>
    <xf numFmtId="193" fontId="4" fillId="0" borderId="3" xfId="0" applyNumberFormat="1" applyFont="1" applyFill="1" applyBorder="1"/>
    <xf numFmtId="193" fontId="104" fillId="0" borderId="3" xfId="8" applyNumberFormat="1" applyFont="1" applyFill="1" applyBorder="1" applyAlignment="1">
      <alignment horizontal="right" wrapText="1"/>
    </xf>
    <xf numFmtId="193" fontId="7" fillId="0" borderId="3" xfId="8" applyNumberFormat="1" applyFont="1" applyFill="1" applyBorder="1" applyAlignment="1" applyProtection="1">
      <alignment horizontal="right" wrapText="1"/>
      <protection locked="0"/>
    </xf>
    <xf numFmtId="193" fontId="7" fillId="0" borderId="0" xfId="5" applyNumberFormat="1" applyFont="1" applyFill="1" applyBorder="1" applyProtection="1">
      <protection locked="0"/>
    </xf>
    <xf numFmtId="193" fontId="15" fillId="36" borderId="25" xfId="16" applyNumberFormat="1" applyFont="1" applyFill="1" applyBorder="1" applyAlignment="1" applyProtection="1">
      <protection locked="0"/>
    </xf>
    <xf numFmtId="193" fontId="7" fillId="36" borderId="22" xfId="1" applyNumberFormat="1" applyFont="1" applyFill="1" applyBorder="1" applyProtection="1">
      <protection locked="0"/>
    </xf>
    <xf numFmtId="193" fontId="7" fillId="36" borderId="26" xfId="1" applyNumberFormat="1" applyFont="1" applyFill="1" applyBorder="1" applyProtection="1">
      <protection locked="0"/>
    </xf>
    <xf numFmtId="193" fontId="9" fillId="36" borderId="3" xfId="5" applyNumberFormat="1" applyFont="1" applyFill="1" applyBorder="1" applyProtection="1">
      <protection locked="0"/>
    </xf>
    <xf numFmtId="193" fontId="9" fillId="3" borderId="3" xfId="5" applyNumberFormat="1" applyFont="1" applyFill="1" applyBorder="1" applyProtection="1">
      <protection locked="0"/>
    </xf>
    <xf numFmtId="193" fontId="10" fillId="36" borderId="25" xfId="16" applyNumberFormat="1" applyFont="1" applyFill="1" applyBorder="1" applyAlignment="1" applyProtection="1">
      <protection locked="0"/>
    </xf>
    <xf numFmtId="193" fontId="9" fillId="36" borderId="3" xfId="1" applyNumberFormat="1" applyFont="1" applyFill="1" applyBorder="1" applyProtection="1">
      <protection locked="0"/>
    </xf>
    <xf numFmtId="193" fontId="9" fillId="0" borderId="3" xfId="1" applyNumberFormat="1" applyFont="1" applyFill="1" applyBorder="1" applyProtection="1">
      <protection locked="0"/>
    </xf>
    <xf numFmtId="193" fontId="10" fillId="36" borderId="25" xfId="1" applyNumberFormat="1" applyFont="1" applyFill="1" applyBorder="1" applyAlignment="1" applyProtection="1">
      <protection locked="0"/>
    </xf>
    <xf numFmtId="193" fontId="9" fillId="3" borderId="25" xfId="5" applyNumberFormat="1" applyFont="1" applyFill="1" applyBorder="1" applyProtection="1">
      <protection locked="0"/>
    </xf>
    <xf numFmtId="193" fontId="26" fillId="0" borderId="0" xfId="0" applyNumberFormat="1" applyFont="1"/>
    <xf numFmtId="0" fontId="4" fillId="0" borderId="29" xfId="0" applyFont="1" applyBorder="1" applyAlignment="1">
      <alignment horizontal="center" vertical="center"/>
    </xf>
    <xf numFmtId="193" fontId="4" fillId="0" borderId="8" xfId="0" applyNumberFormat="1" applyFont="1" applyBorder="1" applyAlignment="1"/>
    <xf numFmtId="0" fontId="4" fillId="0" borderId="29" xfId="0" applyFont="1" applyBorder="1" applyAlignment="1">
      <alignment wrapText="1"/>
    </xf>
    <xf numFmtId="193" fontId="4" fillId="0" borderId="8" xfId="0" applyNumberFormat="1" applyFont="1" applyBorder="1"/>
    <xf numFmtId="193" fontId="4" fillId="0" borderId="23" xfId="0" applyNumberFormat="1" applyFont="1" applyBorder="1" applyAlignment="1"/>
    <xf numFmtId="193" fontId="4" fillId="0" borderId="23" xfId="0" applyNumberFormat="1" applyFont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9" fontId="108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3" xfId="13" applyFont="1" applyFill="1" applyBorder="1" applyAlignment="1" applyProtection="1">
      <alignment horizontal="center" vertical="center" wrapText="1"/>
      <protection locked="0"/>
    </xf>
    <xf numFmtId="9" fontId="4" fillId="0" borderId="22" xfId="20961" applyFont="1" applyBorder="1"/>
    <xf numFmtId="9" fontId="4" fillId="36" borderId="26" xfId="20961" applyFont="1" applyFill="1" applyBorder="1"/>
    <xf numFmtId="0" fontId="0" fillId="0" borderId="3" xfId="0" applyBorder="1" applyAlignment="1">
      <alignment horizontal="center"/>
    </xf>
    <xf numFmtId="167" fontId="4" fillId="0" borderId="22" xfId="0" applyNumberFormat="1" applyFont="1" applyBorder="1" applyAlignment="1"/>
    <xf numFmtId="0" fontId="4" fillId="36" borderId="26" xfId="0" applyFont="1" applyFill="1" applyBorder="1"/>
    <xf numFmtId="167" fontId="4" fillId="0" borderId="3" xfId="0" applyNumberFormat="1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167" fontId="0" fillId="0" borderId="22" xfId="0" applyNumberFormat="1" applyFill="1" applyBorder="1" applyAlignment="1">
      <alignment horizontal="center"/>
    </xf>
    <xf numFmtId="167" fontId="14" fillId="0" borderId="3" xfId="0" applyNumberFormat="1" applyFont="1" applyBorder="1" applyAlignment="1">
      <alignment horizontal="center" vertical="center"/>
    </xf>
    <xf numFmtId="167" fontId="6" fillId="36" borderId="25" xfId="0" applyNumberFormat="1" applyFont="1" applyFill="1" applyBorder="1" applyAlignment="1">
      <alignment horizontal="center" vertical="center"/>
    </xf>
    <xf numFmtId="0" fontId="7" fillId="0" borderId="19" xfId="8" applyFont="1" applyFill="1" applyBorder="1" applyAlignment="1" applyProtection="1">
      <alignment horizontal="center"/>
      <protection locked="0"/>
    </xf>
    <xf numFmtId="10" fontId="7" fillId="0" borderId="3" xfId="20961" applyNumberFormat="1" applyFont="1" applyBorder="1" applyAlignment="1" applyProtection="1">
      <alignment vertical="center" wrapText="1"/>
      <protection locked="0"/>
    </xf>
    <xf numFmtId="10" fontId="4" fillId="0" borderId="3" xfId="20961" applyNumberFormat="1" applyFont="1" applyBorder="1" applyAlignment="1" applyProtection="1">
      <alignment vertical="center" wrapText="1"/>
      <protection locked="0"/>
    </xf>
    <xf numFmtId="10" fontId="4" fillId="0" borderId="22" xfId="20961" applyNumberFormat="1" applyFont="1" applyBorder="1" applyAlignment="1" applyProtection="1">
      <alignment vertical="center" wrapText="1"/>
      <protection locked="0"/>
    </xf>
    <xf numFmtId="10" fontId="15" fillId="0" borderId="3" xfId="20961" applyNumberFormat="1" applyFont="1" applyFill="1" applyBorder="1" applyAlignment="1" applyProtection="1">
      <alignment vertical="center" wrapText="1"/>
      <protection locked="0"/>
    </xf>
    <xf numFmtId="10" fontId="4" fillId="0" borderId="3" xfId="20961" applyNumberFormat="1" applyFont="1" applyFill="1" applyBorder="1" applyAlignment="1" applyProtection="1">
      <alignment vertical="center" wrapText="1"/>
      <protection locked="0"/>
    </xf>
    <xf numFmtId="10" fontId="4" fillId="0" borderId="22" xfId="20961" applyNumberFormat="1" applyFont="1" applyFill="1" applyBorder="1" applyAlignment="1" applyProtection="1">
      <alignment vertical="center" wrapText="1"/>
      <protection locked="0"/>
    </xf>
    <xf numFmtId="10" fontId="15" fillId="0" borderId="3" xfId="20961" applyNumberFormat="1" applyFont="1" applyFill="1" applyBorder="1" applyAlignment="1" applyProtection="1">
      <alignment horizontal="center" vertical="center" wrapText="1"/>
      <protection locked="0"/>
    </xf>
    <xf numFmtId="10" fontId="4" fillId="0" borderId="3" xfId="20961" applyNumberFormat="1" applyFont="1" applyFill="1" applyBorder="1" applyAlignment="1" applyProtection="1">
      <alignment horizontal="center" vertical="center" wrapText="1"/>
      <protection locked="0"/>
    </xf>
    <xf numFmtId="10" fontId="4" fillId="0" borderId="22" xfId="20961" applyNumberFormat="1" applyFont="1" applyFill="1" applyBorder="1" applyAlignment="1" applyProtection="1">
      <alignment horizontal="center" vertical="center" wrapText="1"/>
      <protection locked="0"/>
    </xf>
    <xf numFmtId="10" fontId="9" fillId="2" borderId="3" xfId="20961" applyNumberFormat="1" applyFont="1" applyFill="1" applyBorder="1" applyAlignment="1" applyProtection="1">
      <alignment vertical="center"/>
      <protection locked="0"/>
    </xf>
    <xf numFmtId="10" fontId="18" fillId="2" borderId="3" xfId="20961" applyNumberFormat="1" applyFont="1" applyFill="1" applyBorder="1" applyAlignment="1" applyProtection="1">
      <alignment vertical="center"/>
      <protection locked="0"/>
    </xf>
    <xf numFmtId="10" fontId="18" fillId="2" borderId="22" xfId="20961" applyNumberFormat="1" applyFont="1" applyFill="1" applyBorder="1" applyAlignment="1" applyProtection="1">
      <alignment vertical="center"/>
      <protection locked="0"/>
    </xf>
    <xf numFmtId="10" fontId="9" fillId="2" borderId="25" xfId="20961" applyNumberFormat="1" applyFont="1" applyFill="1" applyBorder="1" applyAlignment="1" applyProtection="1">
      <alignment vertical="center"/>
      <protection locked="0"/>
    </xf>
    <xf numFmtId="10" fontId="18" fillId="2" borderId="25" xfId="20961" applyNumberFormat="1" applyFont="1" applyFill="1" applyBorder="1" applyAlignment="1" applyProtection="1">
      <alignment vertical="center"/>
      <protection locked="0"/>
    </xf>
    <xf numFmtId="10" fontId="18" fillId="2" borderId="26" xfId="20961" applyNumberFormat="1" applyFont="1" applyFill="1" applyBorder="1" applyAlignment="1" applyProtection="1">
      <alignment vertical="center"/>
      <protection locked="0"/>
    </xf>
    <xf numFmtId="165" fontId="4" fillId="0" borderId="23" xfId="20961" applyNumberFormat="1" applyFont="1" applyBorder="1" applyAlignment="1"/>
    <xf numFmtId="0" fontId="20" fillId="0" borderId="80" xfId="0" applyFont="1" applyBorder="1" applyAlignment="1">
      <alignment horizontal="right" wrapText="1"/>
    </xf>
    <xf numFmtId="0" fontId="26" fillId="0" borderId="12" xfId="0" applyFont="1" applyBorder="1" applyAlignment="1"/>
    <xf numFmtId="0" fontId="26" fillId="0" borderId="82" xfId="0" applyFont="1" applyBorder="1" applyAlignment="1">
      <alignment horizontal="center"/>
    </xf>
    <xf numFmtId="0" fontId="26" fillId="0" borderId="80" xfId="0" applyFont="1" applyBorder="1" applyAlignment="1"/>
    <xf numFmtId="193" fontId="26" fillId="0" borderId="81" xfId="0" applyNumberFormat="1" applyFont="1" applyBorder="1" applyAlignment="1">
      <alignment vertical="center"/>
    </xf>
    <xf numFmtId="14" fontId="7" fillId="0" borderId="0" xfId="0" applyNumberFormat="1" applyFont="1" applyAlignment="1">
      <alignment horizontal="left"/>
    </xf>
    <xf numFmtId="14" fontId="1" fillId="0" borderId="0" xfId="0" applyNumberFormat="1" applyFont="1"/>
    <xf numFmtId="14" fontId="4" fillId="0" borderId="0" xfId="0" applyNumberFormat="1" applyFont="1" applyAlignment="1">
      <alignment horizontal="left"/>
    </xf>
    <xf numFmtId="0" fontId="107" fillId="0" borderId="74" xfId="0" applyFont="1" applyBorder="1" applyAlignment="1">
      <alignment horizontal="left" wrapText="1"/>
    </xf>
    <xf numFmtId="0" fontId="107" fillId="0" borderId="73" xfId="0" applyFont="1" applyBorder="1" applyAlignment="1">
      <alignment horizontal="left" wrapText="1"/>
    </xf>
    <xf numFmtId="0" fontId="9" fillId="0" borderId="29" xfId="0" applyFont="1" applyFill="1" applyBorder="1" applyAlignment="1" applyProtection="1">
      <alignment horizontal="center"/>
    </xf>
    <xf numFmtId="0" fontId="9" fillId="0" borderId="30" xfId="0" applyFont="1" applyFill="1" applyBorder="1" applyAlignment="1" applyProtection="1">
      <alignment horizontal="center"/>
    </xf>
    <xf numFmtId="0" fontId="9" fillId="0" borderId="32" xfId="0" applyFont="1" applyFill="1" applyBorder="1" applyAlignment="1" applyProtection="1">
      <alignment horizontal="center"/>
    </xf>
    <xf numFmtId="0" fontId="9" fillId="0" borderId="31" xfId="0" applyFont="1" applyFill="1" applyBorder="1" applyAlignment="1" applyProtection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  <xf numFmtId="0" fontId="10" fillId="0" borderId="29" xfId="0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13" fillId="0" borderId="3" xfId="0" applyFont="1" applyBorder="1" applyAlignment="1">
      <alignment wrapText="1"/>
    </xf>
    <xf numFmtId="0" fontId="4" fillId="0" borderId="22" xfId="0" applyFont="1" applyBorder="1" applyAlignment="1"/>
    <xf numFmtId="0" fontId="10" fillId="0" borderId="8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104" fillId="3" borderId="75" xfId="13" applyFont="1" applyFill="1" applyBorder="1" applyAlignment="1" applyProtection="1">
      <alignment horizontal="center" vertical="center" wrapText="1"/>
      <protection locked="0"/>
    </xf>
    <xf numFmtId="0" fontId="104" fillId="3" borderId="72" xfId="13" applyFont="1" applyFill="1" applyBorder="1" applyAlignment="1" applyProtection="1">
      <alignment horizontal="center" vertical="center" wrapText="1"/>
      <protection locked="0"/>
    </xf>
    <xf numFmtId="9" fontId="4" fillId="0" borderId="8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15" fillId="3" borderId="18" xfId="1" applyNumberFormat="1" applyFont="1" applyFill="1" applyBorder="1" applyAlignment="1" applyProtection="1">
      <alignment horizontal="center"/>
      <protection locked="0"/>
    </xf>
    <xf numFmtId="164" fontId="15" fillId="3" borderId="19" xfId="1" applyNumberFormat="1" applyFont="1" applyFill="1" applyBorder="1" applyAlignment="1" applyProtection="1">
      <alignment horizontal="center"/>
      <protection locked="0"/>
    </xf>
    <xf numFmtId="164" fontId="15" fillId="3" borderId="20" xfId="1" applyNumberFormat="1" applyFont="1" applyFill="1" applyBorder="1" applyAlignment="1" applyProtection="1">
      <alignment horizontal="center"/>
      <protection locked="0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164" fontId="15" fillId="0" borderId="78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7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</cellXfs>
  <cellStyles count="20962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1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3" name="Straight Connector 2"/>
        <xdr:cNvCxnSpPr/>
      </xdr:nvCxnSpPr>
      <xdr:spPr>
        <a:xfrm>
          <a:off x="704850" y="819150"/>
          <a:ext cx="6324600" cy="1152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" sqref="B1"/>
    </sheetView>
  </sheetViews>
  <sheetFormatPr defaultRowHeight="15"/>
  <cols>
    <col min="1" max="1" width="10.28515625" style="2" customWidth="1"/>
    <col min="2" max="2" width="134.7109375" bestFit="1" customWidth="1"/>
    <col min="3" max="3" width="39.42578125" customWidth="1"/>
    <col min="4" max="4" width="10.7109375" bestFit="1" customWidth="1"/>
    <col min="7" max="7" width="25" customWidth="1"/>
  </cols>
  <sheetData>
    <row r="1" spans="1:4" ht="15.75">
      <c r="A1" s="10"/>
      <c r="B1" s="221" t="s">
        <v>275</v>
      </c>
      <c r="C1" s="105"/>
    </row>
    <row r="2" spans="1:4" s="218" customFormat="1" ht="15.75">
      <c r="A2" s="277">
        <v>1</v>
      </c>
      <c r="B2" s="219" t="s">
        <v>276</v>
      </c>
      <c r="C2" s="216" t="s">
        <v>423</v>
      </c>
      <c r="D2" s="417"/>
    </row>
    <row r="3" spans="1:4" s="218" customFormat="1" ht="15.75">
      <c r="A3" s="277">
        <v>2</v>
      </c>
      <c r="B3" s="220" t="s">
        <v>277</v>
      </c>
      <c r="C3" s="216" t="s">
        <v>424</v>
      </c>
    </row>
    <row r="4" spans="1:4" s="218" customFormat="1" ht="15.75">
      <c r="A4" s="277">
        <v>3</v>
      </c>
      <c r="B4" s="220" t="s">
        <v>278</v>
      </c>
      <c r="C4" s="216" t="s">
        <v>425</v>
      </c>
    </row>
    <row r="5" spans="1:4" s="218" customFormat="1" ht="15.75">
      <c r="A5" s="278">
        <v>4</v>
      </c>
      <c r="B5" s="226" t="s">
        <v>279</v>
      </c>
      <c r="C5" s="216" t="s">
        <v>426</v>
      </c>
    </row>
    <row r="6" spans="1:4" s="222" customFormat="1" ht="65.25" customHeight="1">
      <c r="A6" s="419" t="s">
        <v>427</v>
      </c>
      <c r="B6" s="420"/>
      <c r="C6" s="420"/>
    </row>
    <row r="7" spans="1:4">
      <c r="A7" s="276" t="s">
        <v>351</v>
      </c>
      <c r="B7" s="221" t="s">
        <v>280</v>
      </c>
    </row>
    <row r="8" spans="1:4">
      <c r="A8" s="10">
        <v>1</v>
      </c>
      <c r="B8" s="223" t="s">
        <v>240</v>
      </c>
    </row>
    <row r="9" spans="1:4">
      <c r="A9" s="10">
        <v>2</v>
      </c>
      <c r="B9" s="223" t="s">
        <v>281</v>
      </c>
    </row>
    <row r="10" spans="1:4">
      <c r="A10" s="10">
        <v>3</v>
      </c>
      <c r="B10" s="223" t="s">
        <v>282</v>
      </c>
    </row>
    <row r="11" spans="1:4">
      <c r="A11" s="10">
        <v>4</v>
      </c>
      <c r="B11" s="223" t="s">
        <v>283</v>
      </c>
      <c r="C11" s="217"/>
    </row>
    <row r="12" spans="1:4">
      <c r="A12" s="10">
        <v>5</v>
      </c>
      <c r="B12" s="223" t="s">
        <v>201</v>
      </c>
    </row>
    <row r="13" spans="1:4">
      <c r="A13" s="10">
        <v>6</v>
      </c>
      <c r="B13" s="224" t="s">
        <v>162</v>
      </c>
    </row>
    <row r="14" spans="1:4">
      <c r="A14" s="10">
        <v>7</v>
      </c>
      <c r="B14" s="223" t="s">
        <v>285</v>
      </c>
    </row>
    <row r="15" spans="1:4">
      <c r="A15" s="10">
        <v>8</v>
      </c>
      <c r="B15" s="223" t="s">
        <v>289</v>
      </c>
    </row>
    <row r="16" spans="1:4">
      <c r="A16" s="10">
        <v>9</v>
      </c>
      <c r="B16" s="223" t="s">
        <v>100</v>
      </c>
    </row>
    <row r="17" spans="1:2">
      <c r="A17" s="10">
        <v>10</v>
      </c>
      <c r="B17" s="223" t="s">
        <v>293</v>
      </c>
    </row>
    <row r="18" spans="1:2">
      <c r="A18" s="10">
        <v>11</v>
      </c>
      <c r="B18" s="224" t="s">
        <v>269</v>
      </c>
    </row>
    <row r="19" spans="1:2">
      <c r="A19" s="10">
        <v>12</v>
      </c>
      <c r="B19" s="224" t="s">
        <v>266</v>
      </c>
    </row>
    <row r="20" spans="1:2">
      <c r="A20" s="10">
        <v>13</v>
      </c>
      <c r="B20" s="225" t="s">
        <v>389</v>
      </c>
    </row>
    <row r="21" spans="1:2">
      <c r="A21" s="10">
        <v>14</v>
      </c>
      <c r="B21" s="224" t="s">
        <v>82</v>
      </c>
    </row>
    <row r="22" spans="1:2">
      <c r="A22" s="139">
        <v>15</v>
      </c>
      <c r="B22" s="224" t="s">
        <v>89</v>
      </c>
    </row>
    <row r="23" spans="1:2">
      <c r="A23" s="5"/>
      <c r="B23" s="3"/>
    </row>
    <row r="24" spans="1:2">
      <c r="A24" s="5"/>
      <c r="B24" s="3"/>
    </row>
    <row r="25" spans="1:2">
      <c r="A25" s="5"/>
      <c r="B25" s="3"/>
    </row>
  </sheetData>
  <mergeCells count="1">
    <mergeCell ref="A6:C6"/>
  </mergeCells>
  <hyperlinks>
    <hyperlink ref="B8" location="'1. key ratios'!A1" display="ცხრილი 1: ძირითადი მაჩვენებლები"/>
    <hyperlink ref="B9" location="'2. RC'!A1" display="ცხრილი 2: საბალანსო უწყისი"/>
    <hyperlink ref="B10" location="'3. PL'!A1" display="ცხრილი 3: მოგება-ზარალის ანგარიშგება"/>
    <hyperlink ref="B11" location="'4. Off-Balance'!A1" display="ბალანსგარეშე ანგარიშების უწყისი "/>
    <hyperlink ref="B12" location="'5. RWA'!A1" display="ცხრილი 5: რისკის მიხედვით შეწონილი რისკის პოზიციები"/>
    <hyperlink ref="B14" location="'7. LI1'!A1" display="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"/>
    <hyperlink ref="B13" location="'6. Administrators-shareholders'!A1" display="ინფორმაცია ბანკის სამეთვალყურეო საბჭოს, დირექტორატის და აქციონერთა შესახებ"/>
    <hyperlink ref="B15" location="'8. LI2'!A1" display="ცხრილი 8: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"/>
    <hyperlink ref="B16" location="'9. Capital'!A1" display="ცხრილი 9: საზედამხედველო კაპიტალი"/>
    <hyperlink ref="B17" location="'10. CC2'!A1" display="ცხრილი 10: კავშირი საზედამხედველო კაპიტალსა და ფინანსური მდგომარეობის ანგარიშგებას შორის"/>
    <hyperlink ref="B19" location="'12. CRM'!A1" display="საკრედიტო რისკის მიტიგაცია"/>
    <hyperlink ref="B18" location="'11. CRWA'!A1" display="საკრედიტო რისკის მიხედვით შეწონილი რისკის პოზიციები"/>
    <hyperlink ref="B20" location="'13. CRME'!A1" display="სტანდარტიზებული მიდგომა - საკრედიტო რისკი საკრედიტო რისკის მიტიგაციის ეფექტი"/>
    <hyperlink ref="B21" location="'14. CICR'!A1" display="სავალუტო კურსის ცვლილებით გამოწვეული საკრედიტო რისკის მიხედვით შეწონილი რისკის პოზიციები"/>
    <hyperlink ref="B22" location="'15. CCR'!A1" display="კონტრაგენტთან დაკავშირებული საკრედიტო რისკის მიხედვით შეწონილი რისკის პოზიციები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F55"/>
  <sheetViews>
    <sheetView zoomScaleNormal="100" workbookViewId="0">
      <pane xSplit="1" ySplit="5" topLeftCell="B30" activePane="bottomRight" state="frozen"/>
      <selection pane="topRight" activeCell="B1" sqref="B1"/>
      <selection pane="bottomLeft" activeCell="A5" sqref="A5"/>
      <selection pane="bottomRight" activeCell="B1" sqref="B1:B2"/>
    </sheetView>
  </sheetViews>
  <sheetFormatPr defaultRowHeight="15"/>
  <cols>
    <col min="1" max="1" width="9.5703125" style="5" bestFit="1" customWidth="1"/>
    <col min="2" max="2" width="132.42578125" style="2" customWidth="1"/>
    <col min="3" max="3" width="18.42578125" style="2" customWidth="1"/>
  </cols>
  <sheetData>
    <row r="1" spans="1:6" ht="15.75">
      <c r="A1" s="18" t="s">
        <v>204</v>
      </c>
      <c r="B1" s="2" t="str">
        <f>'1. key ratios'!$B$1</f>
        <v>სს "ვითიბი ბანკი ჯორჯია"</v>
      </c>
      <c r="D1" s="2"/>
      <c r="E1" s="2"/>
      <c r="F1" s="2"/>
    </row>
    <row r="2" spans="1:6" s="22" customFormat="1" ht="15.75" customHeight="1">
      <c r="A2" s="22" t="s">
        <v>205</v>
      </c>
      <c r="B2" s="418">
        <f>'1. key ratios'!$B$2</f>
        <v>42916</v>
      </c>
    </row>
    <row r="3" spans="1:6" s="22" customFormat="1" ht="15.75" customHeight="1"/>
    <row r="4" spans="1:6" ht="15.75" thickBot="1">
      <c r="A4" s="5" t="s">
        <v>360</v>
      </c>
      <c r="B4" s="65" t="s">
        <v>100</v>
      </c>
    </row>
    <row r="5" spans="1:6">
      <c r="A5" s="159" t="s">
        <v>34</v>
      </c>
      <c r="B5" s="160"/>
      <c r="C5" s="161" t="s">
        <v>35</v>
      </c>
    </row>
    <row r="6" spans="1:6">
      <c r="A6" s="162">
        <v>1</v>
      </c>
      <c r="B6" s="94" t="s">
        <v>36</v>
      </c>
      <c r="C6" s="334">
        <f>SUM(C7:C11)</f>
        <v>146792275</v>
      </c>
    </row>
    <row r="7" spans="1:6">
      <c r="A7" s="162">
        <v>2</v>
      </c>
      <c r="B7" s="91" t="s">
        <v>37</v>
      </c>
      <c r="C7" s="335">
        <v>191292701</v>
      </c>
    </row>
    <row r="8" spans="1:6">
      <c r="A8" s="162">
        <v>3</v>
      </c>
      <c r="B8" s="85" t="s">
        <v>38</v>
      </c>
      <c r="C8" s="335"/>
    </row>
    <row r="9" spans="1:6">
      <c r="A9" s="162">
        <v>4</v>
      </c>
      <c r="B9" s="85" t="s">
        <v>39</v>
      </c>
      <c r="C9" s="335">
        <v>3102081</v>
      </c>
    </row>
    <row r="10" spans="1:6">
      <c r="A10" s="162">
        <v>5</v>
      </c>
      <c r="B10" s="85" t="s">
        <v>40</v>
      </c>
      <c r="C10" s="335"/>
    </row>
    <row r="11" spans="1:6">
      <c r="A11" s="162">
        <v>6</v>
      </c>
      <c r="B11" s="92" t="s">
        <v>41</v>
      </c>
      <c r="C11" s="335">
        <v>-47602507</v>
      </c>
    </row>
    <row r="12" spans="1:6" s="4" customFormat="1">
      <c r="A12" s="162">
        <v>7</v>
      </c>
      <c r="B12" s="94" t="s">
        <v>42</v>
      </c>
      <c r="C12" s="336">
        <f>SUM(C13:C27)</f>
        <v>11571874</v>
      </c>
    </row>
    <row r="13" spans="1:6" s="4" customFormat="1">
      <c r="A13" s="162">
        <v>8</v>
      </c>
      <c r="B13" s="93" t="s">
        <v>43</v>
      </c>
      <c r="C13" s="337">
        <v>3102081</v>
      </c>
    </row>
    <row r="14" spans="1:6" s="4" customFormat="1" ht="25.5">
      <c r="A14" s="162">
        <v>9</v>
      </c>
      <c r="B14" s="86" t="s">
        <v>44</v>
      </c>
      <c r="C14" s="337"/>
    </row>
    <row r="15" spans="1:6" s="4" customFormat="1">
      <c r="A15" s="162">
        <v>10</v>
      </c>
      <c r="B15" s="87" t="s">
        <v>45</v>
      </c>
      <c r="C15" s="337">
        <v>8469793</v>
      </c>
    </row>
    <row r="16" spans="1:6" s="4" customFormat="1">
      <c r="A16" s="162">
        <v>11</v>
      </c>
      <c r="B16" s="88" t="s">
        <v>46</v>
      </c>
      <c r="C16" s="337"/>
    </row>
    <row r="17" spans="1:3" s="4" customFormat="1">
      <c r="A17" s="162">
        <v>12</v>
      </c>
      <c r="B17" s="87" t="s">
        <v>47</v>
      </c>
      <c r="C17" s="337"/>
    </row>
    <row r="18" spans="1:3" s="4" customFormat="1">
      <c r="A18" s="162">
        <v>13</v>
      </c>
      <c r="B18" s="87" t="s">
        <v>48</v>
      </c>
      <c r="C18" s="337"/>
    </row>
    <row r="19" spans="1:3" s="4" customFormat="1">
      <c r="A19" s="162">
        <v>14</v>
      </c>
      <c r="B19" s="87" t="s">
        <v>49</v>
      </c>
      <c r="C19" s="337"/>
    </row>
    <row r="20" spans="1:3" s="4" customFormat="1" ht="25.5">
      <c r="A20" s="162">
        <v>15</v>
      </c>
      <c r="B20" s="87" t="s">
        <v>50</v>
      </c>
      <c r="C20" s="337"/>
    </row>
    <row r="21" spans="1:3" s="4" customFormat="1" ht="25.5">
      <c r="A21" s="162">
        <v>16</v>
      </c>
      <c r="B21" s="86" t="s">
        <v>51</v>
      </c>
      <c r="C21" s="337"/>
    </row>
    <row r="22" spans="1:3" s="4" customFormat="1">
      <c r="A22" s="162">
        <v>17</v>
      </c>
      <c r="B22" s="163" t="s">
        <v>52</v>
      </c>
      <c r="C22" s="337"/>
    </row>
    <row r="23" spans="1:3" s="4" customFormat="1" ht="25.5">
      <c r="A23" s="162">
        <v>18</v>
      </c>
      <c r="B23" s="86" t="s">
        <v>53</v>
      </c>
      <c r="C23" s="337"/>
    </row>
    <row r="24" spans="1:3" s="4" customFormat="1" ht="25.5">
      <c r="A24" s="162">
        <v>19</v>
      </c>
      <c r="B24" s="86" t="s">
        <v>54</v>
      </c>
      <c r="C24" s="337"/>
    </row>
    <row r="25" spans="1:3" s="4" customFormat="1" ht="25.5">
      <c r="A25" s="162">
        <v>20</v>
      </c>
      <c r="B25" s="89" t="s">
        <v>55</v>
      </c>
      <c r="C25" s="337"/>
    </row>
    <row r="26" spans="1:3" s="4" customFormat="1">
      <c r="A26" s="162">
        <v>21</v>
      </c>
      <c r="B26" s="89" t="s">
        <v>56</v>
      </c>
      <c r="C26" s="337"/>
    </row>
    <row r="27" spans="1:3" s="4" customFormat="1" ht="25.5">
      <c r="A27" s="162">
        <v>22</v>
      </c>
      <c r="B27" s="89" t="s">
        <v>57</v>
      </c>
      <c r="C27" s="337"/>
    </row>
    <row r="28" spans="1:3" s="4" customFormat="1">
      <c r="A28" s="162">
        <v>23</v>
      </c>
      <c r="B28" s="95" t="s">
        <v>31</v>
      </c>
      <c r="C28" s="336">
        <f>C6-C12</f>
        <v>135220401</v>
      </c>
    </row>
    <row r="29" spans="1:3" s="4" customFormat="1">
      <c r="A29" s="164"/>
      <c r="B29" s="90"/>
      <c r="C29" s="337"/>
    </row>
    <row r="30" spans="1:3" s="4" customFormat="1">
      <c r="A30" s="164">
        <v>24</v>
      </c>
      <c r="B30" s="95" t="s">
        <v>58</v>
      </c>
      <c r="C30" s="336">
        <f>C31+C34</f>
        <v>12237600</v>
      </c>
    </row>
    <row r="31" spans="1:3" s="4" customFormat="1">
      <c r="A31" s="164">
        <v>25</v>
      </c>
      <c r="B31" s="85" t="s">
        <v>59</v>
      </c>
      <c r="C31" s="338">
        <f>C32+C33</f>
        <v>12237600</v>
      </c>
    </row>
    <row r="32" spans="1:3" s="4" customFormat="1">
      <c r="A32" s="164">
        <v>26</v>
      </c>
      <c r="B32" s="211" t="s">
        <v>60</v>
      </c>
      <c r="C32" s="337"/>
    </row>
    <row r="33" spans="1:3" s="4" customFormat="1">
      <c r="A33" s="164">
        <v>27</v>
      </c>
      <c r="B33" s="211" t="s">
        <v>61</v>
      </c>
      <c r="C33" s="337">
        <v>12237600</v>
      </c>
    </row>
    <row r="34" spans="1:3" s="4" customFormat="1">
      <c r="A34" s="164">
        <v>28</v>
      </c>
      <c r="B34" s="85" t="s">
        <v>62</v>
      </c>
      <c r="C34" s="337"/>
    </row>
    <row r="35" spans="1:3" s="4" customFormat="1">
      <c r="A35" s="164">
        <v>29</v>
      </c>
      <c r="B35" s="95" t="s">
        <v>63</v>
      </c>
      <c r="C35" s="336">
        <f>SUM(C36:C40)</f>
        <v>0</v>
      </c>
    </row>
    <row r="36" spans="1:3" s="4" customFormat="1">
      <c r="A36" s="164">
        <v>30</v>
      </c>
      <c r="B36" s="86" t="s">
        <v>64</v>
      </c>
      <c r="C36" s="337"/>
    </row>
    <row r="37" spans="1:3" s="4" customFormat="1">
      <c r="A37" s="164">
        <v>31</v>
      </c>
      <c r="B37" s="87" t="s">
        <v>65</v>
      </c>
      <c r="C37" s="337"/>
    </row>
    <row r="38" spans="1:3" s="4" customFormat="1" ht="25.5">
      <c r="A38" s="164">
        <v>32</v>
      </c>
      <c r="B38" s="86" t="s">
        <v>66</v>
      </c>
      <c r="C38" s="337"/>
    </row>
    <row r="39" spans="1:3" s="4" customFormat="1" ht="25.5">
      <c r="A39" s="164">
        <v>33</v>
      </c>
      <c r="B39" s="86" t="s">
        <v>54</v>
      </c>
      <c r="C39" s="337"/>
    </row>
    <row r="40" spans="1:3" s="4" customFormat="1" ht="25.5">
      <c r="A40" s="164">
        <v>34</v>
      </c>
      <c r="B40" s="89" t="s">
        <v>67</v>
      </c>
      <c r="C40" s="337"/>
    </row>
    <row r="41" spans="1:3" s="4" customFormat="1">
      <c r="A41" s="164">
        <v>35</v>
      </c>
      <c r="B41" s="95" t="s">
        <v>32</v>
      </c>
      <c r="C41" s="336">
        <f>C30-C35</f>
        <v>12237600</v>
      </c>
    </row>
    <row r="42" spans="1:3" s="4" customFormat="1">
      <c r="A42" s="164"/>
      <c r="B42" s="90"/>
      <c r="C42" s="337"/>
    </row>
    <row r="43" spans="1:3" s="4" customFormat="1">
      <c r="A43" s="164">
        <v>36</v>
      </c>
      <c r="B43" s="96" t="s">
        <v>68</v>
      </c>
      <c r="C43" s="336">
        <f>SUM(C44:C46)</f>
        <v>32985960.765635233</v>
      </c>
    </row>
    <row r="44" spans="1:3" s="4" customFormat="1">
      <c r="A44" s="164">
        <v>37</v>
      </c>
      <c r="B44" s="85" t="s">
        <v>69</v>
      </c>
      <c r="C44" s="337">
        <v>15679447.039999999</v>
      </c>
    </row>
    <row r="45" spans="1:3" s="4" customFormat="1">
      <c r="A45" s="164">
        <v>38</v>
      </c>
      <c r="B45" s="85" t="s">
        <v>70</v>
      </c>
      <c r="C45" s="337"/>
    </row>
    <row r="46" spans="1:3" s="4" customFormat="1">
      <c r="A46" s="164">
        <v>39</v>
      </c>
      <c r="B46" s="85" t="s">
        <v>71</v>
      </c>
      <c r="C46" s="337">
        <v>17306513.725635234</v>
      </c>
    </row>
    <row r="47" spans="1:3" s="4" customFormat="1">
      <c r="A47" s="164">
        <v>40</v>
      </c>
      <c r="B47" s="96" t="s">
        <v>72</v>
      </c>
      <c r="C47" s="336">
        <f>SUM(C48:C51)</f>
        <v>0</v>
      </c>
    </row>
    <row r="48" spans="1:3" s="4" customFormat="1">
      <c r="A48" s="164">
        <v>41</v>
      </c>
      <c r="B48" s="86" t="s">
        <v>73</v>
      </c>
      <c r="C48" s="337"/>
    </row>
    <row r="49" spans="1:3" s="4" customFormat="1">
      <c r="A49" s="164">
        <v>42</v>
      </c>
      <c r="B49" s="87" t="s">
        <v>74</v>
      </c>
      <c r="C49" s="337"/>
    </row>
    <row r="50" spans="1:3" s="4" customFormat="1" ht="25.5">
      <c r="A50" s="164">
        <v>43</v>
      </c>
      <c r="B50" s="86" t="s">
        <v>75</v>
      </c>
      <c r="C50" s="337"/>
    </row>
    <row r="51" spans="1:3" s="4" customFormat="1" ht="25.5">
      <c r="A51" s="164">
        <v>44</v>
      </c>
      <c r="B51" s="86" t="s">
        <v>54</v>
      </c>
      <c r="C51" s="337"/>
    </row>
    <row r="52" spans="1:3" s="4" customFormat="1" ht="15.75" thickBot="1">
      <c r="A52" s="165">
        <v>45</v>
      </c>
      <c r="B52" s="166" t="s">
        <v>33</v>
      </c>
      <c r="C52" s="339">
        <f>C43-C47</f>
        <v>32985960.765635233</v>
      </c>
    </row>
    <row r="55" spans="1:3">
      <c r="B55" s="2" t="s">
        <v>242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ignoredErrors>
    <ignoredError sqref="C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F47"/>
  <sheetViews>
    <sheetView zoomScaleNormal="100" workbookViewId="0">
      <pane xSplit="1" ySplit="5" topLeftCell="B35" activePane="bottomRight" state="frozen"/>
      <selection pane="topRight" activeCell="B1" sqref="B1"/>
      <selection pane="bottomLeft" activeCell="A5" sqref="A5"/>
      <selection pane="bottomRight" activeCell="C40" sqref="C40"/>
    </sheetView>
  </sheetViews>
  <sheetFormatPr defaultRowHeight="15.75"/>
  <cols>
    <col min="1" max="1" width="10.7109375" style="81" customWidth="1"/>
    <col min="2" max="2" width="91.85546875" style="81" customWidth="1"/>
    <col min="3" max="3" width="53.140625" style="81" customWidth="1"/>
    <col min="4" max="4" width="32.28515625" style="81" customWidth="1"/>
    <col min="5" max="5" width="9.42578125" customWidth="1"/>
  </cols>
  <sheetData>
    <row r="1" spans="1:6">
      <c r="A1" s="18" t="s">
        <v>204</v>
      </c>
      <c r="B1" s="2" t="str">
        <f>'1. key ratios'!$B$1</f>
        <v>სს "ვითიბი ბანკი ჯორჯია"</v>
      </c>
      <c r="E1" s="2"/>
      <c r="F1" s="2"/>
    </row>
    <row r="2" spans="1:6" s="22" customFormat="1" ht="15.75" customHeight="1">
      <c r="A2" s="22" t="s">
        <v>205</v>
      </c>
      <c r="B2" s="418">
        <f>'1. key ratios'!$B$2</f>
        <v>42916</v>
      </c>
    </row>
    <row r="3" spans="1:6" s="22" customFormat="1" ht="15.75" customHeight="1">
      <c r="A3" s="27"/>
    </row>
    <row r="4" spans="1:6" s="22" customFormat="1" ht="15.75" customHeight="1" thickBot="1">
      <c r="A4" s="22" t="s">
        <v>361</v>
      </c>
      <c r="B4" s="242" t="s">
        <v>293</v>
      </c>
      <c r="D4" s="244" t="s">
        <v>106</v>
      </c>
    </row>
    <row r="5" spans="1:6" ht="38.25">
      <c r="A5" s="178" t="s">
        <v>34</v>
      </c>
      <c r="B5" s="179" t="s">
        <v>249</v>
      </c>
      <c r="C5" s="180" t="s">
        <v>255</v>
      </c>
      <c r="D5" s="243" t="s">
        <v>294</v>
      </c>
    </row>
    <row r="6" spans="1:6">
      <c r="A6" s="167">
        <v>1</v>
      </c>
      <c r="B6" s="97" t="s">
        <v>167</v>
      </c>
      <c r="C6" s="340">
        <v>52700575</v>
      </c>
      <c r="D6" s="168"/>
      <c r="E6" s="8"/>
    </row>
    <row r="7" spans="1:6">
      <c r="A7" s="167">
        <v>2</v>
      </c>
      <c r="B7" s="98" t="s">
        <v>168</v>
      </c>
      <c r="C7" s="341">
        <v>149373721</v>
      </c>
      <c r="D7" s="169"/>
      <c r="E7" s="8"/>
    </row>
    <row r="8" spans="1:6">
      <c r="A8" s="167">
        <v>3</v>
      </c>
      <c r="B8" s="98" t="s">
        <v>169</v>
      </c>
      <c r="C8" s="341">
        <v>214416830</v>
      </c>
      <c r="D8" s="169"/>
      <c r="E8" s="8"/>
    </row>
    <row r="9" spans="1:6">
      <c r="A9" s="167">
        <v>4</v>
      </c>
      <c r="B9" s="98" t="s">
        <v>198</v>
      </c>
      <c r="C9" s="341"/>
      <c r="D9" s="169"/>
      <c r="E9" s="8"/>
    </row>
    <row r="10" spans="1:6">
      <c r="A10" s="167">
        <v>5</v>
      </c>
      <c r="B10" s="98" t="s">
        <v>170</v>
      </c>
      <c r="C10" s="341">
        <v>111810104</v>
      </c>
      <c r="D10" s="169"/>
      <c r="E10" s="8"/>
    </row>
    <row r="11" spans="1:6">
      <c r="A11" s="167">
        <v>6.1</v>
      </c>
      <c r="B11" s="98" t="s">
        <v>171</v>
      </c>
      <c r="C11" s="342">
        <v>923169883.45108771</v>
      </c>
      <c r="D11" s="170"/>
      <c r="E11" s="9"/>
    </row>
    <row r="12" spans="1:6">
      <c r="A12" s="167">
        <v>6.2</v>
      </c>
      <c r="B12" s="99" t="s">
        <v>172</v>
      </c>
      <c r="C12" s="342">
        <v>-55860401.272518359</v>
      </c>
      <c r="D12" s="170"/>
      <c r="E12" s="9"/>
    </row>
    <row r="13" spans="1:6">
      <c r="A13" s="167" t="s">
        <v>397</v>
      </c>
      <c r="B13" s="100" t="s">
        <v>398</v>
      </c>
      <c r="C13" s="342">
        <v>17306513.725635234</v>
      </c>
      <c r="D13" s="170" t="s">
        <v>415</v>
      </c>
      <c r="E13" s="9"/>
    </row>
    <row r="14" spans="1:6">
      <c r="A14" s="167">
        <v>6</v>
      </c>
      <c r="B14" s="98" t="s">
        <v>173</v>
      </c>
      <c r="C14" s="347">
        <f>C11+C12</f>
        <v>867309482.17856932</v>
      </c>
      <c r="D14" s="170"/>
      <c r="E14" s="8"/>
    </row>
    <row r="15" spans="1:6">
      <c r="A15" s="167">
        <v>7</v>
      </c>
      <c r="B15" s="98" t="s">
        <v>174</v>
      </c>
      <c r="C15" s="341">
        <v>7712854</v>
      </c>
      <c r="D15" s="169"/>
      <c r="E15" s="8"/>
    </row>
    <row r="16" spans="1:6">
      <c r="A16" s="167">
        <v>8</v>
      </c>
      <c r="B16" s="98" t="s">
        <v>175</v>
      </c>
      <c r="C16" s="341">
        <v>5427909.2410000004</v>
      </c>
      <c r="D16" s="169"/>
      <c r="E16" s="8"/>
    </row>
    <row r="17" spans="1:5">
      <c r="A17" s="167">
        <v>9</v>
      </c>
      <c r="B17" s="98" t="s">
        <v>176</v>
      </c>
      <c r="C17" s="341">
        <v>54000</v>
      </c>
      <c r="D17" s="169"/>
      <c r="E17" s="8"/>
    </row>
    <row r="18" spans="1:5">
      <c r="A18" s="167">
        <v>9.1</v>
      </c>
      <c r="B18" s="100" t="s">
        <v>265</v>
      </c>
      <c r="C18" s="342"/>
      <c r="D18" s="169"/>
      <c r="E18" s="8"/>
    </row>
    <row r="19" spans="1:5">
      <c r="A19" s="167">
        <v>9.1999999999999993</v>
      </c>
      <c r="B19" s="100" t="s">
        <v>254</v>
      </c>
      <c r="C19" s="342"/>
      <c r="D19" s="169"/>
      <c r="E19" s="8"/>
    </row>
    <row r="20" spans="1:5">
      <c r="A20" s="167">
        <v>9.3000000000000007</v>
      </c>
      <c r="B20" s="100" t="s">
        <v>253</v>
      </c>
      <c r="C20" s="342"/>
      <c r="D20" s="169"/>
      <c r="E20" s="8"/>
    </row>
    <row r="21" spans="1:5">
      <c r="A21" s="167">
        <v>10</v>
      </c>
      <c r="B21" s="98" t="s">
        <v>177</v>
      </c>
      <c r="C21" s="341">
        <v>42696550</v>
      </c>
      <c r="D21" s="169"/>
      <c r="E21" s="8"/>
    </row>
    <row r="22" spans="1:5">
      <c r="A22" s="167">
        <v>10.1</v>
      </c>
      <c r="B22" s="100" t="s">
        <v>252</v>
      </c>
      <c r="C22" s="341">
        <v>8469793</v>
      </c>
      <c r="D22" s="285" t="s">
        <v>416</v>
      </c>
      <c r="E22" s="8"/>
    </row>
    <row r="23" spans="1:5">
      <c r="A23" s="167">
        <v>11</v>
      </c>
      <c r="B23" s="101" t="s">
        <v>178</v>
      </c>
      <c r="C23" s="343">
        <v>13695203.06408472</v>
      </c>
      <c r="D23" s="171"/>
      <c r="E23" s="8"/>
    </row>
    <row r="24" spans="1:5">
      <c r="A24" s="167">
        <v>12</v>
      </c>
      <c r="B24" s="103" t="s">
        <v>179</v>
      </c>
      <c r="C24" s="344">
        <f>SUM(C6:C10,C14:C17,C21,C23)</f>
        <v>1465197228.483654</v>
      </c>
      <c r="D24" s="172"/>
      <c r="E24" s="7"/>
    </row>
    <row r="25" spans="1:5">
      <c r="A25" s="167">
        <v>13</v>
      </c>
      <c r="B25" s="98" t="s">
        <v>180</v>
      </c>
      <c r="C25" s="345">
        <v>115688712</v>
      </c>
      <c r="D25" s="173"/>
      <c r="E25" s="8"/>
    </row>
    <row r="26" spans="1:5">
      <c r="A26" s="167">
        <v>14</v>
      </c>
      <c r="B26" s="98" t="s">
        <v>181</v>
      </c>
      <c r="C26" s="341">
        <v>393947230</v>
      </c>
      <c r="D26" s="169"/>
      <c r="E26" s="8"/>
    </row>
    <row r="27" spans="1:5">
      <c r="A27" s="167">
        <v>15</v>
      </c>
      <c r="B27" s="98" t="s">
        <v>182</v>
      </c>
      <c r="C27" s="341">
        <v>127431154</v>
      </c>
      <c r="D27" s="169"/>
      <c r="E27" s="8"/>
    </row>
    <row r="28" spans="1:5">
      <c r="A28" s="167">
        <v>16</v>
      </c>
      <c r="B28" s="98" t="s">
        <v>183</v>
      </c>
      <c r="C28" s="341">
        <v>332221062</v>
      </c>
      <c r="D28" s="169"/>
      <c r="E28" s="8"/>
    </row>
    <row r="29" spans="1:5">
      <c r="A29" s="167">
        <v>17</v>
      </c>
      <c r="B29" s="98" t="s">
        <v>184</v>
      </c>
      <c r="C29" s="341">
        <v>0</v>
      </c>
      <c r="D29" s="169"/>
      <c r="E29" s="8"/>
    </row>
    <row r="30" spans="1:5">
      <c r="A30" s="167">
        <v>18</v>
      </c>
      <c r="B30" s="98" t="s">
        <v>185</v>
      </c>
      <c r="C30" s="341">
        <v>260433923.84999996</v>
      </c>
      <c r="D30" s="169"/>
      <c r="E30" s="8"/>
    </row>
    <row r="31" spans="1:5">
      <c r="A31" s="167">
        <v>19</v>
      </c>
      <c r="B31" s="98" t="s">
        <v>186</v>
      </c>
      <c r="C31" s="341">
        <v>26681274</v>
      </c>
      <c r="D31" s="169"/>
      <c r="E31" s="8"/>
    </row>
    <row r="32" spans="1:5">
      <c r="A32" s="167">
        <v>20</v>
      </c>
      <c r="B32" s="98" t="s">
        <v>108</v>
      </c>
      <c r="C32" s="341">
        <v>15721488.739999952</v>
      </c>
      <c r="D32" s="169"/>
      <c r="E32" s="8"/>
    </row>
    <row r="33" spans="1:5">
      <c r="A33" s="167">
        <v>20.100000000000001</v>
      </c>
      <c r="B33" s="102" t="s">
        <v>396</v>
      </c>
      <c r="C33" s="343"/>
      <c r="D33" s="171"/>
      <c r="E33" s="8"/>
    </row>
    <row r="34" spans="1:5">
      <c r="A34" s="167">
        <v>21</v>
      </c>
      <c r="B34" s="101" t="s">
        <v>187</v>
      </c>
      <c r="C34" s="343">
        <v>46280108.799999997</v>
      </c>
      <c r="D34" s="171"/>
      <c r="E34" s="8"/>
    </row>
    <row r="35" spans="1:5">
      <c r="A35" s="167">
        <v>21.1</v>
      </c>
      <c r="B35" s="102" t="s">
        <v>251</v>
      </c>
      <c r="C35" s="341">
        <v>15679447.039999999</v>
      </c>
      <c r="D35" s="169" t="s">
        <v>417</v>
      </c>
      <c r="E35" s="8"/>
    </row>
    <row r="36" spans="1:5" ht="30">
      <c r="A36" s="167">
        <v>21.2</v>
      </c>
      <c r="B36" s="411" t="s">
        <v>61</v>
      </c>
      <c r="C36" s="341">
        <v>12237600</v>
      </c>
      <c r="D36" s="169" t="s">
        <v>418</v>
      </c>
      <c r="E36" s="8"/>
    </row>
    <row r="37" spans="1:5">
      <c r="A37" s="167">
        <v>22</v>
      </c>
      <c r="B37" s="103" t="s">
        <v>188</v>
      </c>
      <c r="C37" s="344">
        <f>SUM(C25:C34)</f>
        <v>1318404953.3899999</v>
      </c>
      <c r="D37" s="172"/>
      <c r="E37" s="7"/>
    </row>
    <row r="38" spans="1:5">
      <c r="A38" s="167">
        <v>23</v>
      </c>
      <c r="B38" s="101" t="s">
        <v>189</v>
      </c>
      <c r="C38" s="341">
        <v>191292701</v>
      </c>
      <c r="D38" s="169" t="s">
        <v>421</v>
      </c>
      <c r="E38" s="8"/>
    </row>
    <row r="39" spans="1:5">
      <c r="A39" s="167">
        <v>24</v>
      </c>
      <c r="B39" s="101" t="s">
        <v>190</v>
      </c>
      <c r="C39" s="341"/>
      <c r="D39" s="169"/>
      <c r="E39" s="8"/>
    </row>
    <row r="40" spans="1:5">
      <c r="A40" s="167">
        <v>25</v>
      </c>
      <c r="B40" s="101" t="s">
        <v>250</v>
      </c>
      <c r="C40" s="341"/>
      <c r="D40" s="169"/>
      <c r="E40" s="8"/>
    </row>
    <row r="41" spans="1:5">
      <c r="A41" s="167">
        <v>26</v>
      </c>
      <c r="B41" s="101" t="s">
        <v>192</v>
      </c>
      <c r="C41" s="341"/>
      <c r="D41" s="169"/>
      <c r="E41" s="8"/>
    </row>
    <row r="42" spans="1:5">
      <c r="A42" s="167">
        <v>27</v>
      </c>
      <c r="B42" s="101" t="s">
        <v>193</v>
      </c>
      <c r="C42" s="341">
        <v>0</v>
      </c>
      <c r="D42" s="169"/>
      <c r="E42" s="8"/>
    </row>
    <row r="43" spans="1:5" ht="27.75" customHeight="1">
      <c r="A43" s="167">
        <v>28</v>
      </c>
      <c r="B43" s="101" t="s">
        <v>194</v>
      </c>
      <c r="C43" s="341">
        <v>-47602507</v>
      </c>
      <c r="D43" s="169" t="s">
        <v>422</v>
      </c>
      <c r="E43" s="8"/>
    </row>
    <row r="44" spans="1:5">
      <c r="A44" s="167">
        <v>29</v>
      </c>
      <c r="B44" s="412" t="s">
        <v>43</v>
      </c>
      <c r="C44" s="341">
        <v>3102081</v>
      </c>
      <c r="D44" s="169"/>
      <c r="E44" s="8"/>
    </row>
    <row r="45" spans="1:5">
      <c r="A45" s="413">
        <v>29.1</v>
      </c>
      <c r="B45" s="414" t="s">
        <v>39</v>
      </c>
      <c r="C45" s="415">
        <v>3102081</v>
      </c>
      <c r="D45" s="174" t="s">
        <v>419</v>
      </c>
      <c r="E45" s="8"/>
    </row>
    <row r="46" spans="1:5">
      <c r="A46" s="413">
        <v>29.2</v>
      </c>
      <c r="B46" s="414" t="s">
        <v>43</v>
      </c>
      <c r="C46" s="415">
        <v>-3102081</v>
      </c>
      <c r="D46" s="174" t="s">
        <v>420</v>
      </c>
      <c r="E46" s="8"/>
    </row>
    <row r="47" spans="1:5" ht="16.5" thickBot="1">
      <c r="A47" s="175">
        <v>30</v>
      </c>
      <c r="B47" s="176" t="s">
        <v>195</v>
      </c>
      <c r="C47" s="346">
        <f>SUM(C38:C44)</f>
        <v>146792275</v>
      </c>
      <c r="D47" s="177"/>
      <c r="E47" s="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15" sqref="L15"/>
    </sheetView>
  </sheetViews>
  <sheetFormatPr defaultColWidth="9.140625" defaultRowHeight="12.75"/>
  <cols>
    <col min="1" max="1" width="10.5703125" style="2" bestFit="1" customWidth="1"/>
    <col min="2" max="2" width="95" style="2" customWidth="1"/>
    <col min="3" max="3" width="11.28515625" style="2" bestFit="1" customWidth="1"/>
    <col min="4" max="4" width="13.28515625" style="2" bestFit="1" customWidth="1"/>
    <col min="5" max="5" width="10.28515625" style="2" bestFit="1" customWidth="1"/>
    <col min="6" max="6" width="13.28515625" style="2" bestFit="1" customWidth="1"/>
    <col min="7" max="7" width="10.28515625" style="2" bestFit="1" customWidth="1"/>
    <col min="8" max="8" width="13.28515625" style="2" bestFit="1" customWidth="1"/>
    <col min="9" max="9" width="11.28515625" style="2" bestFit="1" customWidth="1"/>
    <col min="10" max="10" width="13.28515625" style="2" bestFit="1" customWidth="1"/>
    <col min="11" max="11" width="11.28515625" style="2" bestFit="1" customWidth="1"/>
    <col min="12" max="12" width="13.28515625" style="2" bestFit="1" customWidth="1"/>
    <col min="13" max="13" width="11.28515625" style="2" bestFit="1" customWidth="1"/>
    <col min="14" max="14" width="13.28515625" style="2" bestFit="1" customWidth="1"/>
    <col min="15" max="15" width="9.42578125" style="2" bestFit="1" customWidth="1"/>
    <col min="16" max="16" width="13.28515625" style="2" bestFit="1" customWidth="1"/>
    <col min="17" max="17" width="9.42578125" style="2" bestFit="1" customWidth="1"/>
    <col min="18" max="18" width="13.28515625" style="2" bestFit="1" customWidth="1"/>
    <col min="19" max="19" width="31.5703125" style="2" bestFit="1" customWidth="1"/>
    <col min="20" max="16384" width="9.140625" style="13"/>
  </cols>
  <sheetData>
    <row r="1" spans="1:19">
      <c r="A1" s="2" t="s">
        <v>204</v>
      </c>
      <c r="B1" s="2" t="str">
        <f>'1. key ratios'!$B$1</f>
        <v>სს "ვითიბი ბანკი ჯორჯია"</v>
      </c>
    </row>
    <row r="2" spans="1:19">
      <c r="A2" s="2" t="s">
        <v>205</v>
      </c>
      <c r="B2" s="418">
        <f>'1. key ratios'!$B$2</f>
        <v>42916</v>
      </c>
    </row>
    <row r="4" spans="1:19" ht="39" thickBot="1">
      <c r="A4" s="80" t="s">
        <v>362</v>
      </c>
      <c r="B4" s="381" t="s">
        <v>386</v>
      </c>
    </row>
    <row r="5" spans="1:19">
      <c r="A5" s="154"/>
      <c r="B5" s="158"/>
      <c r="C5" s="134" t="s">
        <v>0</v>
      </c>
      <c r="D5" s="134" t="s">
        <v>1</v>
      </c>
      <c r="E5" s="134" t="s">
        <v>2</v>
      </c>
      <c r="F5" s="134" t="s">
        <v>3</v>
      </c>
      <c r="G5" s="134" t="s">
        <v>4</v>
      </c>
      <c r="H5" s="134" t="s">
        <v>11</v>
      </c>
      <c r="I5" s="134" t="s">
        <v>256</v>
      </c>
      <c r="J5" s="134" t="s">
        <v>257</v>
      </c>
      <c r="K5" s="134" t="s">
        <v>258</v>
      </c>
      <c r="L5" s="134" t="s">
        <v>259</v>
      </c>
      <c r="M5" s="134" t="s">
        <v>260</v>
      </c>
      <c r="N5" s="134" t="s">
        <v>261</v>
      </c>
      <c r="O5" s="134" t="s">
        <v>373</v>
      </c>
      <c r="P5" s="134" t="s">
        <v>374</v>
      </c>
      <c r="Q5" s="134" t="s">
        <v>375</v>
      </c>
      <c r="R5" s="372" t="s">
        <v>376</v>
      </c>
      <c r="S5" s="135" t="s">
        <v>377</v>
      </c>
    </row>
    <row r="6" spans="1:19" ht="46.5" customHeight="1">
      <c r="A6" s="182"/>
      <c r="B6" s="448" t="s">
        <v>378</v>
      </c>
      <c r="C6" s="446">
        <v>0</v>
      </c>
      <c r="D6" s="447"/>
      <c r="E6" s="446">
        <v>0.2</v>
      </c>
      <c r="F6" s="447"/>
      <c r="G6" s="446">
        <v>0.35</v>
      </c>
      <c r="H6" s="447"/>
      <c r="I6" s="446">
        <v>0.5</v>
      </c>
      <c r="J6" s="447"/>
      <c r="K6" s="446">
        <v>0.75</v>
      </c>
      <c r="L6" s="447"/>
      <c r="M6" s="446">
        <v>1</v>
      </c>
      <c r="N6" s="447"/>
      <c r="O6" s="446">
        <v>1.5</v>
      </c>
      <c r="P6" s="447"/>
      <c r="Q6" s="446">
        <v>2.5</v>
      </c>
      <c r="R6" s="447"/>
      <c r="S6" s="444" t="s">
        <v>270</v>
      </c>
    </row>
    <row r="7" spans="1:19">
      <c r="A7" s="182"/>
      <c r="B7" s="449"/>
      <c r="C7" s="380" t="s">
        <v>371</v>
      </c>
      <c r="D7" s="380" t="s">
        <v>372</v>
      </c>
      <c r="E7" s="380" t="s">
        <v>371</v>
      </c>
      <c r="F7" s="380" t="s">
        <v>372</v>
      </c>
      <c r="G7" s="380" t="s">
        <v>371</v>
      </c>
      <c r="H7" s="380" t="s">
        <v>372</v>
      </c>
      <c r="I7" s="380" t="s">
        <v>371</v>
      </c>
      <c r="J7" s="380" t="s">
        <v>372</v>
      </c>
      <c r="K7" s="380" t="s">
        <v>371</v>
      </c>
      <c r="L7" s="380" t="s">
        <v>372</v>
      </c>
      <c r="M7" s="380" t="s">
        <v>371</v>
      </c>
      <c r="N7" s="380" t="s">
        <v>372</v>
      </c>
      <c r="O7" s="380" t="s">
        <v>371</v>
      </c>
      <c r="P7" s="380" t="s">
        <v>372</v>
      </c>
      <c r="Q7" s="380" t="s">
        <v>371</v>
      </c>
      <c r="R7" s="380" t="s">
        <v>372</v>
      </c>
      <c r="S7" s="445"/>
    </row>
    <row r="8" spans="1:19" s="186" customFormat="1">
      <c r="A8" s="138">
        <v>1</v>
      </c>
      <c r="B8" s="210" t="s">
        <v>233</v>
      </c>
      <c r="C8" s="348">
        <v>138908709.49000001</v>
      </c>
      <c r="D8" s="348"/>
      <c r="E8" s="348">
        <v>0</v>
      </c>
      <c r="F8" s="373"/>
      <c r="G8" s="348">
        <v>0</v>
      </c>
      <c r="H8" s="348"/>
      <c r="I8" s="348">
        <v>0</v>
      </c>
      <c r="J8" s="348"/>
      <c r="K8" s="348">
        <v>0</v>
      </c>
      <c r="L8" s="348"/>
      <c r="M8" s="348">
        <v>121707227</v>
      </c>
      <c r="N8" s="348"/>
      <c r="O8" s="348">
        <v>0</v>
      </c>
      <c r="P8" s="348"/>
      <c r="Q8" s="348">
        <v>0</v>
      </c>
      <c r="R8" s="373"/>
      <c r="S8" s="387">
        <f>$C$6*SUM(C8:D8)+$E$6*SUM(E8:F8)+$G$6*SUM(G8:H8)+$I$6*SUM(I8:J8)+$K$6*SUM(K8:L8)+$M$6*SUM(M8:N8)+$O$6*SUM(O8:P8)+$Q$6*SUM(Q8:R8)</f>
        <v>121707227</v>
      </c>
    </row>
    <row r="9" spans="1:19" s="186" customFormat="1">
      <c r="A9" s="138">
        <v>2</v>
      </c>
      <c r="B9" s="210" t="s">
        <v>234</v>
      </c>
      <c r="C9" s="348">
        <v>0</v>
      </c>
      <c r="D9" s="348"/>
      <c r="E9" s="348">
        <v>0</v>
      </c>
      <c r="F9" s="348"/>
      <c r="G9" s="348">
        <v>0</v>
      </c>
      <c r="H9" s="348"/>
      <c r="I9" s="348">
        <v>0</v>
      </c>
      <c r="J9" s="348"/>
      <c r="K9" s="348">
        <v>0</v>
      </c>
      <c r="L9" s="348"/>
      <c r="M9" s="348">
        <v>0</v>
      </c>
      <c r="N9" s="348"/>
      <c r="O9" s="348">
        <v>0</v>
      </c>
      <c r="P9" s="348"/>
      <c r="Q9" s="348">
        <v>0</v>
      </c>
      <c r="R9" s="373"/>
      <c r="S9" s="387">
        <f t="shared" ref="S9:S21" si="0">$C$6*SUM(C9:D9)+$E$6*SUM(E9:F9)+$G$6*SUM(G9:H9)+$I$6*SUM(I9:J9)+$K$6*SUM(K9:L9)+$M$6*SUM(M9:N9)+$O$6*SUM(O9:P9)+$Q$6*SUM(Q9:R9)</f>
        <v>0</v>
      </c>
    </row>
    <row r="10" spans="1:19" s="186" customFormat="1">
      <c r="A10" s="138">
        <v>3</v>
      </c>
      <c r="B10" s="210" t="s">
        <v>235</v>
      </c>
      <c r="C10" s="348">
        <v>0</v>
      </c>
      <c r="D10" s="348"/>
      <c r="E10" s="348">
        <v>0</v>
      </c>
      <c r="F10" s="348"/>
      <c r="G10" s="348">
        <v>0</v>
      </c>
      <c r="H10" s="348"/>
      <c r="I10" s="348">
        <v>0</v>
      </c>
      <c r="J10" s="348"/>
      <c r="K10" s="348">
        <v>0</v>
      </c>
      <c r="L10" s="348"/>
      <c r="M10" s="348">
        <v>0</v>
      </c>
      <c r="N10" s="348"/>
      <c r="O10" s="348">
        <v>0</v>
      </c>
      <c r="P10" s="348"/>
      <c r="Q10" s="348">
        <v>0</v>
      </c>
      <c r="R10" s="373"/>
      <c r="S10" s="387">
        <f t="shared" si="0"/>
        <v>0</v>
      </c>
    </row>
    <row r="11" spans="1:19" s="186" customFormat="1">
      <c r="A11" s="138">
        <v>4</v>
      </c>
      <c r="B11" s="210" t="s">
        <v>236</v>
      </c>
      <c r="C11" s="348">
        <v>0</v>
      </c>
      <c r="D11" s="348"/>
      <c r="E11" s="348">
        <v>0</v>
      </c>
      <c r="F11" s="348"/>
      <c r="G11" s="348">
        <v>0</v>
      </c>
      <c r="H11" s="348"/>
      <c r="I11" s="348">
        <v>0</v>
      </c>
      <c r="J11" s="348"/>
      <c r="K11" s="348">
        <v>0</v>
      </c>
      <c r="L11" s="348"/>
      <c r="M11" s="348">
        <v>0</v>
      </c>
      <c r="N11" s="348"/>
      <c r="O11" s="348">
        <v>0</v>
      </c>
      <c r="P11" s="348"/>
      <c r="Q11" s="348">
        <v>0</v>
      </c>
      <c r="R11" s="373"/>
      <c r="S11" s="387">
        <f t="shared" si="0"/>
        <v>0</v>
      </c>
    </row>
    <row r="12" spans="1:19" s="186" customFormat="1">
      <c r="A12" s="138">
        <v>5</v>
      </c>
      <c r="B12" s="210" t="s">
        <v>237</v>
      </c>
      <c r="C12" s="348">
        <v>0</v>
      </c>
      <c r="D12" s="348"/>
      <c r="E12" s="348">
        <v>0</v>
      </c>
      <c r="F12" s="348"/>
      <c r="G12" s="348">
        <v>0</v>
      </c>
      <c r="H12" s="348"/>
      <c r="I12" s="348">
        <v>0</v>
      </c>
      <c r="J12" s="348"/>
      <c r="K12" s="348">
        <v>0</v>
      </c>
      <c r="L12" s="348"/>
      <c r="M12" s="348">
        <v>0</v>
      </c>
      <c r="N12" s="348"/>
      <c r="O12" s="348">
        <v>0</v>
      </c>
      <c r="P12" s="348"/>
      <c r="Q12" s="348">
        <v>0</v>
      </c>
      <c r="R12" s="373"/>
      <c r="S12" s="387">
        <f t="shared" si="0"/>
        <v>0</v>
      </c>
    </row>
    <row r="13" spans="1:19" s="186" customFormat="1">
      <c r="A13" s="138">
        <v>6</v>
      </c>
      <c r="B13" s="210" t="s">
        <v>238</v>
      </c>
      <c r="C13" s="348">
        <v>0</v>
      </c>
      <c r="D13" s="348"/>
      <c r="E13" s="348">
        <v>64067568.7544</v>
      </c>
      <c r="F13" s="348"/>
      <c r="G13" s="348">
        <v>0</v>
      </c>
      <c r="H13" s="348"/>
      <c r="I13" s="348">
        <v>150232880.75560001</v>
      </c>
      <c r="J13" s="348"/>
      <c r="K13" s="348">
        <v>0</v>
      </c>
      <c r="L13" s="348"/>
      <c r="M13" s="348">
        <v>116380</v>
      </c>
      <c r="N13" s="348">
        <v>4009000</v>
      </c>
      <c r="O13" s="348">
        <v>0</v>
      </c>
      <c r="P13" s="348"/>
      <c r="Q13" s="348">
        <v>0</v>
      </c>
      <c r="R13" s="373"/>
      <c r="S13" s="387">
        <f t="shared" si="0"/>
        <v>92055334.128680006</v>
      </c>
    </row>
    <row r="14" spans="1:19" s="186" customFormat="1">
      <c r="A14" s="138">
        <v>7</v>
      </c>
      <c r="B14" s="210" t="s">
        <v>83</v>
      </c>
      <c r="C14" s="348">
        <v>0</v>
      </c>
      <c r="D14" s="348">
        <v>0</v>
      </c>
      <c r="E14" s="348">
        <v>0</v>
      </c>
      <c r="F14" s="348">
        <v>0</v>
      </c>
      <c r="G14" s="348">
        <v>0</v>
      </c>
      <c r="H14" s="348"/>
      <c r="I14" s="348">
        <v>0</v>
      </c>
      <c r="J14" s="348">
        <v>0</v>
      </c>
      <c r="K14" s="348">
        <v>0</v>
      </c>
      <c r="L14" s="348"/>
      <c r="M14" s="348">
        <v>469088877.27390003</v>
      </c>
      <c r="N14" s="348">
        <v>77604836.960999995</v>
      </c>
      <c r="O14" s="348">
        <v>0</v>
      </c>
      <c r="P14" s="348">
        <v>0</v>
      </c>
      <c r="Q14" s="348">
        <v>0</v>
      </c>
      <c r="R14" s="373">
        <v>0</v>
      </c>
      <c r="S14" s="387">
        <f t="shared" si="0"/>
        <v>546693714.2349</v>
      </c>
    </row>
    <row r="15" spans="1:19" s="186" customFormat="1">
      <c r="A15" s="138">
        <v>8</v>
      </c>
      <c r="B15" s="210" t="s">
        <v>84</v>
      </c>
      <c r="C15" s="348">
        <v>0</v>
      </c>
      <c r="D15" s="348"/>
      <c r="E15" s="348">
        <v>0</v>
      </c>
      <c r="F15" s="348"/>
      <c r="G15" s="348">
        <v>0</v>
      </c>
      <c r="H15" s="348"/>
      <c r="I15" s="348">
        <v>0</v>
      </c>
      <c r="J15" s="348"/>
      <c r="K15" s="348">
        <v>353882305.34420002</v>
      </c>
      <c r="L15" s="348">
        <v>21084553.460000001</v>
      </c>
      <c r="M15" s="348">
        <v>0</v>
      </c>
      <c r="N15" s="348"/>
      <c r="O15" s="348">
        <v>0</v>
      </c>
      <c r="P15" s="348"/>
      <c r="Q15" s="348">
        <v>0</v>
      </c>
      <c r="R15" s="373"/>
      <c r="S15" s="387">
        <f t="shared" si="0"/>
        <v>281225144.10315001</v>
      </c>
    </row>
    <row r="16" spans="1:19" s="186" customFormat="1">
      <c r="A16" s="138">
        <v>9</v>
      </c>
      <c r="B16" s="210" t="s">
        <v>85</v>
      </c>
      <c r="C16" s="348">
        <v>0</v>
      </c>
      <c r="D16" s="348"/>
      <c r="E16" s="348">
        <v>0</v>
      </c>
      <c r="F16" s="348"/>
      <c r="G16" s="348">
        <v>54811137.419200003</v>
      </c>
      <c r="H16" s="348">
        <v>315412.435</v>
      </c>
      <c r="I16" s="348">
        <v>0</v>
      </c>
      <c r="J16" s="348"/>
      <c r="K16" s="348">
        <v>0</v>
      </c>
      <c r="L16" s="348"/>
      <c r="M16" s="348">
        <v>0</v>
      </c>
      <c r="N16" s="348"/>
      <c r="O16" s="348">
        <v>0</v>
      </c>
      <c r="P16" s="348"/>
      <c r="Q16" s="348">
        <v>0</v>
      </c>
      <c r="R16" s="373"/>
      <c r="S16" s="387">
        <f t="shared" si="0"/>
        <v>19294292.448970001</v>
      </c>
    </row>
    <row r="17" spans="1:19" s="186" customFormat="1">
      <c r="A17" s="138">
        <v>10</v>
      </c>
      <c r="B17" s="210" t="s">
        <v>77</v>
      </c>
      <c r="C17" s="348">
        <v>0</v>
      </c>
      <c r="D17" s="348"/>
      <c r="E17" s="348">
        <v>0</v>
      </c>
      <c r="F17" s="348"/>
      <c r="G17" s="348">
        <v>0</v>
      </c>
      <c r="H17" s="348"/>
      <c r="I17" s="348">
        <v>298053.1925</v>
      </c>
      <c r="J17" s="348"/>
      <c r="K17" s="348">
        <v>0</v>
      </c>
      <c r="L17" s="348"/>
      <c r="M17" s="348">
        <v>11194245.8169</v>
      </c>
      <c r="N17" s="348"/>
      <c r="O17" s="348">
        <v>479160.17060000001</v>
      </c>
      <c r="P17" s="348"/>
      <c r="Q17" s="348">
        <v>0</v>
      </c>
      <c r="R17" s="373"/>
      <c r="S17" s="387">
        <f t="shared" si="0"/>
        <v>12062012.669049999</v>
      </c>
    </row>
    <row r="18" spans="1:19" s="186" customFormat="1">
      <c r="A18" s="138">
        <v>11</v>
      </c>
      <c r="B18" s="210" t="s">
        <v>78</v>
      </c>
      <c r="C18" s="348">
        <v>0</v>
      </c>
      <c r="D18" s="348"/>
      <c r="E18" s="348">
        <v>0</v>
      </c>
      <c r="F18" s="348"/>
      <c r="G18" s="348">
        <v>0</v>
      </c>
      <c r="H18" s="348"/>
      <c r="I18" s="348">
        <v>0</v>
      </c>
      <c r="J18" s="348"/>
      <c r="K18" s="348">
        <v>0</v>
      </c>
      <c r="L18" s="348"/>
      <c r="M18" s="348">
        <v>0</v>
      </c>
      <c r="N18" s="348"/>
      <c r="O18" s="348">
        <v>0</v>
      </c>
      <c r="P18" s="348"/>
      <c r="Q18" s="348">
        <v>0</v>
      </c>
      <c r="R18" s="373"/>
      <c r="S18" s="387">
        <f t="shared" si="0"/>
        <v>0</v>
      </c>
    </row>
    <row r="19" spans="1:19" s="186" customFormat="1">
      <c r="A19" s="138">
        <v>12</v>
      </c>
      <c r="B19" s="210" t="s">
        <v>79</v>
      </c>
      <c r="C19" s="348">
        <v>0</v>
      </c>
      <c r="D19" s="348"/>
      <c r="E19" s="348">
        <v>0</v>
      </c>
      <c r="F19" s="348"/>
      <c r="G19" s="348">
        <v>0</v>
      </c>
      <c r="H19" s="348"/>
      <c r="I19" s="348">
        <v>0</v>
      </c>
      <c r="J19" s="348"/>
      <c r="K19" s="348">
        <v>0</v>
      </c>
      <c r="L19" s="348"/>
      <c r="M19" s="348">
        <v>0</v>
      </c>
      <c r="N19" s="348"/>
      <c r="O19" s="348">
        <v>0</v>
      </c>
      <c r="P19" s="348"/>
      <c r="Q19" s="348">
        <v>0</v>
      </c>
      <c r="R19" s="373"/>
      <c r="S19" s="387">
        <f t="shared" si="0"/>
        <v>0</v>
      </c>
    </row>
    <row r="20" spans="1:19" s="186" customFormat="1">
      <c r="A20" s="138">
        <v>13</v>
      </c>
      <c r="B20" s="210" t="s">
        <v>80</v>
      </c>
      <c r="C20" s="348">
        <v>0</v>
      </c>
      <c r="D20" s="348"/>
      <c r="E20" s="348">
        <v>0</v>
      </c>
      <c r="F20" s="348"/>
      <c r="G20" s="348">
        <v>0</v>
      </c>
      <c r="H20" s="348"/>
      <c r="I20" s="348">
        <v>0</v>
      </c>
      <c r="J20" s="348"/>
      <c r="K20" s="348">
        <v>0</v>
      </c>
      <c r="L20" s="348"/>
      <c r="M20" s="348">
        <v>0</v>
      </c>
      <c r="N20" s="348"/>
      <c r="O20" s="348">
        <v>0</v>
      </c>
      <c r="P20" s="348"/>
      <c r="Q20" s="348">
        <v>0</v>
      </c>
      <c r="R20" s="373"/>
      <c r="S20" s="387">
        <f t="shared" si="0"/>
        <v>0</v>
      </c>
    </row>
    <row r="21" spans="1:19" s="186" customFormat="1">
      <c r="A21" s="138">
        <v>14</v>
      </c>
      <c r="B21" s="210" t="s">
        <v>268</v>
      </c>
      <c r="C21" s="348">
        <v>52700575</v>
      </c>
      <c r="D21" s="348"/>
      <c r="E21" s="348">
        <v>0</v>
      </c>
      <c r="F21" s="348"/>
      <c r="G21" s="348">
        <v>0</v>
      </c>
      <c r="H21" s="348"/>
      <c r="I21" s="348">
        <v>0</v>
      </c>
      <c r="J21" s="348"/>
      <c r="K21" s="348">
        <v>0</v>
      </c>
      <c r="L21" s="348"/>
      <c r="M21" s="348">
        <v>53889319.441000007</v>
      </c>
      <c r="N21" s="348"/>
      <c r="O21" s="348">
        <v>0</v>
      </c>
      <c r="P21" s="348"/>
      <c r="Q21" s="348">
        <v>807298</v>
      </c>
      <c r="R21" s="373"/>
      <c r="S21" s="387">
        <f t="shared" si="0"/>
        <v>55907564.441000007</v>
      </c>
    </row>
    <row r="22" spans="1:19" ht="13.5" thickBot="1">
      <c r="A22" s="115"/>
      <c r="B22" s="188" t="s">
        <v>76</v>
      </c>
      <c r="C22" s="349">
        <f>SUM(C8:C21)</f>
        <v>191609284.49000001</v>
      </c>
      <c r="D22" s="349">
        <f t="shared" ref="D22:S22" si="1">SUM(D8:D21)</f>
        <v>0</v>
      </c>
      <c r="E22" s="349">
        <f t="shared" si="1"/>
        <v>64067568.7544</v>
      </c>
      <c r="F22" s="349">
        <f t="shared" si="1"/>
        <v>0</v>
      </c>
      <c r="G22" s="349">
        <f t="shared" si="1"/>
        <v>54811137.419200003</v>
      </c>
      <c r="H22" s="349">
        <f t="shared" si="1"/>
        <v>315412.435</v>
      </c>
      <c r="I22" s="349">
        <f t="shared" si="1"/>
        <v>150530933.9481</v>
      </c>
      <c r="J22" s="349">
        <f t="shared" si="1"/>
        <v>0</v>
      </c>
      <c r="K22" s="349">
        <f t="shared" si="1"/>
        <v>353882305.34420002</v>
      </c>
      <c r="L22" s="349">
        <f t="shared" si="1"/>
        <v>21084553.460000001</v>
      </c>
      <c r="M22" s="349">
        <f t="shared" si="1"/>
        <v>655996049.53180003</v>
      </c>
      <c r="N22" s="349">
        <f t="shared" si="1"/>
        <v>81613836.960999995</v>
      </c>
      <c r="O22" s="349">
        <f t="shared" si="1"/>
        <v>479160.17060000001</v>
      </c>
      <c r="P22" s="349">
        <f t="shared" si="1"/>
        <v>0</v>
      </c>
      <c r="Q22" s="349">
        <f t="shared" si="1"/>
        <v>807298</v>
      </c>
      <c r="R22" s="349">
        <f t="shared" si="1"/>
        <v>0</v>
      </c>
      <c r="S22" s="388">
        <f t="shared" si="1"/>
        <v>1128945289.0257499</v>
      </c>
    </row>
  </sheetData>
  <mergeCells count="10">
    <mergeCell ref="S6:S7"/>
    <mergeCell ref="O6:P6"/>
    <mergeCell ref="Q6:R6"/>
    <mergeCell ref="B6:B7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8"/>
  <sheetViews>
    <sheetView workbookViewId="0">
      <pane xSplit="2" ySplit="6" topLeftCell="O7" activePane="bottomRight" state="frozen"/>
      <selection pane="topRight" activeCell="C1" sqref="C1"/>
      <selection pane="bottomLeft" activeCell="A6" sqref="A6"/>
      <selection pane="bottomRight" activeCell="U19" sqref="U19"/>
    </sheetView>
  </sheetViews>
  <sheetFormatPr defaultColWidth="9.140625" defaultRowHeight="12.75"/>
  <cols>
    <col min="1" max="1" width="10.5703125" style="2" bestFit="1" customWidth="1"/>
    <col min="2" max="2" width="74.5703125" style="2" customWidth="1"/>
    <col min="3" max="3" width="19" style="2" customWidth="1"/>
    <col min="4" max="4" width="19.5703125" style="2" customWidth="1"/>
    <col min="5" max="5" width="31.140625" style="2" customWidth="1"/>
    <col min="6" max="6" width="29.140625" style="2" customWidth="1"/>
    <col min="7" max="7" width="28.5703125" style="2" customWidth="1"/>
    <col min="8" max="8" width="26.42578125" style="2" customWidth="1"/>
    <col min="9" max="9" width="23.7109375" style="2" customWidth="1"/>
    <col min="10" max="10" width="21.5703125" style="2" customWidth="1"/>
    <col min="11" max="11" width="15.7109375" style="2" customWidth="1"/>
    <col min="12" max="12" width="13.28515625" style="2" customWidth="1"/>
    <col min="13" max="13" width="20.85546875" style="2" customWidth="1"/>
    <col min="14" max="14" width="19.28515625" style="2" customWidth="1"/>
    <col min="15" max="15" width="18.42578125" style="2" customWidth="1"/>
    <col min="16" max="16" width="19" style="2" customWidth="1"/>
    <col min="17" max="17" width="20.28515625" style="2" customWidth="1"/>
    <col min="18" max="18" width="18" style="2" customWidth="1"/>
    <col min="19" max="19" width="36" style="2" customWidth="1"/>
    <col min="20" max="20" width="19.42578125" style="2" customWidth="1"/>
    <col min="21" max="21" width="19.140625" style="2" customWidth="1"/>
    <col min="22" max="22" width="20" style="2" customWidth="1"/>
    <col min="23" max="16384" width="9.140625" style="13"/>
  </cols>
  <sheetData>
    <row r="1" spans="1:22">
      <c r="A1" s="2" t="s">
        <v>204</v>
      </c>
      <c r="B1" s="2" t="str">
        <f>'1. key ratios'!$B$1</f>
        <v>სს "ვითიბი ბანკი ჯორჯია"</v>
      </c>
    </row>
    <row r="2" spans="1:22">
      <c r="A2" s="2" t="s">
        <v>205</v>
      </c>
      <c r="B2" s="418">
        <f>'1. key ratios'!$B$2</f>
        <v>42916</v>
      </c>
    </row>
    <row r="4" spans="1:22" ht="27.75" thickBot="1">
      <c r="A4" s="2" t="s">
        <v>363</v>
      </c>
      <c r="B4" s="382" t="s">
        <v>387</v>
      </c>
      <c r="V4" s="244" t="s">
        <v>106</v>
      </c>
    </row>
    <row r="5" spans="1:22">
      <c r="A5" s="113"/>
      <c r="B5" s="114"/>
      <c r="C5" s="450" t="s">
        <v>215</v>
      </c>
      <c r="D5" s="451"/>
      <c r="E5" s="451"/>
      <c r="F5" s="451"/>
      <c r="G5" s="451"/>
      <c r="H5" s="451"/>
      <c r="I5" s="451"/>
      <c r="J5" s="451"/>
      <c r="K5" s="451"/>
      <c r="L5" s="452"/>
      <c r="M5" s="450" t="s">
        <v>216</v>
      </c>
      <c r="N5" s="451"/>
      <c r="O5" s="451"/>
      <c r="P5" s="451"/>
      <c r="Q5" s="451"/>
      <c r="R5" s="451"/>
      <c r="S5" s="452"/>
      <c r="T5" s="455" t="s">
        <v>385</v>
      </c>
      <c r="U5" s="455" t="s">
        <v>384</v>
      </c>
      <c r="V5" s="453" t="s">
        <v>217</v>
      </c>
    </row>
    <row r="6" spans="1:22" s="80" customFormat="1" ht="140.25">
      <c r="A6" s="136"/>
      <c r="B6" s="212"/>
      <c r="C6" s="111" t="s">
        <v>218</v>
      </c>
      <c r="D6" s="110" t="s">
        <v>219</v>
      </c>
      <c r="E6" s="107" t="s">
        <v>220</v>
      </c>
      <c r="F6" s="383" t="s">
        <v>379</v>
      </c>
      <c r="G6" s="110" t="s">
        <v>221</v>
      </c>
      <c r="H6" s="110" t="s">
        <v>222</v>
      </c>
      <c r="I6" s="110" t="s">
        <v>223</v>
      </c>
      <c r="J6" s="110" t="s">
        <v>267</v>
      </c>
      <c r="K6" s="110" t="s">
        <v>224</v>
      </c>
      <c r="L6" s="112" t="s">
        <v>225</v>
      </c>
      <c r="M6" s="111" t="s">
        <v>226</v>
      </c>
      <c r="N6" s="110" t="s">
        <v>227</v>
      </c>
      <c r="O6" s="110" t="s">
        <v>228</v>
      </c>
      <c r="P6" s="110" t="s">
        <v>229</v>
      </c>
      <c r="Q6" s="110" t="s">
        <v>230</v>
      </c>
      <c r="R6" s="110" t="s">
        <v>231</v>
      </c>
      <c r="S6" s="112" t="s">
        <v>232</v>
      </c>
      <c r="T6" s="456"/>
      <c r="U6" s="456"/>
      <c r="V6" s="454"/>
    </row>
    <row r="7" spans="1:22" s="186" customFormat="1">
      <c r="A7" s="187">
        <v>1</v>
      </c>
      <c r="B7" s="185" t="s">
        <v>233</v>
      </c>
      <c r="C7" s="350"/>
      <c r="D7" s="348"/>
      <c r="E7" s="348"/>
      <c r="F7" s="348"/>
      <c r="G7" s="348"/>
      <c r="H7" s="348"/>
      <c r="I7" s="348"/>
      <c r="J7" s="348">
        <v>0</v>
      </c>
      <c r="K7" s="348"/>
      <c r="L7" s="351"/>
      <c r="M7" s="350"/>
      <c r="N7" s="348"/>
      <c r="O7" s="348"/>
      <c r="P7" s="348"/>
      <c r="Q7" s="348"/>
      <c r="R7" s="348"/>
      <c r="S7" s="351"/>
      <c r="T7" s="377">
        <v>0</v>
      </c>
      <c r="U7" s="376"/>
      <c r="V7" s="352">
        <f>SUM(T7:U7)</f>
        <v>0</v>
      </c>
    </row>
    <row r="8" spans="1:22" s="186" customFormat="1">
      <c r="A8" s="187">
        <v>2</v>
      </c>
      <c r="B8" s="185" t="s">
        <v>234</v>
      </c>
      <c r="C8" s="350"/>
      <c r="D8" s="348"/>
      <c r="E8" s="348"/>
      <c r="F8" s="348"/>
      <c r="G8" s="348"/>
      <c r="H8" s="348"/>
      <c r="I8" s="348"/>
      <c r="J8" s="348">
        <v>0</v>
      </c>
      <c r="K8" s="348"/>
      <c r="L8" s="351"/>
      <c r="M8" s="350"/>
      <c r="N8" s="348"/>
      <c r="O8" s="348"/>
      <c r="P8" s="348"/>
      <c r="Q8" s="348"/>
      <c r="R8" s="348"/>
      <c r="S8" s="351"/>
      <c r="T8" s="376">
        <v>0</v>
      </c>
      <c r="U8" s="376"/>
      <c r="V8" s="352">
        <f t="shared" ref="V8:V20" si="0">SUM(T8:U8)</f>
        <v>0</v>
      </c>
    </row>
    <row r="9" spans="1:22" s="186" customFormat="1">
      <c r="A9" s="187">
        <v>3</v>
      </c>
      <c r="B9" s="185" t="s">
        <v>235</v>
      </c>
      <c r="C9" s="350"/>
      <c r="D9" s="348"/>
      <c r="E9" s="348"/>
      <c r="F9" s="348"/>
      <c r="G9" s="348"/>
      <c r="H9" s="348"/>
      <c r="I9" s="348"/>
      <c r="J9" s="348">
        <v>0</v>
      </c>
      <c r="K9" s="348"/>
      <c r="L9" s="351"/>
      <c r="M9" s="350"/>
      <c r="N9" s="348"/>
      <c r="O9" s="348"/>
      <c r="P9" s="348"/>
      <c r="Q9" s="348"/>
      <c r="R9" s="348"/>
      <c r="S9" s="351"/>
      <c r="T9" s="376">
        <v>0</v>
      </c>
      <c r="U9" s="376"/>
      <c r="V9" s="352">
        <f t="shared" si="0"/>
        <v>0</v>
      </c>
    </row>
    <row r="10" spans="1:22" s="186" customFormat="1">
      <c r="A10" s="187">
        <v>4</v>
      </c>
      <c r="B10" s="185" t="s">
        <v>236</v>
      </c>
      <c r="C10" s="350"/>
      <c r="D10" s="348"/>
      <c r="E10" s="348"/>
      <c r="F10" s="348"/>
      <c r="G10" s="348"/>
      <c r="H10" s="348"/>
      <c r="I10" s="348"/>
      <c r="J10" s="348">
        <v>0</v>
      </c>
      <c r="K10" s="348"/>
      <c r="L10" s="351"/>
      <c r="M10" s="350"/>
      <c r="N10" s="348"/>
      <c r="O10" s="348"/>
      <c r="P10" s="348"/>
      <c r="Q10" s="348"/>
      <c r="R10" s="348"/>
      <c r="S10" s="351"/>
      <c r="T10" s="376">
        <v>0</v>
      </c>
      <c r="U10" s="376"/>
      <c r="V10" s="352">
        <f t="shared" si="0"/>
        <v>0</v>
      </c>
    </row>
    <row r="11" spans="1:22" s="186" customFormat="1">
      <c r="A11" s="187">
        <v>5</v>
      </c>
      <c r="B11" s="185" t="s">
        <v>237</v>
      </c>
      <c r="C11" s="350"/>
      <c r="D11" s="348"/>
      <c r="E11" s="348"/>
      <c r="F11" s="348"/>
      <c r="G11" s="348"/>
      <c r="H11" s="348"/>
      <c r="I11" s="348"/>
      <c r="J11" s="348">
        <v>0</v>
      </c>
      <c r="K11" s="348"/>
      <c r="L11" s="351"/>
      <c r="M11" s="350"/>
      <c r="N11" s="348"/>
      <c r="O11" s="348"/>
      <c r="P11" s="348"/>
      <c r="Q11" s="348"/>
      <c r="R11" s="348"/>
      <c r="S11" s="351"/>
      <c r="T11" s="376">
        <v>0</v>
      </c>
      <c r="U11" s="376"/>
      <c r="V11" s="352">
        <f t="shared" si="0"/>
        <v>0</v>
      </c>
    </row>
    <row r="12" spans="1:22" s="186" customFormat="1">
      <c r="A12" s="187">
        <v>6</v>
      </c>
      <c r="B12" s="185" t="s">
        <v>238</v>
      </c>
      <c r="C12" s="350"/>
      <c r="D12" s="348"/>
      <c r="E12" s="348"/>
      <c r="F12" s="348"/>
      <c r="G12" s="348"/>
      <c r="H12" s="348"/>
      <c r="I12" s="348"/>
      <c r="J12" s="348">
        <v>0</v>
      </c>
      <c r="K12" s="348"/>
      <c r="L12" s="351"/>
      <c r="M12" s="350"/>
      <c r="N12" s="348"/>
      <c r="O12" s="348"/>
      <c r="P12" s="348"/>
      <c r="Q12" s="348"/>
      <c r="R12" s="348"/>
      <c r="S12" s="351"/>
      <c r="T12" s="376">
        <v>0</v>
      </c>
      <c r="U12" s="376"/>
      <c r="V12" s="352">
        <f t="shared" si="0"/>
        <v>0</v>
      </c>
    </row>
    <row r="13" spans="1:22" s="186" customFormat="1">
      <c r="A13" s="187">
        <v>7</v>
      </c>
      <c r="B13" s="185" t="s">
        <v>83</v>
      </c>
      <c r="C13" s="350"/>
      <c r="D13" s="348">
        <v>27728061.621059999</v>
      </c>
      <c r="E13" s="348"/>
      <c r="F13" s="348"/>
      <c r="G13" s="348"/>
      <c r="H13" s="348"/>
      <c r="I13" s="348"/>
      <c r="J13" s="348">
        <v>13640.627</v>
      </c>
      <c r="K13" s="348"/>
      <c r="L13" s="351"/>
      <c r="M13" s="350"/>
      <c r="N13" s="348"/>
      <c r="O13" s="348"/>
      <c r="P13" s="348"/>
      <c r="Q13" s="348"/>
      <c r="R13" s="348"/>
      <c r="S13" s="351"/>
      <c r="T13" s="376">
        <v>27741702.248059999</v>
      </c>
      <c r="U13" s="376">
        <v>15730623</v>
      </c>
      <c r="V13" s="352">
        <f t="shared" si="0"/>
        <v>43472325.248060003</v>
      </c>
    </row>
    <row r="14" spans="1:22" s="186" customFormat="1">
      <c r="A14" s="187">
        <v>8</v>
      </c>
      <c r="B14" s="185" t="s">
        <v>84</v>
      </c>
      <c r="C14" s="350"/>
      <c r="D14" s="348">
        <v>10150613.138999999</v>
      </c>
      <c r="E14" s="348"/>
      <c r="F14" s="348"/>
      <c r="G14" s="348"/>
      <c r="H14" s="348"/>
      <c r="I14" s="348"/>
      <c r="J14" s="348">
        <v>6409398.1506749997</v>
      </c>
      <c r="K14" s="348"/>
      <c r="L14" s="351"/>
      <c r="M14" s="350"/>
      <c r="N14" s="348"/>
      <c r="O14" s="348"/>
      <c r="P14" s="348"/>
      <c r="Q14" s="348"/>
      <c r="R14" s="348"/>
      <c r="S14" s="351"/>
      <c r="T14" s="376">
        <v>16560011.289674997</v>
      </c>
      <c r="U14" s="376">
        <v>858626</v>
      </c>
      <c r="V14" s="352">
        <f t="shared" si="0"/>
        <v>17418637.289674997</v>
      </c>
    </row>
    <row r="15" spans="1:22" s="186" customFormat="1">
      <c r="A15" s="187">
        <v>9</v>
      </c>
      <c r="B15" s="185" t="s">
        <v>85</v>
      </c>
      <c r="C15" s="350"/>
      <c r="D15" s="348"/>
      <c r="E15" s="348"/>
      <c r="F15" s="348"/>
      <c r="G15" s="348"/>
      <c r="H15" s="348"/>
      <c r="I15" s="348"/>
      <c r="J15" s="348">
        <v>1809.58295</v>
      </c>
      <c r="K15" s="348"/>
      <c r="L15" s="351"/>
      <c r="M15" s="350"/>
      <c r="N15" s="348"/>
      <c r="O15" s="348"/>
      <c r="P15" s="348"/>
      <c r="Q15" s="348"/>
      <c r="R15" s="348"/>
      <c r="S15" s="351"/>
      <c r="T15" s="376">
        <v>1809.58295</v>
      </c>
      <c r="U15" s="376"/>
      <c r="V15" s="352">
        <f t="shared" si="0"/>
        <v>1809.58295</v>
      </c>
    </row>
    <row r="16" spans="1:22" s="186" customFormat="1">
      <c r="A16" s="187">
        <v>10</v>
      </c>
      <c r="B16" s="185" t="s">
        <v>77</v>
      </c>
      <c r="C16" s="350"/>
      <c r="D16" s="348"/>
      <c r="E16" s="348"/>
      <c r="F16" s="348"/>
      <c r="G16" s="348"/>
      <c r="H16" s="348"/>
      <c r="I16" s="348"/>
      <c r="J16" s="348">
        <v>11379.321</v>
      </c>
      <c r="K16" s="348"/>
      <c r="L16" s="351"/>
      <c r="M16" s="350"/>
      <c r="N16" s="348"/>
      <c r="O16" s="348"/>
      <c r="P16" s="348"/>
      <c r="Q16" s="348"/>
      <c r="R16" s="348"/>
      <c r="S16" s="351"/>
      <c r="T16" s="376">
        <v>11379.321</v>
      </c>
      <c r="U16" s="376"/>
      <c r="V16" s="352">
        <f t="shared" si="0"/>
        <v>11379.321</v>
      </c>
    </row>
    <row r="17" spans="1:22" s="186" customFormat="1">
      <c r="A17" s="187">
        <v>11</v>
      </c>
      <c r="B17" s="185" t="s">
        <v>78</v>
      </c>
      <c r="C17" s="350"/>
      <c r="D17" s="348"/>
      <c r="E17" s="348"/>
      <c r="F17" s="348"/>
      <c r="G17" s="348"/>
      <c r="H17" s="348"/>
      <c r="I17" s="348"/>
      <c r="J17" s="348">
        <v>0</v>
      </c>
      <c r="K17" s="348"/>
      <c r="L17" s="351"/>
      <c r="M17" s="350"/>
      <c r="N17" s="348"/>
      <c r="O17" s="348"/>
      <c r="P17" s="348"/>
      <c r="Q17" s="348"/>
      <c r="R17" s="348"/>
      <c r="S17" s="351"/>
      <c r="T17" s="376">
        <v>0</v>
      </c>
      <c r="U17" s="376"/>
      <c r="V17" s="352">
        <f t="shared" si="0"/>
        <v>0</v>
      </c>
    </row>
    <row r="18" spans="1:22" s="186" customFormat="1">
      <c r="A18" s="187">
        <v>12</v>
      </c>
      <c r="B18" s="185" t="s">
        <v>79</v>
      </c>
      <c r="C18" s="350"/>
      <c r="D18" s="348"/>
      <c r="E18" s="348"/>
      <c r="F18" s="348"/>
      <c r="G18" s="348"/>
      <c r="H18" s="348"/>
      <c r="I18" s="348"/>
      <c r="J18" s="348">
        <v>0</v>
      </c>
      <c r="K18" s="348"/>
      <c r="L18" s="351"/>
      <c r="M18" s="350"/>
      <c r="N18" s="348"/>
      <c r="O18" s="348"/>
      <c r="P18" s="348"/>
      <c r="Q18" s="348"/>
      <c r="R18" s="348"/>
      <c r="S18" s="351"/>
      <c r="T18" s="376">
        <v>0</v>
      </c>
      <c r="U18" s="376"/>
      <c r="V18" s="352">
        <f t="shared" si="0"/>
        <v>0</v>
      </c>
    </row>
    <row r="19" spans="1:22" s="186" customFormat="1">
      <c r="A19" s="187">
        <v>13</v>
      </c>
      <c r="B19" s="185" t="s">
        <v>80</v>
      </c>
      <c r="C19" s="350"/>
      <c r="D19" s="348"/>
      <c r="E19" s="348"/>
      <c r="F19" s="348"/>
      <c r="G19" s="348"/>
      <c r="H19" s="348"/>
      <c r="I19" s="348"/>
      <c r="J19" s="348">
        <v>0</v>
      </c>
      <c r="K19" s="348"/>
      <c r="L19" s="351"/>
      <c r="M19" s="350"/>
      <c r="N19" s="348"/>
      <c r="O19" s="348"/>
      <c r="P19" s="348"/>
      <c r="Q19" s="348"/>
      <c r="R19" s="348"/>
      <c r="S19" s="351"/>
      <c r="T19" s="376">
        <v>0</v>
      </c>
      <c r="U19" s="376"/>
      <c r="V19" s="352">
        <f t="shared" si="0"/>
        <v>0</v>
      </c>
    </row>
    <row r="20" spans="1:22" s="186" customFormat="1">
      <c r="A20" s="187">
        <v>14</v>
      </c>
      <c r="B20" s="185" t="s">
        <v>268</v>
      </c>
      <c r="C20" s="350"/>
      <c r="D20" s="348"/>
      <c r="E20" s="348"/>
      <c r="F20" s="348"/>
      <c r="G20" s="348"/>
      <c r="H20" s="348"/>
      <c r="I20" s="348"/>
      <c r="J20" s="348">
        <v>0</v>
      </c>
      <c r="K20" s="348"/>
      <c r="L20" s="351"/>
      <c r="M20" s="350"/>
      <c r="N20" s="348"/>
      <c r="O20" s="348"/>
      <c r="P20" s="348"/>
      <c r="Q20" s="348"/>
      <c r="R20" s="348"/>
      <c r="S20" s="351"/>
      <c r="T20" s="376">
        <v>0</v>
      </c>
      <c r="U20" s="376"/>
      <c r="V20" s="352">
        <f t="shared" si="0"/>
        <v>0</v>
      </c>
    </row>
    <row r="21" spans="1:22" ht="13.5" thickBot="1">
      <c r="A21" s="115"/>
      <c r="B21" s="116" t="s">
        <v>76</v>
      </c>
      <c r="C21" s="353">
        <f>SUM(C7:C20)</f>
        <v>0</v>
      </c>
      <c r="D21" s="349">
        <f t="shared" ref="D21:V21" si="1">SUM(D7:D20)</f>
        <v>37878674.760059997</v>
      </c>
      <c r="E21" s="349">
        <f t="shared" si="1"/>
        <v>0</v>
      </c>
      <c r="F21" s="349">
        <f t="shared" si="1"/>
        <v>0</v>
      </c>
      <c r="G21" s="349">
        <f t="shared" si="1"/>
        <v>0</v>
      </c>
      <c r="H21" s="349">
        <f t="shared" si="1"/>
        <v>0</v>
      </c>
      <c r="I21" s="349">
        <f t="shared" si="1"/>
        <v>0</v>
      </c>
      <c r="J21" s="349">
        <f t="shared" si="1"/>
        <v>6436227.6816250002</v>
      </c>
      <c r="K21" s="349">
        <f t="shared" si="1"/>
        <v>0</v>
      </c>
      <c r="L21" s="354">
        <f t="shared" si="1"/>
        <v>0</v>
      </c>
      <c r="M21" s="353">
        <f t="shared" si="1"/>
        <v>0</v>
      </c>
      <c r="N21" s="349">
        <f t="shared" si="1"/>
        <v>0</v>
      </c>
      <c r="O21" s="349">
        <f t="shared" si="1"/>
        <v>0</v>
      </c>
      <c r="P21" s="349">
        <f t="shared" si="1"/>
        <v>0</v>
      </c>
      <c r="Q21" s="349">
        <f t="shared" si="1"/>
        <v>0</v>
      </c>
      <c r="R21" s="349">
        <f t="shared" si="1"/>
        <v>0</v>
      </c>
      <c r="S21" s="354">
        <f t="shared" si="1"/>
        <v>0</v>
      </c>
      <c r="T21" s="354">
        <f>SUM(T7:T20)</f>
        <v>44314902.441685006</v>
      </c>
      <c r="U21" s="354">
        <f t="shared" si="1"/>
        <v>16589249</v>
      </c>
      <c r="V21" s="355">
        <f t="shared" si="1"/>
        <v>60904151.441685006</v>
      </c>
    </row>
    <row r="24" spans="1:22">
      <c r="A24" s="19"/>
      <c r="B24" s="19"/>
      <c r="C24" s="84"/>
      <c r="D24" s="84"/>
      <c r="E24" s="84"/>
    </row>
    <row r="25" spans="1:22">
      <c r="A25" s="108"/>
      <c r="B25" s="108"/>
      <c r="C25" s="19"/>
      <c r="D25" s="84"/>
      <c r="E25" s="84"/>
    </row>
    <row r="26" spans="1:22">
      <c r="A26" s="108"/>
      <c r="B26" s="109"/>
      <c r="C26" s="19"/>
      <c r="D26" s="84"/>
      <c r="E26" s="84"/>
    </row>
    <row r="27" spans="1:22">
      <c r="A27" s="108"/>
      <c r="B27" s="108"/>
      <c r="C27" s="19"/>
      <c r="D27" s="84"/>
      <c r="E27" s="84"/>
    </row>
    <row r="28" spans="1:22">
      <c r="A28" s="108"/>
      <c r="B28" s="109"/>
      <c r="C28" s="19"/>
      <c r="D28" s="84"/>
      <c r="E28" s="8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8"/>
  <sheetViews>
    <sheetView zoomScaleNormal="100" workbookViewId="0">
      <pane xSplit="1" ySplit="7" topLeftCell="B8" activePane="bottomRight" state="frozen"/>
      <selection activeCell="L18" sqref="L18"/>
      <selection pane="topRight" activeCell="L18" sqref="L18"/>
      <selection pane="bottomLeft" activeCell="L18" sqref="L18"/>
      <selection pane="bottomRight" activeCell="G8" sqref="G8"/>
    </sheetView>
  </sheetViews>
  <sheetFormatPr defaultColWidth="9.140625" defaultRowHeight="12.75"/>
  <cols>
    <col min="1" max="1" width="10.5703125" style="2" bestFit="1" customWidth="1"/>
    <col min="2" max="2" width="101.85546875" style="2" customWidth="1"/>
    <col min="3" max="3" width="13.7109375" style="2" customWidth="1"/>
    <col min="4" max="4" width="14.85546875" style="2" bestFit="1" customWidth="1"/>
    <col min="5" max="5" width="17.7109375" style="2" customWidth="1"/>
    <col min="6" max="6" width="15.85546875" style="2" customWidth="1"/>
    <col min="7" max="7" width="17.42578125" style="2" customWidth="1"/>
    <col min="8" max="8" width="15.28515625" style="2" customWidth="1"/>
    <col min="9" max="16384" width="9.140625" style="13"/>
  </cols>
  <sheetData>
    <row r="1" spans="1:9">
      <c r="A1" s="2" t="s">
        <v>204</v>
      </c>
      <c r="B1" s="2" t="str">
        <f>'1. key ratios'!$B$1</f>
        <v>სს "ვითიბი ბანკი ჯორჯია"</v>
      </c>
    </row>
    <row r="2" spans="1:9">
      <c r="A2" s="2" t="s">
        <v>205</v>
      </c>
      <c r="B2" s="418">
        <f>'1. key ratios'!$B$2</f>
        <v>42916</v>
      </c>
    </row>
    <row r="4" spans="1:9" ht="13.5" thickBot="1">
      <c r="A4" s="2" t="s">
        <v>364</v>
      </c>
      <c r="B4" s="379" t="s">
        <v>388</v>
      </c>
    </row>
    <row r="5" spans="1:9">
      <c r="A5" s="113"/>
      <c r="B5" s="183"/>
      <c r="C5" s="189" t="s">
        <v>0</v>
      </c>
      <c r="D5" s="189" t="s">
        <v>1</v>
      </c>
      <c r="E5" s="189" t="s">
        <v>2</v>
      </c>
      <c r="F5" s="189" t="s">
        <v>3</v>
      </c>
      <c r="G5" s="374" t="s">
        <v>4</v>
      </c>
      <c r="H5" s="190" t="s">
        <v>11</v>
      </c>
      <c r="I5" s="25"/>
    </row>
    <row r="6" spans="1:9" ht="15" customHeight="1">
      <c r="A6" s="182"/>
      <c r="B6" s="23"/>
      <c r="C6" s="457" t="s">
        <v>380</v>
      </c>
      <c r="D6" s="459" t="s">
        <v>390</v>
      </c>
      <c r="E6" s="460"/>
      <c r="F6" s="457" t="s">
        <v>391</v>
      </c>
      <c r="G6" s="457" t="s">
        <v>392</v>
      </c>
      <c r="H6" s="442" t="s">
        <v>382</v>
      </c>
      <c r="I6" s="25"/>
    </row>
    <row r="7" spans="1:9" ht="76.5">
      <c r="A7" s="182"/>
      <c r="B7" s="23"/>
      <c r="C7" s="458"/>
      <c r="D7" s="378" t="s">
        <v>383</v>
      </c>
      <c r="E7" s="378" t="s">
        <v>381</v>
      </c>
      <c r="F7" s="458"/>
      <c r="G7" s="458"/>
      <c r="H7" s="443"/>
      <c r="I7" s="25"/>
    </row>
    <row r="8" spans="1:9">
      <c r="A8" s="104">
        <v>1</v>
      </c>
      <c r="B8" s="86" t="s">
        <v>233</v>
      </c>
      <c r="C8" s="356">
        <v>260615936.49000001</v>
      </c>
      <c r="D8" s="357">
        <v>0</v>
      </c>
      <c r="E8" s="356">
        <v>0</v>
      </c>
      <c r="F8" s="356">
        <v>121707227</v>
      </c>
      <c r="G8" s="375">
        <v>121707227</v>
      </c>
      <c r="H8" s="384">
        <f>G8/(C8+E8)</f>
        <v>0.46699840631069767</v>
      </c>
    </row>
    <row r="9" spans="1:9" ht="15" customHeight="1">
      <c r="A9" s="104">
        <v>2</v>
      </c>
      <c r="B9" s="86" t="s">
        <v>234</v>
      </c>
      <c r="C9" s="356">
        <v>0</v>
      </c>
      <c r="D9" s="357">
        <v>0</v>
      </c>
      <c r="E9" s="356">
        <v>0</v>
      </c>
      <c r="F9" s="356">
        <v>0</v>
      </c>
      <c r="G9" s="375">
        <v>0</v>
      </c>
      <c r="H9" s="384">
        <v>0</v>
      </c>
    </row>
    <row r="10" spans="1:9">
      <c r="A10" s="104">
        <v>3</v>
      </c>
      <c r="B10" s="86" t="s">
        <v>235</v>
      </c>
      <c r="C10" s="356">
        <v>0</v>
      </c>
      <c r="D10" s="357">
        <v>0</v>
      </c>
      <c r="E10" s="356">
        <v>0</v>
      </c>
      <c r="F10" s="356">
        <v>0</v>
      </c>
      <c r="G10" s="375">
        <v>0</v>
      </c>
      <c r="H10" s="384">
        <v>0</v>
      </c>
    </row>
    <row r="11" spans="1:9">
      <c r="A11" s="104">
        <v>4</v>
      </c>
      <c r="B11" s="86" t="s">
        <v>236</v>
      </c>
      <c r="C11" s="356">
        <v>0</v>
      </c>
      <c r="D11" s="357">
        <v>0</v>
      </c>
      <c r="E11" s="356">
        <v>0</v>
      </c>
      <c r="F11" s="356">
        <v>0</v>
      </c>
      <c r="G11" s="375">
        <v>0</v>
      </c>
      <c r="H11" s="384">
        <v>0</v>
      </c>
    </row>
    <row r="12" spans="1:9">
      <c r="A12" s="104">
        <v>5</v>
      </c>
      <c r="B12" s="86" t="s">
        <v>237</v>
      </c>
      <c r="C12" s="356">
        <v>0</v>
      </c>
      <c r="D12" s="357">
        <v>0</v>
      </c>
      <c r="E12" s="356">
        <v>0</v>
      </c>
      <c r="F12" s="356">
        <v>0</v>
      </c>
      <c r="G12" s="375">
        <v>0</v>
      </c>
      <c r="H12" s="384">
        <v>0</v>
      </c>
    </row>
    <row r="13" spans="1:9">
      <c r="A13" s="104">
        <v>6</v>
      </c>
      <c r="B13" s="86" t="s">
        <v>238</v>
      </c>
      <c r="C13" s="356">
        <v>214416829.50999999</v>
      </c>
      <c r="D13" s="357">
        <v>8018000</v>
      </c>
      <c r="E13" s="356">
        <v>4009000</v>
      </c>
      <c r="F13" s="356">
        <v>92055334.128680006</v>
      </c>
      <c r="G13" s="375">
        <v>92055334.128680006</v>
      </c>
      <c r="H13" s="384">
        <f t="shared" ref="H13:H22" si="0">G13/(C13+E13)</f>
        <v>0.42144893914419368</v>
      </c>
    </row>
    <row r="14" spans="1:9">
      <c r="A14" s="104">
        <v>7</v>
      </c>
      <c r="B14" s="86" t="s">
        <v>83</v>
      </c>
      <c r="C14" s="356">
        <v>469088877.27390003</v>
      </c>
      <c r="D14" s="357">
        <v>117525013.18999998</v>
      </c>
      <c r="E14" s="356">
        <v>77604836.960999995</v>
      </c>
      <c r="F14" s="356">
        <v>776528431.58039999</v>
      </c>
      <c r="G14" s="375">
        <v>732277878.64750004</v>
      </c>
      <c r="H14" s="384">
        <f t="shared" si="0"/>
        <v>1.3394664317154732</v>
      </c>
    </row>
    <row r="15" spans="1:9">
      <c r="A15" s="104">
        <v>8</v>
      </c>
      <c r="B15" s="86" t="s">
        <v>84</v>
      </c>
      <c r="C15" s="356">
        <v>353882305.34420002</v>
      </c>
      <c r="D15" s="357">
        <v>29465260.550000001</v>
      </c>
      <c r="E15" s="356">
        <v>21084553.460000001</v>
      </c>
      <c r="F15" s="356">
        <v>334544942.05147505</v>
      </c>
      <c r="G15" s="375">
        <v>317904532.11380005</v>
      </c>
      <c r="H15" s="384">
        <f t="shared" si="0"/>
        <v>0.84782034638374071</v>
      </c>
    </row>
    <row r="16" spans="1:9">
      <c r="A16" s="104">
        <v>9</v>
      </c>
      <c r="B16" s="86" t="s">
        <v>85</v>
      </c>
      <c r="C16" s="356">
        <v>54811137.419200003</v>
      </c>
      <c r="D16" s="357">
        <v>570824.87</v>
      </c>
      <c r="E16" s="356">
        <v>315412.435</v>
      </c>
      <c r="F16" s="356">
        <v>43513774.051195003</v>
      </c>
      <c r="G16" s="375">
        <v>43511964.468245007</v>
      </c>
      <c r="H16" s="384">
        <f t="shared" si="0"/>
        <v>0.789310497089451</v>
      </c>
    </row>
    <row r="17" spans="1:8">
      <c r="A17" s="104">
        <v>10</v>
      </c>
      <c r="B17" s="86" t="s">
        <v>77</v>
      </c>
      <c r="C17" s="356">
        <v>11971459.180000002</v>
      </c>
      <c r="D17" s="357">
        <v>0</v>
      </c>
      <c r="E17" s="356">
        <v>0</v>
      </c>
      <c r="F17" s="356">
        <v>19480842.027549997</v>
      </c>
      <c r="G17" s="375">
        <v>19469462.706549998</v>
      </c>
      <c r="H17" s="384">
        <f t="shared" si="0"/>
        <v>1.626323275534904</v>
      </c>
    </row>
    <row r="18" spans="1:8">
      <c r="A18" s="104">
        <v>11</v>
      </c>
      <c r="B18" s="86" t="s">
        <v>78</v>
      </c>
      <c r="C18" s="356">
        <v>0</v>
      </c>
      <c r="D18" s="357">
        <v>0</v>
      </c>
      <c r="E18" s="356">
        <v>0</v>
      </c>
      <c r="F18" s="356">
        <v>0</v>
      </c>
      <c r="G18" s="375">
        <v>0</v>
      </c>
      <c r="H18" s="384">
        <v>0</v>
      </c>
    </row>
    <row r="19" spans="1:8">
      <c r="A19" s="104">
        <v>12</v>
      </c>
      <c r="B19" s="86" t="s">
        <v>79</v>
      </c>
      <c r="C19" s="356">
        <v>0</v>
      </c>
      <c r="D19" s="357">
        <v>0</v>
      </c>
      <c r="E19" s="356">
        <v>0</v>
      </c>
      <c r="F19" s="356">
        <v>0</v>
      </c>
      <c r="G19" s="375">
        <v>0</v>
      </c>
      <c r="H19" s="384">
        <v>0</v>
      </c>
    </row>
    <row r="20" spans="1:8">
      <c r="A20" s="104">
        <v>13</v>
      </c>
      <c r="B20" s="86" t="s">
        <v>80</v>
      </c>
      <c r="C20" s="356">
        <v>0</v>
      </c>
      <c r="D20" s="357">
        <v>0</v>
      </c>
      <c r="E20" s="356">
        <v>0</v>
      </c>
      <c r="F20" s="356">
        <v>0</v>
      </c>
      <c r="G20" s="375">
        <v>0</v>
      </c>
      <c r="H20" s="384">
        <v>0</v>
      </c>
    </row>
    <row r="21" spans="1:8">
      <c r="A21" s="104">
        <v>14</v>
      </c>
      <c r="B21" s="86" t="s">
        <v>268</v>
      </c>
      <c r="C21" s="356">
        <v>107397192.441</v>
      </c>
      <c r="D21" s="357">
        <v>0</v>
      </c>
      <c r="E21" s="356">
        <v>0</v>
      </c>
      <c r="F21" s="356">
        <v>58975560.941</v>
      </c>
      <c r="G21" s="375">
        <v>58975560.941</v>
      </c>
      <c r="H21" s="384">
        <f t="shared" si="0"/>
        <v>0.54913503417139109</v>
      </c>
    </row>
    <row r="22" spans="1:8" ht="13.5" thickBot="1">
      <c r="A22" s="184"/>
      <c r="B22" s="191" t="s">
        <v>76</v>
      </c>
      <c r="C22" s="349">
        <f t="shared" ref="C22:E22" si="1">SUM(C8:C21)</f>
        <v>1472183737.6583002</v>
      </c>
      <c r="D22" s="349">
        <f t="shared" si="1"/>
        <v>155579098.60999998</v>
      </c>
      <c r="E22" s="349">
        <f t="shared" si="1"/>
        <v>103013802.85600001</v>
      </c>
      <c r="F22" s="349">
        <f>SUM(F8:F21)</f>
        <v>1446806111.7802999</v>
      </c>
      <c r="G22" s="349">
        <f>SUM(G8:G21)</f>
        <v>1385901960.005775</v>
      </c>
      <c r="H22" s="385">
        <f t="shared" si="0"/>
        <v>0.87982740218936584</v>
      </c>
    </row>
    <row r="28" spans="1:8" ht="10.5" customHeight="1"/>
  </sheetData>
  <mergeCells count="5">
    <mergeCell ref="C6:C7"/>
    <mergeCell ref="F6:F7"/>
    <mergeCell ref="G6:G7"/>
    <mergeCell ref="H6:H7"/>
    <mergeCell ref="D6:E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" sqref="B1:B2"/>
    </sheetView>
  </sheetViews>
  <sheetFormatPr defaultColWidth="9.140625" defaultRowHeight="12.75"/>
  <cols>
    <col min="1" max="1" width="10.5703125" style="2" bestFit="1" customWidth="1"/>
    <col min="2" max="2" width="104.140625" style="2" customWidth="1"/>
    <col min="3" max="3" width="23.5703125" style="2" customWidth="1"/>
    <col min="4" max="4" width="24.28515625" style="2" customWidth="1"/>
    <col min="5" max="16384" width="9.140625" style="13"/>
  </cols>
  <sheetData>
    <row r="1" spans="1:4">
      <c r="A1" s="2" t="s">
        <v>204</v>
      </c>
      <c r="B1" s="2" t="str">
        <f>'1. key ratios'!$B$1</f>
        <v>სს "ვითიბი ბანკი ჯორჯია"</v>
      </c>
    </row>
    <row r="2" spans="1:4">
      <c r="A2" s="2" t="s">
        <v>205</v>
      </c>
      <c r="B2" s="418">
        <f>'1. key ratios'!$B$2</f>
        <v>42916</v>
      </c>
      <c r="C2" s="5"/>
      <c r="D2" s="5"/>
    </row>
    <row r="3" spans="1:4">
      <c r="B3" s="5"/>
      <c r="C3" s="5"/>
      <c r="D3" s="5"/>
    </row>
    <row r="4" spans="1:4" ht="13.5" thickBot="1">
      <c r="A4" s="2" t="s">
        <v>365</v>
      </c>
      <c r="B4" s="118" t="s">
        <v>82</v>
      </c>
      <c r="C4" s="118"/>
      <c r="D4" s="119"/>
    </row>
    <row r="5" spans="1:4">
      <c r="A5" s="192"/>
      <c r="B5" s="158"/>
      <c r="C5" s="394" t="s">
        <v>0</v>
      </c>
      <c r="D5" s="193" t="s">
        <v>1</v>
      </c>
    </row>
    <row r="6" spans="1:4" ht="66.75" customHeight="1">
      <c r="A6" s="194"/>
      <c r="B6" s="120" t="s">
        <v>81</v>
      </c>
      <c r="C6" s="121" t="s">
        <v>87</v>
      </c>
      <c r="D6" s="195" t="s">
        <v>82</v>
      </c>
    </row>
    <row r="7" spans="1:4" ht="13.5">
      <c r="A7" s="196">
        <v>1</v>
      </c>
      <c r="B7" s="86" t="s">
        <v>83</v>
      </c>
      <c r="C7" s="358">
        <v>317319575.1336</v>
      </c>
      <c r="D7" s="362">
        <v>229834717.34550002</v>
      </c>
    </row>
    <row r="8" spans="1:4" ht="13.5">
      <c r="A8" s="196">
        <v>2</v>
      </c>
      <c r="B8" s="86" t="s">
        <v>84</v>
      </c>
      <c r="C8" s="358">
        <v>78082104.630099997</v>
      </c>
      <c r="D8" s="362">
        <v>53319797.948324993</v>
      </c>
    </row>
    <row r="9" spans="1:4" ht="13.5">
      <c r="A9" s="196">
        <v>3</v>
      </c>
      <c r="B9" s="86" t="s">
        <v>85</v>
      </c>
      <c r="C9" s="358">
        <v>32292642.136300001</v>
      </c>
      <c r="D9" s="362">
        <v>24219481.602225002</v>
      </c>
    </row>
    <row r="10" spans="1:4" ht="13.5">
      <c r="A10" s="196">
        <v>4</v>
      </c>
      <c r="B10" s="86" t="s">
        <v>77</v>
      </c>
      <c r="C10" s="358">
        <v>9892558.0299999993</v>
      </c>
      <c r="D10" s="362">
        <v>7418829.3585000001</v>
      </c>
    </row>
    <row r="11" spans="1:4">
      <c r="A11" s="196">
        <v>5</v>
      </c>
      <c r="B11" s="86" t="s">
        <v>78</v>
      </c>
      <c r="C11" s="360">
        <v>0</v>
      </c>
      <c r="D11" s="362">
        <v>0</v>
      </c>
    </row>
    <row r="12" spans="1:4">
      <c r="A12" s="196">
        <v>6</v>
      </c>
      <c r="B12" s="86" t="s">
        <v>79</v>
      </c>
      <c r="C12" s="359">
        <v>0</v>
      </c>
      <c r="D12" s="362">
        <v>0</v>
      </c>
    </row>
    <row r="13" spans="1:4">
      <c r="A13" s="196">
        <v>7</v>
      </c>
      <c r="B13" s="122" t="s">
        <v>80</v>
      </c>
      <c r="C13" s="359">
        <v>0</v>
      </c>
      <c r="D13" s="362">
        <v>0</v>
      </c>
    </row>
    <row r="14" spans="1:4" ht="13.5">
      <c r="A14" s="196">
        <v>8</v>
      </c>
      <c r="B14" s="122" t="s">
        <v>86</v>
      </c>
      <c r="C14" s="358">
        <v>4090662</v>
      </c>
      <c r="D14" s="362">
        <v>3067996.5</v>
      </c>
    </row>
    <row r="15" spans="1:4" ht="13.5" thickBot="1">
      <c r="A15" s="197">
        <v>9</v>
      </c>
      <c r="B15" s="188" t="s">
        <v>76</v>
      </c>
      <c r="C15" s="361">
        <f>SUM(C7:C14)</f>
        <v>441677541.93000001</v>
      </c>
      <c r="D15" s="363">
        <f>SUM(D7:D14)</f>
        <v>317860822.75455004</v>
      </c>
    </row>
    <row r="17" spans="2:2">
      <c r="B17" s="2" t="s">
        <v>10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"/>
  <cols>
    <col min="1" max="1" width="10.5703125" style="81" bestFit="1" customWidth="1"/>
    <col min="2" max="2" width="95" style="81" customWidth="1"/>
    <col min="3" max="3" width="12.5703125" style="81" bestFit="1" customWidth="1"/>
    <col min="4" max="4" width="10" style="81" bestFit="1" customWidth="1"/>
    <col min="5" max="5" width="18.28515625" style="81" bestFit="1" customWidth="1"/>
    <col min="6" max="6" width="3.5703125" style="81" bestFit="1" customWidth="1"/>
    <col min="7" max="10" width="4.5703125" style="81" bestFit="1" customWidth="1"/>
    <col min="11" max="11" width="14.140625" style="81" customWidth="1"/>
    <col min="12" max="13" width="5.5703125" style="81" bestFit="1" customWidth="1"/>
    <col min="14" max="14" width="31" style="81" bestFit="1" customWidth="1"/>
    <col min="15" max="16384" width="9.140625" style="13"/>
  </cols>
  <sheetData>
    <row r="1" spans="1:14">
      <c r="A1" s="5" t="s">
        <v>204</v>
      </c>
      <c r="B1" s="2" t="str">
        <f>'1. key ratios'!$B$1</f>
        <v>სს "ვითიბი ბანკი ჯორჯია"</v>
      </c>
    </row>
    <row r="2" spans="1:14" ht="14.25" customHeight="1">
      <c r="A2" s="81" t="s">
        <v>205</v>
      </c>
      <c r="B2" s="418">
        <f>'1. key ratios'!$B$2</f>
        <v>42916</v>
      </c>
    </row>
    <row r="3" spans="1:14" ht="14.25" customHeight="1"/>
    <row r="4" spans="1:14" ht="15.75" thickBot="1">
      <c r="A4" s="2" t="s">
        <v>366</v>
      </c>
      <c r="B4" s="106" t="s">
        <v>89</v>
      </c>
    </row>
    <row r="5" spans="1:14" s="26" customFormat="1" ht="12.75">
      <c r="A5" s="206"/>
      <c r="B5" s="207"/>
      <c r="C5" s="208" t="s">
        <v>0</v>
      </c>
      <c r="D5" s="208" t="s">
        <v>1</v>
      </c>
      <c r="E5" s="208" t="s">
        <v>2</v>
      </c>
      <c r="F5" s="208" t="s">
        <v>3</v>
      </c>
      <c r="G5" s="208" t="s">
        <v>4</v>
      </c>
      <c r="H5" s="208" t="s">
        <v>11</v>
      </c>
      <c r="I5" s="208" t="s">
        <v>256</v>
      </c>
      <c r="J5" s="208" t="s">
        <v>257</v>
      </c>
      <c r="K5" s="208" t="s">
        <v>258</v>
      </c>
      <c r="L5" s="208" t="s">
        <v>259</v>
      </c>
      <c r="M5" s="208" t="s">
        <v>260</v>
      </c>
      <c r="N5" s="209" t="s">
        <v>261</v>
      </c>
    </row>
    <row r="6" spans="1:14" ht="45">
      <c r="A6" s="198"/>
      <c r="B6" s="123"/>
      <c r="C6" s="124" t="s">
        <v>99</v>
      </c>
      <c r="D6" s="125" t="s">
        <v>88</v>
      </c>
      <c r="E6" s="126" t="s">
        <v>98</v>
      </c>
      <c r="F6" s="127">
        <v>0</v>
      </c>
      <c r="G6" s="127">
        <v>0.2</v>
      </c>
      <c r="H6" s="127">
        <v>0.35</v>
      </c>
      <c r="I6" s="127">
        <v>0.5</v>
      </c>
      <c r="J6" s="127">
        <v>0.75</v>
      </c>
      <c r="K6" s="127">
        <v>1</v>
      </c>
      <c r="L6" s="127">
        <v>1.5</v>
      </c>
      <c r="M6" s="127">
        <v>2.5</v>
      </c>
      <c r="N6" s="199" t="s">
        <v>89</v>
      </c>
    </row>
    <row r="7" spans="1:14">
      <c r="A7" s="200">
        <v>1</v>
      </c>
      <c r="B7" s="128" t="s">
        <v>90</v>
      </c>
      <c r="C7" s="364">
        <f>SUM(C8:C13)</f>
        <v>8159809</v>
      </c>
      <c r="D7" s="123"/>
      <c r="E7" s="367">
        <f>SUM(E8:E12)</f>
        <v>163196.18</v>
      </c>
      <c r="F7" s="365"/>
      <c r="G7" s="365"/>
      <c r="H7" s="365"/>
      <c r="I7" s="365"/>
      <c r="J7" s="365"/>
      <c r="K7" s="365"/>
      <c r="L7" s="365"/>
      <c r="M7" s="365"/>
      <c r="N7" s="201"/>
    </row>
    <row r="8" spans="1:14">
      <c r="A8" s="200">
        <v>1.1000000000000001</v>
      </c>
      <c r="B8" s="129" t="s">
        <v>91</v>
      </c>
      <c r="C8" s="365">
        <v>8159809</v>
      </c>
      <c r="D8" s="130">
        <v>0.02</v>
      </c>
      <c r="E8" s="367">
        <f>C8*D8</f>
        <v>163196.18</v>
      </c>
      <c r="F8" s="365"/>
      <c r="G8" s="365"/>
      <c r="H8" s="365"/>
      <c r="I8" s="365"/>
      <c r="J8" s="365"/>
      <c r="K8" s="365">
        <v>163196.18</v>
      </c>
      <c r="L8" s="365"/>
      <c r="M8" s="365"/>
      <c r="N8" s="201"/>
    </row>
    <row r="9" spans="1:14">
      <c r="A9" s="200">
        <v>1.2</v>
      </c>
      <c r="B9" s="129" t="s">
        <v>92</v>
      </c>
      <c r="C9" s="365"/>
      <c r="D9" s="130">
        <v>0.05</v>
      </c>
      <c r="E9" s="367">
        <f t="shared" ref="E9:E12" si="0">C9*D9</f>
        <v>0</v>
      </c>
      <c r="F9" s="365"/>
      <c r="G9" s="365"/>
      <c r="H9" s="365"/>
      <c r="I9" s="365"/>
      <c r="J9" s="365"/>
      <c r="K9" s="365"/>
      <c r="L9" s="365"/>
      <c r="M9" s="365"/>
      <c r="N9" s="201"/>
    </row>
    <row r="10" spans="1:14">
      <c r="A10" s="200">
        <v>1.3</v>
      </c>
      <c r="B10" s="129" t="s">
        <v>93</v>
      </c>
      <c r="C10" s="365"/>
      <c r="D10" s="130">
        <v>0.08</v>
      </c>
      <c r="E10" s="367">
        <f t="shared" si="0"/>
        <v>0</v>
      </c>
      <c r="F10" s="365"/>
      <c r="G10" s="365"/>
      <c r="H10" s="365"/>
      <c r="I10" s="365"/>
      <c r="J10" s="365"/>
      <c r="K10" s="365"/>
      <c r="L10" s="365"/>
      <c r="M10" s="365"/>
      <c r="N10" s="201"/>
    </row>
    <row r="11" spans="1:14">
      <c r="A11" s="200">
        <v>1.4</v>
      </c>
      <c r="B11" s="129" t="s">
        <v>94</v>
      </c>
      <c r="C11" s="365"/>
      <c r="D11" s="130">
        <v>0.11</v>
      </c>
      <c r="E11" s="367">
        <f t="shared" si="0"/>
        <v>0</v>
      </c>
      <c r="F11" s="365"/>
      <c r="G11" s="365"/>
      <c r="H11" s="365"/>
      <c r="I11" s="365"/>
      <c r="J11" s="365"/>
      <c r="K11" s="365"/>
      <c r="L11" s="365"/>
      <c r="M11" s="365"/>
      <c r="N11" s="201"/>
    </row>
    <row r="12" spans="1:14">
      <c r="A12" s="200">
        <v>1.5</v>
      </c>
      <c r="B12" s="129" t="s">
        <v>95</v>
      </c>
      <c r="C12" s="365"/>
      <c r="D12" s="130">
        <v>0.14000000000000001</v>
      </c>
      <c r="E12" s="367">
        <f t="shared" si="0"/>
        <v>0</v>
      </c>
      <c r="F12" s="365"/>
      <c r="G12" s="365"/>
      <c r="H12" s="365"/>
      <c r="I12" s="365"/>
      <c r="J12" s="365"/>
      <c r="K12" s="365"/>
      <c r="L12" s="365"/>
      <c r="M12" s="365"/>
      <c r="N12" s="201"/>
    </row>
    <row r="13" spans="1:14">
      <c r="A13" s="200">
        <v>1.6</v>
      </c>
      <c r="B13" s="131" t="s">
        <v>96</v>
      </c>
      <c r="C13" s="365"/>
      <c r="D13" s="132"/>
      <c r="E13" s="365"/>
      <c r="F13" s="365"/>
      <c r="G13" s="365"/>
      <c r="H13" s="365"/>
      <c r="I13" s="365"/>
      <c r="J13" s="365"/>
      <c r="K13" s="365"/>
      <c r="L13" s="365"/>
      <c r="M13" s="365"/>
      <c r="N13" s="201"/>
    </row>
    <row r="14" spans="1:14">
      <c r="A14" s="200">
        <v>2</v>
      </c>
      <c r="B14" s="133" t="s">
        <v>97</v>
      </c>
      <c r="C14" s="364">
        <f>SUM(C15:C20)</f>
        <v>0</v>
      </c>
      <c r="D14" s="123"/>
      <c r="E14" s="367">
        <f>SUM(E15:E19)</f>
        <v>0</v>
      </c>
      <c r="F14" s="365"/>
      <c r="G14" s="365"/>
      <c r="H14" s="365"/>
      <c r="I14" s="365"/>
      <c r="J14" s="365"/>
      <c r="K14" s="365"/>
      <c r="L14" s="365"/>
      <c r="M14" s="365"/>
      <c r="N14" s="201"/>
    </row>
    <row r="15" spans="1:14">
      <c r="A15" s="200">
        <v>2.1</v>
      </c>
      <c r="B15" s="131" t="s">
        <v>91</v>
      </c>
      <c r="C15" s="365"/>
      <c r="D15" s="130">
        <v>5.0000000000000001E-3</v>
      </c>
      <c r="E15" s="367">
        <f>D15*C15</f>
        <v>0</v>
      </c>
      <c r="F15" s="365"/>
      <c r="G15" s="365"/>
      <c r="H15" s="365"/>
      <c r="I15" s="365"/>
      <c r="J15" s="365"/>
      <c r="K15" s="365"/>
      <c r="L15" s="365"/>
      <c r="M15" s="365"/>
      <c r="N15" s="201"/>
    </row>
    <row r="16" spans="1:14">
      <c r="A16" s="200">
        <v>2.2000000000000002</v>
      </c>
      <c r="B16" s="131" t="s">
        <v>92</v>
      </c>
      <c r="C16" s="365"/>
      <c r="D16" s="130">
        <v>0.01</v>
      </c>
      <c r="E16" s="367">
        <f t="shared" ref="E16:E19" si="1">D16*C16</f>
        <v>0</v>
      </c>
      <c r="F16" s="365"/>
      <c r="G16" s="365"/>
      <c r="H16" s="365"/>
      <c r="I16" s="365"/>
      <c r="J16" s="365"/>
      <c r="K16" s="365"/>
      <c r="L16" s="365"/>
      <c r="M16" s="365"/>
      <c r="N16" s="201"/>
    </row>
    <row r="17" spans="1:14">
      <c r="A17" s="200">
        <v>2.2999999999999998</v>
      </c>
      <c r="B17" s="131" t="s">
        <v>93</v>
      </c>
      <c r="C17" s="365"/>
      <c r="D17" s="130">
        <v>0.02</v>
      </c>
      <c r="E17" s="367">
        <f t="shared" si="1"/>
        <v>0</v>
      </c>
      <c r="F17" s="365"/>
      <c r="G17" s="365"/>
      <c r="H17" s="365"/>
      <c r="I17" s="365"/>
      <c r="J17" s="365"/>
      <c r="K17" s="365"/>
      <c r="L17" s="365"/>
      <c r="M17" s="365"/>
      <c r="N17" s="201"/>
    </row>
    <row r="18" spans="1:14">
      <c r="A18" s="200">
        <v>2.4</v>
      </c>
      <c r="B18" s="131" t="s">
        <v>94</v>
      </c>
      <c r="C18" s="365"/>
      <c r="D18" s="130">
        <v>0.03</v>
      </c>
      <c r="E18" s="367">
        <f t="shared" si="1"/>
        <v>0</v>
      </c>
      <c r="F18" s="365"/>
      <c r="G18" s="365"/>
      <c r="H18" s="365"/>
      <c r="I18" s="365"/>
      <c r="J18" s="365"/>
      <c r="K18" s="365"/>
      <c r="L18" s="365"/>
      <c r="M18" s="365"/>
      <c r="N18" s="201"/>
    </row>
    <row r="19" spans="1:14">
      <c r="A19" s="200">
        <v>2.5</v>
      </c>
      <c r="B19" s="131" t="s">
        <v>95</v>
      </c>
      <c r="C19" s="365"/>
      <c r="D19" s="130">
        <v>0.04</v>
      </c>
      <c r="E19" s="367">
        <f t="shared" si="1"/>
        <v>0</v>
      </c>
      <c r="F19" s="365"/>
      <c r="G19" s="365"/>
      <c r="H19" s="365"/>
      <c r="I19" s="365"/>
      <c r="J19" s="365"/>
      <c r="K19" s="365"/>
      <c r="L19" s="365"/>
      <c r="M19" s="365"/>
      <c r="N19" s="201"/>
    </row>
    <row r="20" spans="1:14">
      <c r="A20" s="200">
        <v>2.6</v>
      </c>
      <c r="B20" s="131" t="s">
        <v>96</v>
      </c>
      <c r="C20" s="365"/>
      <c r="D20" s="132"/>
      <c r="E20" s="368"/>
      <c r="F20" s="365"/>
      <c r="G20" s="365"/>
      <c r="H20" s="365"/>
      <c r="I20" s="365"/>
      <c r="J20" s="365"/>
      <c r="K20" s="365"/>
      <c r="L20" s="365"/>
      <c r="M20" s="365"/>
      <c r="N20" s="201"/>
    </row>
    <row r="21" spans="1:14" ht="15.75" thickBot="1">
      <c r="A21" s="202">
        <v>3</v>
      </c>
      <c r="B21" s="203" t="s">
        <v>76</v>
      </c>
      <c r="C21" s="366">
        <f>C7+C14</f>
        <v>8159809</v>
      </c>
      <c r="D21" s="204"/>
      <c r="E21" s="369">
        <f>SUM(E7+E14)</f>
        <v>163196.18</v>
      </c>
      <c r="F21" s="370"/>
      <c r="G21" s="370"/>
      <c r="H21" s="370"/>
      <c r="I21" s="370"/>
      <c r="J21" s="370"/>
      <c r="K21" s="370"/>
      <c r="L21" s="370"/>
      <c r="M21" s="370"/>
      <c r="N21" s="205"/>
    </row>
    <row r="22" spans="1:14">
      <c r="E22" s="371"/>
      <c r="F22" s="371"/>
      <c r="G22" s="371"/>
      <c r="H22" s="371"/>
      <c r="I22" s="371"/>
      <c r="J22" s="371"/>
      <c r="K22" s="371"/>
      <c r="L22" s="371"/>
      <c r="M22" s="371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39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.75"/>
  <cols>
    <col min="1" max="1" width="9.5703125" style="20" bestFit="1" customWidth="1"/>
    <col min="2" max="2" width="86" style="17" customWidth="1"/>
    <col min="3" max="3" width="13.85546875" style="17" bestFit="1" customWidth="1"/>
    <col min="4" max="7" width="13.85546875" style="2" bestFit="1" customWidth="1"/>
    <col min="8" max="10" width="6.7109375" customWidth="1"/>
    <col min="11" max="11" width="18.5703125" customWidth="1"/>
    <col min="12" max="13" width="6.7109375" customWidth="1"/>
  </cols>
  <sheetData>
    <row r="1" spans="1:8">
      <c r="A1" s="18" t="s">
        <v>204</v>
      </c>
      <c r="B1" s="17" t="str">
        <f>Info!C2</f>
        <v>სს "ვითიბი ბანკი ჯორჯია"</v>
      </c>
    </row>
    <row r="2" spans="1:8">
      <c r="A2" s="18" t="s">
        <v>205</v>
      </c>
      <c r="B2" s="416">
        <v>42916</v>
      </c>
      <c r="C2" s="30"/>
      <c r="D2" s="19"/>
      <c r="E2" s="19"/>
      <c r="F2" s="19"/>
      <c r="G2" s="19"/>
      <c r="H2" s="1"/>
    </row>
    <row r="3" spans="1:8">
      <c r="A3" s="18"/>
      <c r="C3" s="30"/>
      <c r="D3" s="19"/>
      <c r="E3" s="19"/>
      <c r="F3" s="19"/>
      <c r="G3" s="19"/>
      <c r="H3" s="1"/>
    </row>
    <row r="4" spans="1:8" ht="16.5" thickBot="1">
      <c r="A4" s="82" t="s">
        <v>352</v>
      </c>
      <c r="B4" s="247" t="s">
        <v>240</v>
      </c>
      <c r="C4" s="248"/>
      <c r="D4" s="249"/>
      <c r="E4" s="249"/>
      <c r="F4" s="249"/>
      <c r="G4" s="249"/>
      <c r="H4" s="1"/>
    </row>
    <row r="5" spans="1:8" ht="15">
      <c r="A5" s="281" t="s">
        <v>34</v>
      </c>
      <c r="B5" s="282"/>
      <c r="C5" s="283" t="s">
        <v>5</v>
      </c>
      <c r="D5" s="215" t="s">
        <v>6</v>
      </c>
      <c r="E5" s="215" t="s">
        <v>7</v>
      </c>
      <c r="F5" s="215" t="s">
        <v>8</v>
      </c>
      <c r="G5" s="280" t="s">
        <v>9</v>
      </c>
    </row>
    <row r="6" spans="1:8" ht="15">
      <c r="A6" s="141"/>
      <c r="B6" s="33" t="s">
        <v>199</v>
      </c>
      <c r="C6" s="286"/>
      <c r="D6" s="287"/>
      <c r="E6" s="287"/>
      <c r="F6" s="287"/>
      <c r="G6" s="288"/>
    </row>
    <row r="7" spans="1:8" ht="15">
      <c r="A7" s="141"/>
      <c r="B7" s="34" t="s">
        <v>206</v>
      </c>
      <c r="C7" s="286"/>
      <c r="D7" s="287"/>
      <c r="E7" s="287"/>
      <c r="F7" s="287"/>
      <c r="G7" s="288"/>
    </row>
    <row r="8" spans="1:8" ht="15">
      <c r="A8" s="142">
        <v>1</v>
      </c>
      <c r="B8" s="284" t="s">
        <v>31</v>
      </c>
      <c r="C8" s="289">
        <v>135220401</v>
      </c>
      <c r="D8" s="290">
        <v>148183578</v>
      </c>
      <c r="E8" s="290">
        <v>137666007</v>
      </c>
      <c r="F8" s="290">
        <v>142060067</v>
      </c>
      <c r="G8" s="291">
        <v>134663037</v>
      </c>
    </row>
    <row r="9" spans="1:8" ht="15">
      <c r="A9" s="142">
        <v>2</v>
      </c>
      <c r="B9" s="284" t="s">
        <v>101</v>
      </c>
      <c r="C9" s="289">
        <v>147458001</v>
      </c>
      <c r="D9" s="290">
        <v>161210178</v>
      </c>
      <c r="E9" s="290">
        <v>150565707</v>
      </c>
      <c r="F9" s="290">
        <v>142060067</v>
      </c>
      <c r="G9" s="291">
        <v>134663037</v>
      </c>
    </row>
    <row r="10" spans="1:8" ht="15">
      <c r="A10" s="142">
        <v>3</v>
      </c>
      <c r="B10" s="284" t="s">
        <v>100</v>
      </c>
      <c r="C10" s="289">
        <v>180443961.76563522</v>
      </c>
      <c r="D10" s="290">
        <v>193830921</v>
      </c>
      <c r="E10" s="290">
        <v>185387802</v>
      </c>
      <c r="F10" s="290">
        <v>178819096</v>
      </c>
      <c r="G10" s="291">
        <v>171876784</v>
      </c>
    </row>
    <row r="11" spans="1:8" ht="15">
      <c r="A11" s="141"/>
      <c r="B11" s="33" t="s">
        <v>200</v>
      </c>
      <c r="C11" s="286"/>
      <c r="D11" s="287"/>
      <c r="E11" s="287"/>
      <c r="F11" s="287"/>
      <c r="G11" s="288"/>
    </row>
    <row r="12" spans="1:8" ht="34.5" customHeight="1">
      <c r="A12" s="142">
        <v>4</v>
      </c>
      <c r="B12" s="284" t="s">
        <v>367</v>
      </c>
      <c r="C12" s="289">
        <v>1536401710.0751636</v>
      </c>
      <c r="D12" s="290">
        <v>1537450041</v>
      </c>
      <c r="E12" s="290">
        <v>1703102926</v>
      </c>
      <c r="F12" s="290">
        <v>1467158554</v>
      </c>
      <c r="G12" s="291">
        <v>1517699153</v>
      </c>
    </row>
    <row r="13" spans="1:8" ht="34.5" customHeight="1">
      <c r="A13" s="142">
        <v>5</v>
      </c>
      <c r="B13" s="284" t="s">
        <v>368</v>
      </c>
      <c r="C13" s="289">
        <v>1421210738.0676758</v>
      </c>
      <c r="D13" s="290">
        <v>1435089373</v>
      </c>
      <c r="E13" s="290">
        <v>1570669299</v>
      </c>
      <c r="F13" s="290">
        <v>1360561704</v>
      </c>
      <c r="G13" s="291">
        <v>1386058009</v>
      </c>
    </row>
    <row r="14" spans="1:8" ht="15">
      <c r="A14" s="141"/>
      <c r="B14" s="33" t="s">
        <v>102</v>
      </c>
      <c r="C14" s="286"/>
      <c r="D14" s="287"/>
      <c r="E14" s="287"/>
      <c r="F14" s="287"/>
      <c r="G14" s="288"/>
    </row>
    <row r="15" spans="1:8" s="3" customFormat="1" ht="15">
      <c r="A15" s="142"/>
      <c r="B15" s="34" t="s">
        <v>206</v>
      </c>
      <c r="C15" s="292"/>
      <c r="D15" s="290"/>
      <c r="E15" s="290"/>
      <c r="F15" s="290"/>
      <c r="G15" s="291"/>
    </row>
    <row r="16" spans="1:8" ht="15">
      <c r="A16" s="140">
        <v>6</v>
      </c>
      <c r="B16" s="32" t="s">
        <v>262</v>
      </c>
      <c r="C16" s="395">
        <v>8.8011097692272666E-2</v>
      </c>
      <c r="D16" s="396">
        <v>9.64E-2</v>
      </c>
      <c r="E16" s="396">
        <v>8.0799999999999997E-2</v>
      </c>
      <c r="F16" s="396">
        <v>9.6799999999999997E-2</v>
      </c>
      <c r="G16" s="397">
        <v>8.8700000000000001E-2</v>
      </c>
    </row>
    <row r="17" spans="1:7" ht="15" customHeight="1">
      <c r="A17" s="140">
        <v>7</v>
      </c>
      <c r="B17" s="32" t="s">
        <v>202</v>
      </c>
      <c r="C17" s="395">
        <v>9.5976202078547596E-2</v>
      </c>
      <c r="D17" s="396">
        <v>0.10489999999999999</v>
      </c>
      <c r="E17" s="396">
        <v>8.8400000000000006E-2</v>
      </c>
      <c r="F17" s="396">
        <v>9.6799999999999997E-2</v>
      </c>
      <c r="G17" s="397">
        <v>8.8700000000000001E-2</v>
      </c>
    </row>
    <row r="18" spans="1:7" ht="15">
      <c r="A18" s="140">
        <v>8</v>
      </c>
      <c r="B18" s="32" t="s">
        <v>203</v>
      </c>
      <c r="C18" s="395">
        <v>0.11744582200237695</v>
      </c>
      <c r="D18" s="396">
        <v>0.12609999999999999</v>
      </c>
      <c r="E18" s="396">
        <v>0.1089</v>
      </c>
      <c r="F18" s="396">
        <v>0.12189999999999999</v>
      </c>
      <c r="G18" s="397">
        <v>0.1132</v>
      </c>
    </row>
    <row r="19" spans="1:7" s="3" customFormat="1" ht="15">
      <c r="A19" s="142"/>
      <c r="B19" s="34" t="s">
        <v>207</v>
      </c>
      <c r="C19" s="398"/>
      <c r="D19" s="399"/>
      <c r="E19" s="399"/>
      <c r="F19" s="399"/>
      <c r="G19" s="400"/>
    </row>
    <row r="20" spans="1:7" ht="15">
      <c r="A20" s="140">
        <v>9</v>
      </c>
      <c r="B20" s="32" t="s">
        <v>271</v>
      </c>
      <c r="C20" s="395">
        <v>8.4037726989305006E-2</v>
      </c>
      <c r="D20" s="396">
        <v>9.6100000000000005E-2</v>
      </c>
      <c r="E20" s="396">
        <v>7.6399999999999996E-2</v>
      </c>
      <c r="F20" s="396">
        <v>9.2499999999999999E-2</v>
      </c>
      <c r="G20" s="397">
        <v>9.0700000000000003E-2</v>
      </c>
    </row>
    <row r="21" spans="1:7" ht="15">
      <c r="A21" s="140">
        <v>10</v>
      </c>
      <c r="B21" s="32" t="s">
        <v>272</v>
      </c>
      <c r="C21" s="395">
        <v>0.12565132421003172</v>
      </c>
      <c r="D21" s="396">
        <v>0.13389999999999999</v>
      </c>
      <c r="E21" s="396">
        <v>0.1169</v>
      </c>
      <c r="F21" s="396">
        <v>0.1303</v>
      </c>
      <c r="G21" s="397">
        <v>0.1229</v>
      </c>
    </row>
    <row r="22" spans="1:7" ht="15">
      <c r="A22" s="141"/>
      <c r="B22" s="33" t="s">
        <v>12</v>
      </c>
      <c r="C22" s="401"/>
      <c r="D22" s="402"/>
      <c r="E22" s="402"/>
      <c r="F22" s="402"/>
      <c r="G22" s="403"/>
    </row>
    <row r="23" spans="1:7" ht="15" customHeight="1">
      <c r="A23" s="143">
        <v>11</v>
      </c>
      <c r="B23" s="35" t="s">
        <v>13</v>
      </c>
      <c r="C23" s="404">
        <v>7.6604830437268553E-2</v>
      </c>
      <c r="D23" s="405">
        <v>7.497184151083737E-2</v>
      </c>
      <c r="E23" s="405">
        <v>8.5686617035486592E-2</v>
      </c>
      <c r="F23" s="405">
        <v>8.6440290390652277E-2</v>
      </c>
      <c r="G23" s="406">
        <v>8.8315606842305439E-2</v>
      </c>
    </row>
    <row r="24" spans="1:7" ht="15">
      <c r="A24" s="143">
        <v>12</v>
      </c>
      <c r="B24" s="35" t="s">
        <v>14</v>
      </c>
      <c r="C24" s="404">
        <v>3.8638811246148902E-2</v>
      </c>
      <c r="D24" s="405">
        <v>3.8223326852505797E-2</v>
      </c>
      <c r="E24" s="405">
        <v>4.1381816304200271E-2</v>
      </c>
      <c r="F24" s="405">
        <v>4.1690803001812216E-2</v>
      </c>
      <c r="G24" s="406">
        <v>4.2455229835266138E-2</v>
      </c>
    </row>
    <row r="25" spans="1:7" ht="15">
      <c r="A25" s="143">
        <v>13</v>
      </c>
      <c r="B25" s="35" t="s">
        <v>15</v>
      </c>
      <c r="C25" s="404">
        <v>2.3056846067695282E-2</v>
      </c>
      <c r="D25" s="405">
        <v>2.5761048849422877E-2</v>
      </c>
      <c r="E25" s="405">
        <v>2.3984597533464894E-2</v>
      </c>
      <c r="F25" s="405">
        <v>2.4497676639336958E-2</v>
      </c>
      <c r="G25" s="406">
        <v>2.1511171482893016E-2</v>
      </c>
    </row>
    <row r="26" spans="1:7" ht="15">
      <c r="A26" s="143">
        <v>14</v>
      </c>
      <c r="B26" s="35" t="s">
        <v>241</v>
      </c>
      <c r="C26" s="404">
        <v>3.7966019191119658E-2</v>
      </c>
      <c r="D26" s="405">
        <v>3.674851465833158E-2</v>
      </c>
      <c r="E26" s="405">
        <v>4.4304800731286328E-2</v>
      </c>
      <c r="F26" s="405">
        <v>4.4749487388840076E-2</v>
      </c>
      <c r="G26" s="406">
        <v>4.58603770070393E-2</v>
      </c>
    </row>
    <row r="27" spans="1:7" ht="15">
      <c r="A27" s="143">
        <v>15</v>
      </c>
      <c r="B27" s="35" t="s">
        <v>16</v>
      </c>
      <c r="C27" s="404">
        <v>2.1609795337378886E-2</v>
      </c>
      <c r="D27" s="405">
        <v>2.7488801411718111E-2</v>
      </c>
      <c r="E27" s="405">
        <v>1.378953518575831E-2</v>
      </c>
      <c r="F27" s="405">
        <v>1.7423819330135631E-2</v>
      </c>
      <c r="G27" s="406">
        <v>1.4949398996990536E-2</v>
      </c>
    </row>
    <row r="28" spans="1:7" ht="15">
      <c r="A28" s="143">
        <v>16</v>
      </c>
      <c r="B28" s="35" t="s">
        <v>17</v>
      </c>
      <c r="C28" s="404">
        <v>0.20399127752579385</v>
      </c>
      <c r="D28" s="405">
        <v>0.26676127362381907</v>
      </c>
      <c r="E28" s="405">
        <v>0.12370131199776779</v>
      </c>
      <c r="F28" s="405">
        <v>0.1525465997535535</v>
      </c>
      <c r="G28" s="406">
        <v>0.1279543582548405</v>
      </c>
    </row>
    <row r="29" spans="1:7" ht="15">
      <c r="A29" s="141"/>
      <c r="B29" s="33" t="s">
        <v>18</v>
      </c>
      <c r="C29" s="401"/>
      <c r="D29" s="402"/>
      <c r="E29" s="402"/>
      <c r="F29" s="402"/>
      <c r="G29" s="403"/>
    </row>
    <row r="30" spans="1:7" ht="15">
      <c r="A30" s="143">
        <v>17</v>
      </c>
      <c r="B30" s="35" t="s">
        <v>19</v>
      </c>
      <c r="C30" s="404">
        <v>6.4702165386729418E-2</v>
      </c>
      <c r="D30" s="405">
        <v>6.7900000000000002E-2</v>
      </c>
      <c r="E30" s="405">
        <v>6.9500000000000006E-2</v>
      </c>
      <c r="F30" s="405">
        <v>7.9699999999999993E-2</v>
      </c>
      <c r="G30" s="406">
        <v>6.4399999999999999E-2</v>
      </c>
    </row>
    <row r="31" spans="1:7" ht="15" customHeight="1">
      <c r="A31" s="143">
        <v>18</v>
      </c>
      <c r="B31" s="35" t="s">
        <v>20</v>
      </c>
      <c r="C31" s="404">
        <v>6.050934099333409E-2</v>
      </c>
      <c r="D31" s="405">
        <v>6.0999999999999999E-2</v>
      </c>
      <c r="E31" s="405">
        <v>6.0400000000000002E-2</v>
      </c>
      <c r="F31" s="405">
        <v>6.9500000000000006E-2</v>
      </c>
      <c r="G31" s="406">
        <v>6.4100000000000004E-2</v>
      </c>
    </row>
    <row r="32" spans="1:7" ht="15">
      <c r="A32" s="143">
        <v>19</v>
      </c>
      <c r="B32" s="35" t="s">
        <v>21</v>
      </c>
      <c r="C32" s="404">
        <v>0.54179464391343324</v>
      </c>
      <c r="D32" s="405">
        <v>0.57879999999999998</v>
      </c>
      <c r="E32" s="405">
        <v>0.64019999999999999</v>
      </c>
      <c r="F32" s="405">
        <v>0.62239999999999995</v>
      </c>
      <c r="G32" s="406">
        <v>0.64959999999999996</v>
      </c>
    </row>
    <row r="33" spans="1:7" ht="15" customHeight="1">
      <c r="A33" s="143">
        <v>20</v>
      </c>
      <c r="B33" s="35" t="s">
        <v>22</v>
      </c>
      <c r="C33" s="404">
        <v>0.56642011309074169</v>
      </c>
      <c r="D33" s="405">
        <v>0.61109999999999998</v>
      </c>
      <c r="E33" s="405">
        <v>0.63680000000000003</v>
      </c>
      <c r="F33" s="405">
        <v>0.61199999999999999</v>
      </c>
      <c r="G33" s="406">
        <v>0.61409999999999998</v>
      </c>
    </row>
    <row r="34" spans="1:7" ht="15">
      <c r="A34" s="143">
        <v>21</v>
      </c>
      <c r="B34" s="35" t="s">
        <v>23</v>
      </c>
      <c r="C34" s="404">
        <v>-4.261781599771268E-2</v>
      </c>
      <c r="D34" s="405">
        <v>-7.4099999999999999E-2</v>
      </c>
      <c r="E34" s="405">
        <v>0.2404</v>
      </c>
      <c r="F34" s="405">
        <v>0.1096</v>
      </c>
      <c r="G34" s="406">
        <v>0.1157</v>
      </c>
    </row>
    <row r="35" spans="1:7" ht="15" customHeight="1">
      <c r="A35" s="141"/>
      <c r="B35" s="33" t="s">
        <v>24</v>
      </c>
      <c r="C35" s="401"/>
      <c r="D35" s="402"/>
      <c r="E35" s="402"/>
      <c r="F35" s="402"/>
      <c r="G35" s="403"/>
    </row>
    <row r="36" spans="1:7" ht="15">
      <c r="A36" s="143">
        <v>22</v>
      </c>
      <c r="B36" s="35" t="s">
        <v>25</v>
      </c>
      <c r="C36" s="404">
        <v>0.24764909899148671</v>
      </c>
      <c r="D36" s="405">
        <v>0.29199999999999998</v>
      </c>
      <c r="E36" s="405">
        <v>0.31890000000000002</v>
      </c>
      <c r="F36" s="405">
        <v>0.32740000000000002</v>
      </c>
      <c r="G36" s="406">
        <v>0.2757</v>
      </c>
    </row>
    <row r="37" spans="1:7" ht="15" customHeight="1">
      <c r="A37" s="143">
        <v>23</v>
      </c>
      <c r="B37" s="35" t="s">
        <v>26</v>
      </c>
      <c r="C37" s="404">
        <v>0.62683412809928563</v>
      </c>
      <c r="D37" s="405">
        <v>0.71479999999999999</v>
      </c>
      <c r="E37" s="405">
        <v>0.71160000000000001</v>
      </c>
      <c r="F37" s="405">
        <v>0.70589999999999997</v>
      </c>
      <c r="G37" s="406">
        <v>0.67630000000000001</v>
      </c>
    </row>
    <row r="38" spans="1:7" thickBot="1">
      <c r="A38" s="144">
        <v>24</v>
      </c>
      <c r="B38" s="145" t="s">
        <v>27</v>
      </c>
      <c r="C38" s="407">
        <v>0.35584177601781247</v>
      </c>
      <c r="D38" s="408">
        <v>0.37319999999999998</v>
      </c>
      <c r="E38" s="408">
        <v>0.3417</v>
      </c>
      <c r="F38" s="408">
        <v>0.43909999999999999</v>
      </c>
      <c r="G38" s="409">
        <v>0.32269999999999999</v>
      </c>
    </row>
    <row r="39" spans="1:7">
      <c r="A39" s="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43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RowHeight="15"/>
  <cols>
    <col min="1" max="1" width="9.5703125" style="2" bestFit="1" customWidth="1"/>
    <col min="2" max="2" width="55.140625" style="2" bestFit="1" customWidth="1"/>
    <col min="3" max="3" width="12.42578125" style="2" bestFit="1" customWidth="1"/>
    <col min="4" max="4" width="13.140625" style="2" bestFit="1" customWidth="1"/>
    <col min="5" max="5" width="14.28515625" style="2" bestFit="1" customWidth="1"/>
    <col min="6" max="6" width="12.42578125" style="2" bestFit="1" customWidth="1"/>
    <col min="7" max="7" width="13.140625" style="2" bestFit="1" customWidth="1"/>
    <col min="8" max="8" width="14.28515625" style="2" bestFit="1" customWidth="1"/>
  </cols>
  <sheetData>
    <row r="1" spans="1:8" ht="15.75">
      <c r="A1" s="18" t="s">
        <v>204</v>
      </c>
      <c r="B1" s="2" t="str">
        <f>'1. key ratios'!$B$1</f>
        <v>სს "ვითიბი ბანკი ჯორჯია"</v>
      </c>
    </row>
    <row r="2" spans="1:8" ht="15.75">
      <c r="A2" s="18" t="s">
        <v>205</v>
      </c>
      <c r="B2" s="418">
        <f>'1. key ratios'!$B$2</f>
        <v>42916</v>
      </c>
    </row>
    <row r="3" spans="1:8" ht="15.75">
      <c r="A3" s="18"/>
    </row>
    <row r="4" spans="1:8" ht="16.5" thickBot="1">
      <c r="A4" s="36" t="s">
        <v>353</v>
      </c>
      <c r="B4" s="83" t="s">
        <v>263</v>
      </c>
      <c r="C4" s="36"/>
      <c r="D4" s="37"/>
      <c r="E4" s="37"/>
      <c r="F4" s="38"/>
      <c r="G4" s="38"/>
      <c r="H4" s="39" t="s">
        <v>106</v>
      </c>
    </row>
    <row r="5" spans="1:8" ht="15.75">
      <c r="A5" s="40"/>
      <c r="B5" s="41"/>
      <c r="C5" s="421" t="s">
        <v>211</v>
      </c>
      <c r="D5" s="422"/>
      <c r="E5" s="423"/>
      <c r="F5" s="421" t="s">
        <v>212</v>
      </c>
      <c r="G5" s="422"/>
      <c r="H5" s="424"/>
    </row>
    <row r="6" spans="1:8" ht="15.75">
      <c r="A6" s="42" t="s">
        <v>34</v>
      </c>
      <c r="B6" s="43" t="s">
        <v>166</v>
      </c>
      <c r="C6" s="44" t="s">
        <v>35</v>
      </c>
      <c r="D6" s="44" t="s">
        <v>107</v>
      </c>
      <c r="E6" s="44" t="s">
        <v>76</v>
      </c>
      <c r="F6" s="44" t="s">
        <v>35</v>
      </c>
      <c r="G6" s="44" t="s">
        <v>107</v>
      </c>
      <c r="H6" s="45" t="s">
        <v>76</v>
      </c>
    </row>
    <row r="7" spans="1:8" ht="15.75">
      <c r="A7" s="42">
        <v>1</v>
      </c>
      <c r="B7" s="46" t="s">
        <v>167</v>
      </c>
      <c r="C7" s="293">
        <v>28252885</v>
      </c>
      <c r="D7" s="293">
        <v>24447690</v>
      </c>
      <c r="E7" s="294">
        <v>52700575</v>
      </c>
      <c r="F7" s="295">
        <v>22980319</v>
      </c>
      <c r="G7" s="296">
        <v>21769613</v>
      </c>
      <c r="H7" s="297">
        <v>44749932</v>
      </c>
    </row>
    <row r="8" spans="1:8" ht="15.75">
      <c r="A8" s="42">
        <v>2</v>
      </c>
      <c r="B8" s="46" t="s">
        <v>168</v>
      </c>
      <c r="C8" s="293">
        <v>27666494</v>
      </c>
      <c r="D8" s="293">
        <v>121707227</v>
      </c>
      <c r="E8" s="294">
        <v>149373721</v>
      </c>
      <c r="F8" s="295">
        <v>81978057</v>
      </c>
      <c r="G8" s="296">
        <v>115499032</v>
      </c>
      <c r="H8" s="297">
        <v>197477089</v>
      </c>
    </row>
    <row r="9" spans="1:8" ht="15.75">
      <c r="A9" s="42">
        <v>3</v>
      </c>
      <c r="B9" s="46" t="s">
        <v>169</v>
      </c>
      <c r="C9" s="293">
        <v>1074305</v>
      </c>
      <c r="D9" s="293">
        <v>213342525</v>
      </c>
      <c r="E9" s="294">
        <v>214416830</v>
      </c>
      <c r="F9" s="295">
        <v>3289330</v>
      </c>
      <c r="G9" s="296">
        <v>148932666</v>
      </c>
      <c r="H9" s="297">
        <v>152221996</v>
      </c>
    </row>
    <row r="10" spans="1:8" ht="15.75">
      <c r="A10" s="42">
        <v>4</v>
      </c>
      <c r="B10" s="46" t="s">
        <v>198</v>
      </c>
      <c r="C10" s="293">
        <v>0</v>
      </c>
      <c r="D10" s="293">
        <v>0</v>
      </c>
      <c r="E10" s="294">
        <v>0</v>
      </c>
      <c r="F10" s="295">
        <v>0</v>
      </c>
      <c r="G10" s="296">
        <v>0</v>
      </c>
      <c r="H10" s="297">
        <v>0</v>
      </c>
    </row>
    <row r="11" spans="1:8" ht="15.75">
      <c r="A11" s="42">
        <v>5</v>
      </c>
      <c r="B11" s="46" t="s">
        <v>170</v>
      </c>
      <c r="C11" s="293">
        <v>111810104</v>
      </c>
      <c r="D11" s="293">
        <v>0</v>
      </c>
      <c r="E11" s="294">
        <v>111810104</v>
      </c>
      <c r="F11" s="295">
        <v>57771108</v>
      </c>
      <c r="G11" s="296">
        <v>0</v>
      </c>
      <c r="H11" s="297">
        <v>57771108</v>
      </c>
    </row>
    <row r="12" spans="1:8" ht="15.75">
      <c r="A12" s="42">
        <v>6.1</v>
      </c>
      <c r="B12" s="47" t="s">
        <v>171</v>
      </c>
      <c r="C12" s="293">
        <v>423001385.17509997</v>
      </c>
      <c r="D12" s="293">
        <v>500168498.27598774</v>
      </c>
      <c r="E12" s="294">
        <v>923169883.45108771</v>
      </c>
      <c r="F12" s="295">
        <v>303943274</v>
      </c>
      <c r="G12" s="296">
        <v>563388192</v>
      </c>
      <c r="H12" s="297">
        <v>867331466</v>
      </c>
    </row>
    <row r="13" spans="1:8" ht="15.75">
      <c r="A13" s="42">
        <v>6.2</v>
      </c>
      <c r="B13" s="47" t="s">
        <v>172</v>
      </c>
      <c r="C13" s="293">
        <v>-19610036.690398604</v>
      </c>
      <c r="D13" s="293">
        <v>-36250364.582119755</v>
      </c>
      <c r="E13" s="294">
        <v>-55860401.272518359</v>
      </c>
      <c r="F13" s="295">
        <v>-16172808</v>
      </c>
      <c r="G13" s="296">
        <v>-39462336</v>
      </c>
      <c r="H13" s="297">
        <v>-55635143</v>
      </c>
    </row>
    <row r="14" spans="1:8" ht="15.75">
      <c r="A14" s="42">
        <v>6</v>
      </c>
      <c r="B14" s="46" t="s">
        <v>173</v>
      </c>
      <c r="C14" s="294">
        <v>403391348.4847014</v>
      </c>
      <c r="D14" s="294">
        <v>463918133.69386798</v>
      </c>
      <c r="E14" s="294">
        <v>867309482.17856932</v>
      </c>
      <c r="F14" s="294">
        <v>287770466</v>
      </c>
      <c r="G14" s="294">
        <v>523925856</v>
      </c>
      <c r="H14" s="297">
        <v>811696323</v>
      </c>
    </row>
    <row r="15" spans="1:8" ht="15.75">
      <c r="A15" s="42">
        <v>7</v>
      </c>
      <c r="B15" s="46" t="s">
        <v>174</v>
      </c>
      <c r="C15" s="293">
        <v>5267793</v>
      </c>
      <c r="D15" s="293">
        <v>2445061</v>
      </c>
      <c r="E15" s="294">
        <v>7712854</v>
      </c>
      <c r="F15" s="295">
        <v>4361724</v>
      </c>
      <c r="G15" s="296">
        <v>2790622</v>
      </c>
      <c r="H15" s="297">
        <v>7152346</v>
      </c>
    </row>
    <row r="16" spans="1:8" ht="15.75">
      <c r="A16" s="42">
        <v>8</v>
      </c>
      <c r="B16" s="46" t="s">
        <v>175</v>
      </c>
      <c r="C16" s="293">
        <v>5427909.2410000004</v>
      </c>
      <c r="D16" s="293" t="s">
        <v>400</v>
      </c>
      <c r="E16" s="294">
        <v>5427909.2410000004</v>
      </c>
      <c r="F16" s="295">
        <v>7243437</v>
      </c>
      <c r="G16" s="296" t="s">
        <v>400</v>
      </c>
      <c r="H16" s="297">
        <v>7243437</v>
      </c>
    </row>
    <row r="17" spans="1:8" ht="15.75">
      <c r="A17" s="42">
        <v>9</v>
      </c>
      <c r="B17" s="46" t="s">
        <v>176</v>
      </c>
      <c r="C17" s="293">
        <v>54000</v>
      </c>
      <c r="D17" s="293">
        <v>0</v>
      </c>
      <c r="E17" s="294">
        <v>54000</v>
      </c>
      <c r="F17" s="295">
        <v>54000</v>
      </c>
      <c r="G17" s="296">
        <v>0</v>
      </c>
      <c r="H17" s="297">
        <v>54000</v>
      </c>
    </row>
    <row r="18" spans="1:8" ht="15.75">
      <c r="A18" s="42">
        <v>10</v>
      </c>
      <c r="B18" s="46" t="s">
        <v>177</v>
      </c>
      <c r="C18" s="293">
        <v>42696550</v>
      </c>
      <c r="D18" s="293" t="s">
        <v>400</v>
      </c>
      <c r="E18" s="294">
        <v>42696550</v>
      </c>
      <c r="F18" s="295">
        <v>37191493</v>
      </c>
      <c r="G18" s="296" t="s">
        <v>400</v>
      </c>
      <c r="H18" s="297">
        <v>37191493</v>
      </c>
    </row>
    <row r="19" spans="1:8" ht="15.75">
      <c r="A19" s="42">
        <v>11</v>
      </c>
      <c r="B19" s="46" t="s">
        <v>178</v>
      </c>
      <c r="C19" s="293">
        <v>9638659.9000000004</v>
      </c>
      <c r="D19" s="293">
        <v>4056543.16408472</v>
      </c>
      <c r="E19" s="294">
        <v>13695203.06408472</v>
      </c>
      <c r="F19" s="295">
        <v>13083342</v>
      </c>
      <c r="G19" s="296">
        <v>7841654</v>
      </c>
      <c r="H19" s="297">
        <v>20924997</v>
      </c>
    </row>
    <row r="20" spans="1:8" ht="15.75">
      <c r="A20" s="42">
        <v>12</v>
      </c>
      <c r="B20" s="48" t="s">
        <v>179</v>
      </c>
      <c r="C20" s="294">
        <v>635280048.62570143</v>
      </c>
      <c r="D20" s="294">
        <v>829917179.85795259</v>
      </c>
      <c r="E20" s="294">
        <v>1465197228.483654</v>
      </c>
      <c r="F20" s="294">
        <v>515723277</v>
      </c>
      <c r="G20" s="294">
        <v>820759443</v>
      </c>
      <c r="H20" s="297">
        <v>1336482720</v>
      </c>
    </row>
    <row r="21" spans="1:8" ht="15.75">
      <c r="A21" s="42"/>
      <c r="B21" s="43" t="s">
        <v>196</v>
      </c>
      <c r="C21" s="298"/>
      <c r="D21" s="298"/>
      <c r="E21" s="298"/>
      <c r="F21" s="299"/>
      <c r="G21" s="300"/>
      <c r="H21" s="301"/>
    </row>
    <row r="22" spans="1:8" ht="15.75">
      <c r="A22" s="42">
        <v>13</v>
      </c>
      <c r="B22" s="46" t="s">
        <v>180</v>
      </c>
      <c r="C22" s="293">
        <v>10232784</v>
      </c>
      <c r="D22" s="293">
        <v>105455928</v>
      </c>
      <c r="E22" s="294">
        <v>115688712</v>
      </c>
      <c r="F22" s="295">
        <v>25433123</v>
      </c>
      <c r="G22" s="296">
        <v>16035956</v>
      </c>
      <c r="H22" s="297">
        <v>41469079</v>
      </c>
    </row>
    <row r="23" spans="1:8" ht="15.75">
      <c r="A23" s="42">
        <v>14</v>
      </c>
      <c r="B23" s="46" t="s">
        <v>181</v>
      </c>
      <c r="C23" s="293">
        <v>238757098</v>
      </c>
      <c r="D23" s="293">
        <v>155190132</v>
      </c>
      <c r="E23" s="294">
        <v>393947230</v>
      </c>
      <c r="F23" s="295">
        <v>227594102</v>
      </c>
      <c r="G23" s="296">
        <v>105251375</v>
      </c>
      <c r="H23" s="297">
        <v>332845477</v>
      </c>
    </row>
    <row r="24" spans="1:8" ht="15.75">
      <c r="A24" s="42">
        <v>15</v>
      </c>
      <c r="B24" s="46" t="s">
        <v>182</v>
      </c>
      <c r="C24" s="293">
        <v>57017187</v>
      </c>
      <c r="D24" s="293">
        <v>70413967</v>
      </c>
      <c r="E24" s="294">
        <v>127431154</v>
      </c>
      <c r="F24" s="295">
        <v>29273531</v>
      </c>
      <c r="G24" s="296">
        <v>69186013</v>
      </c>
      <c r="H24" s="297">
        <v>98459544</v>
      </c>
    </row>
    <row r="25" spans="1:8" ht="15.75">
      <c r="A25" s="42">
        <v>16</v>
      </c>
      <c r="B25" s="46" t="s">
        <v>183</v>
      </c>
      <c r="C25" s="293">
        <v>67966203</v>
      </c>
      <c r="D25" s="293">
        <v>264254859</v>
      </c>
      <c r="E25" s="294">
        <v>332221062</v>
      </c>
      <c r="F25" s="295">
        <v>41388677</v>
      </c>
      <c r="G25" s="296">
        <v>266252585</v>
      </c>
      <c r="H25" s="297">
        <v>307641262</v>
      </c>
    </row>
    <row r="26" spans="1:8" ht="15.75">
      <c r="A26" s="42">
        <v>17</v>
      </c>
      <c r="B26" s="46" t="s">
        <v>184</v>
      </c>
      <c r="C26" s="298"/>
      <c r="D26" s="298"/>
      <c r="E26" s="294">
        <v>0</v>
      </c>
      <c r="F26" s="299"/>
      <c r="G26" s="300"/>
      <c r="H26" s="297">
        <v>0</v>
      </c>
    </row>
    <row r="27" spans="1:8" ht="15.75">
      <c r="A27" s="42">
        <v>18</v>
      </c>
      <c r="B27" s="46" t="s">
        <v>185</v>
      </c>
      <c r="C27" s="293">
        <v>86106990.309999987</v>
      </c>
      <c r="D27" s="293">
        <v>174326933.53999999</v>
      </c>
      <c r="E27" s="294">
        <v>260433923.84999996</v>
      </c>
      <c r="F27" s="295">
        <v>49885422</v>
      </c>
      <c r="G27" s="296">
        <v>310608051</v>
      </c>
      <c r="H27" s="297">
        <v>360493473</v>
      </c>
    </row>
    <row r="28" spans="1:8" ht="15.75">
      <c r="A28" s="42">
        <v>19</v>
      </c>
      <c r="B28" s="46" t="s">
        <v>186</v>
      </c>
      <c r="C28" s="293">
        <v>19519634</v>
      </c>
      <c r="D28" s="293">
        <v>7161640</v>
      </c>
      <c r="E28" s="294">
        <v>26681274</v>
      </c>
      <c r="F28" s="295">
        <v>1683360</v>
      </c>
      <c r="G28" s="296">
        <v>5281927</v>
      </c>
      <c r="H28" s="297">
        <v>6965287</v>
      </c>
    </row>
    <row r="29" spans="1:8" ht="15.75">
      <c r="A29" s="42">
        <v>20</v>
      </c>
      <c r="B29" s="46" t="s">
        <v>108</v>
      </c>
      <c r="C29" s="293">
        <v>12383837.639999952</v>
      </c>
      <c r="D29" s="293">
        <v>3337651.1</v>
      </c>
      <c r="E29" s="294">
        <v>15721488.739999952</v>
      </c>
      <c r="F29" s="295">
        <v>12246140</v>
      </c>
      <c r="G29" s="296">
        <v>4153453</v>
      </c>
      <c r="H29" s="297">
        <v>16399593</v>
      </c>
    </row>
    <row r="30" spans="1:8" ht="15.75">
      <c r="A30" s="42">
        <v>21</v>
      </c>
      <c r="B30" s="46" t="s">
        <v>187</v>
      </c>
      <c r="C30" s="293">
        <v>0</v>
      </c>
      <c r="D30" s="293">
        <v>46280108.799999997</v>
      </c>
      <c r="E30" s="294">
        <v>46280108.799999997</v>
      </c>
      <c r="F30" s="295">
        <v>0</v>
      </c>
      <c r="G30" s="296">
        <v>32727773</v>
      </c>
      <c r="H30" s="297">
        <v>32727773</v>
      </c>
    </row>
    <row r="31" spans="1:8" ht="15.75">
      <c r="A31" s="42">
        <v>22</v>
      </c>
      <c r="B31" s="48" t="s">
        <v>188</v>
      </c>
      <c r="C31" s="294">
        <v>491983733.94999993</v>
      </c>
      <c r="D31" s="294">
        <v>826421219.43999994</v>
      </c>
      <c r="E31" s="294">
        <v>1318404953.3899999</v>
      </c>
      <c r="F31" s="294">
        <v>387504355</v>
      </c>
      <c r="G31" s="294">
        <v>809497133</v>
      </c>
      <c r="H31" s="297">
        <v>1197001488</v>
      </c>
    </row>
    <row r="32" spans="1:8" ht="15.75">
      <c r="A32" s="42"/>
      <c r="B32" s="43" t="s">
        <v>197</v>
      </c>
      <c r="C32" s="298"/>
      <c r="D32" s="298"/>
      <c r="E32" s="293"/>
      <c r="F32" s="299"/>
      <c r="G32" s="300"/>
      <c r="H32" s="301"/>
    </row>
    <row r="33" spans="1:8" ht="15.75">
      <c r="A33" s="42">
        <v>23</v>
      </c>
      <c r="B33" s="46" t="s">
        <v>189</v>
      </c>
      <c r="C33" s="293">
        <v>191292701</v>
      </c>
      <c r="D33" s="298" t="s">
        <v>400</v>
      </c>
      <c r="E33" s="294">
        <v>191292701</v>
      </c>
      <c r="F33" s="295">
        <v>191292701</v>
      </c>
      <c r="G33" s="300" t="s">
        <v>400</v>
      </c>
      <c r="H33" s="297">
        <v>191292701</v>
      </c>
    </row>
    <row r="34" spans="1:8" ht="15.75">
      <c r="A34" s="42">
        <v>24</v>
      </c>
      <c r="B34" s="46" t="s">
        <v>190</v>
      </c>
      <c r="C34" s="293">
        <v>0</v>
      </c>
      <c r="D34" s="298" t="s">
        <v>400</v>
      </c>
      <c r="E34" s="294">
        <v>0</v>
      </c>
      <c r="F34" s="295">
        <v>0</v>
      </c>
      <c r="G34" s="300" t="s">
        <v>400</v>
      </c>
      <c r="H34" s="297">
        <v>0</v>
      </c>
    </row>
    <row r="35" spans="1:8" ht="15.75">
      <c r="A35" s="42">
        <v>25</v>
      </c>
      <c r="B35" s="47" t="s">
        <v>191</v>
      </c>
      <c r="C35" s="293">
        <v>0</v>
      </c>
      <c r="D35" s="298" t="s">
        <v>400</v>
      </c>
      <c r="E35" s="294">
        <v>0</v>
      </c>
      <c r="F35" s="295">
        <v>0</v>
      </c>
      <c r="G35" s="300" t="s">
        <v>400</v>
      </c>
      <c r="H35" s="297">
        <v>0</v>
      </c>
    </row>
    <row r="36" spans="1:8" ht="15.75">
      <c r="A36" s="42">
        <v>26</v>
      </c>
      <c r="B36" s="46" t="s">
        <v>192</v>
      </c>
      <c r="C36" s="293">
        <v>0</v>
      </c>
      <c r="D36" s="298" t="s">
        <v>400</v>
      </c>
      <c r="E36" s="294">
        <v>0</v>
      </c>
      <c r="F36" s="295">
        <v>0</v>
      </c>
      <c r="G36" s="300" t="s">
        <v>400</v>
      </c>
      <c r="H36" s="297">
        <v>0</v>
      </c>
    </row>
    <row r="37" spans="1:8" ht="15.75">
      <c r="A37" s="42">
        <v>27</v>
      </c>
      <c r="B37" s="46" t="s">
        <v>193</v>
      </c>
      <c r="C37" s="293">
        <v>0</v>
      </c>
      <c r="D37" s="298" t="s">
        <v>400</v>
      </c>
      <c r="E37" s="294">
        <v>0</v>
      </c>
      <c r="F37" s="295">
        <v>0</v>
      </c>
      <c r="G37" s="300" t="s">
        <v>400</v>
      </c>
      <c r="H37" s="297">
        <v>0</v>
      </c>
    </row>
    <row r="38" spans="1:8" ht="15.75">
      <c r="A38" s="42">
        <v>28</v>
      </c>
      <c r="B38" s="46" t="s">
        <v>194</v>
      </c>
      <c r="C38" s="293">
        <v>-47602507</v>
      </c>
      <c r="D38" s="298" t="s">
        <v>400</v>
      </c>
      <c r="E38" s="294">
        <v>-47602507</v>
      </c>
      <c r="F38" s="295">
        <v>-54515261</v>
      </c>
      <c r="G38" s="300" t="s">
        <v>400</v>
      </c>
      <c r="H38" s="297">
        <v>-54515261</v>
      </c>
    </row>
    <row r="39" spans="1:8" ht="15.75">
      <c r="A39" s="42">
        <v>29</v>
      </c>
      <c r="B39" s="46" t="s">
        <v>213</v>
      </c>
      <c r="C39" s="293">
        <v>3102081</v>
      </c>
      <c r="D39" s="298" t="s">
        <v>400</v>
      </c>
      <c r="E39" s="294">
        <v>3102081</v>
      </c>
      <c r="F39" s="295">
        <v>2703792</v>
      </c>
      <c r="G39" s="300" t="s">
        <v>400</v>
      </c>
      <c r="H39" s="297">
        <v>2703792</v>
      </c>
    </row>
    <row r="40" spans="1:8" ht="15.75">
      <c r="A40" s="42">
        <v>30</v>
      </c>
      <c r="B40" s="48" t="s">
        <v>195</v>
      </c>
      <c r="C40" s="293">
        <v>146792275</v>
      </c>
      <c r="D40" s="298" t="s">
        <v>400</v>
      </c>
      <c r="E40" s="294">
        <v>146792275</v>
      </c>
      <c r="F40" s="295">
        <v>139481232</v>
      </c>
      <c r="G40" s="300" t="s">
        <v>400</v>
      </c>
      <c r="H40" s="297">
        <v>139481232</v>
      </c>
    </row>
    <row r="41" spans="1:8" ht="16.5" thickBot="1">
      <c r="A41" s="49">
        <v>31</v>
      </c>
      <c r="B41" s="50" t="s">
        <v>214</v>
      </c>
      <c r="C41" s="302">
        <v>638776008.94999993</v>
      </c>
      <c r="D41" s="302">
        <v>826421219.43999994</v>
      </c>
      <c r="E41" s="302">
        <v>1465197228.3899999</v>
      </c>
      <c r="F41" s="302">
        <v>526985587</v>
      </c>
      <c r="G41" s="302">
        <v>809497133</v>
      </c>
      <c r="H41" s="303">
        <v>1336482720</v>
      </c>
    </row>
    <row r="43" spans="1:8">
      <c r="B43" s="51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67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1" sqref="B1:B2"/>
    </sheetView>
  </sheetViews>
  <sheetFormatPr defaultColWidth="9.140625" defaultRowHeight="15"/>
  <cols>
    <col min="1" max="1" width="9.5703125" style="2" bestFit="1" customWidth="1"/>
    <col min="2" max="2" width="89.140625" style="2" customWidth="1"/>
    <col min="3" max="8" width="12.7109375" style="2" customWidth="1"/>
    <col min="9" max="9" width="8.85546875" customWidth="1"/>
    <col min="10" max="16384" width="9.140625" style="13"/>
  </cols>
  <sheetData>
    <row r="1" spans="1:8" ht="15.75">
      <c r="A1" s="18" t="s">
        <v>204</v>
      </c>
      <c r="B1" s="2" t="str">
        <f>'1. key ratios'!$B$1</f>
        <v>სს "ვითიბი ბანკი ჯორჯია"</v>
      </c>
      <c r="C1" s="17"/>
    </row>
    <row r="2" spans="1:8" ht="15.75">
      <c r="A2" s="18" t="s">
        <v>205</v>
      </c>
      <c r="B2" s="418">
        <f>'1. key ratios'!$B$2</f>
        <v>42916</v>
      </c>
      <c r="C2" s="30"/>
      <c r="D2" s="19"/>
      <c r="E2" s="19"/>
      <c r="F2" s="19"/>
      <c r="G2" s="19"/>
      <c r="H2" s="19"/>
    </row>
    <row r="3" spans="1:8" ht="15.75">
      <c r="A3" s="18"/>
      <c r="B3" s="17"/>
      <c r="C3" s="30"/>
      <c r="D3" s="19"/>
      <c r="E3" s="19"/>
      <c r="F3" s="19"/>
      <c r="G3" s="19"/>
      <c r="H3" s="19"/>
    </row>
    <row r="4" spans="1:8" ht="16.5" thickBot="1">
      <c r="A4" s="52" t="s">
        <v>354</v>
      </c>
      <c r="B4" s="31" t="s">
        <v>239</v>
      </c>
      <c r="C4" s="38"/>
      <c r="D4" s="38"/>
      <c r="E4" s="38"/>
      <c r="F4" s="52"/>
      <c r="G4" s="52"/>
      <c r="H4" s="53" t="s">
        <v>106</v>
      </c>
    </row>
    <row r="5" spans="1:8" ht="15.75">
      <c r="A5" s="146"/>
      <c r="B5" s="147"/>
      <c r="C5" s="421" t="s">
        <v>211</v>
      </c>
      <c r="D5" s="422"/>
      <c r="E5" s="423"/>
      <c r="F5" s="421" t="s">
        <v>212</v>
      </c>
      <c r="G5" s="422"/>
      <c r="H5" s="424"/>
    </row>
    <row r="6" spans="1:8">
      <c r="A6" s="148" t="s">
        <v>34</v>
      </c>
      <c r="B6" s="54"/>
      <c r="C6" s="55" t="s">
        <v>35</v>
      </c>
      <c r="D6" s="55" t="s">
        <v>109</v>
      </c>
      <c r="E6" s="55" t="s">
        <v>76</v>
      </c>
      <c r="F6" s="55" t="s">
        <v>35</v>
      </c>
      <c r="G6" s="55" t="s">
        <v>109</v>
      </c>
      <c r="H6" s="149" t="s">
        <v>76</v>
      </c>
    </row>
    <row r="7" spans="1:8">
      <c r="A7" s="150"/>
      <c r="B7" s="57" t="s">
        <v>105</v>
      </c>
      <c r="C7" s="58"/>
      <c r="D7" s="58"/>
      <c r="E7" s="58"/>
      <c r="F7" s="58"/>
      <c r="G7" s="58"/>
      <c r="H7" s="151"/>
    </row>
    <row r="8" spans="1:8" ht="15.75">
      <c r="A8" s="150">
        <v>1</v>
      </c>
      <c r="B8" s="59" t="s">
        <v>110</v>
      </c>
      <c r="C8" s="304">
        <v>640740</v>
      </c>
      <c r="D8" s="304">
        <v>1383725</v>
      </c>
      <c r="E8" s="294">
        <v>2024465</v>
      </c>
      <c r="F8" s="304">
        <v>1322038</v>
      </c>
      <c r="G8" s="304">
        <v>143678</v>
      </c>
      <c r="H8" s="305">
        <v>1465716</v>
      </c>
    </row>
    <row r="9" spans="1:8" ht="15.75">
      <c r="A9" s="150">
        <v>2</v>
      </c>
      <c r="B9" s="59" t="s">
        <v>111</v>
      </c>
      <c r="C9" s="306">
        <v>25842624</v>
      </c>
      <c r="D9" s="306">
        <v>24088506</v>
      </c>
      <c r="E9" s="294">
        <v>49931130</v>
      </c>
      <c r="F9" s="306">
        <v>21219139</v>
      </c>
      <c r="G9" s="306">
        <v>26494459</v>
      </c>
      <c r="H9" s="305">
        <v>47713598</v>
      </c>
    </row>
    <row r="10" spans="1:8" ht="15.75">
      <c r="A10" s="150">
        <v>2.1</v>
      </c>
      <c r="B10" s="60" t="s">
        <v>112</v>
      </c>
      <c r="C10" s="304">
        <v>6265</v>
      </c>
      <c r="D10" s="304">
        <v>0</v>
      </c>
      <c r="E10" s="294">
        <v>6265</v>
      </c>
      <c r="F10" s="304">
        <v>100598</v>
      </c>
      <c r="G10" s="304">
        <v>0</v>
      </c>
      <c r="H10" s="305">
        <v>100598</v>
      </c>
    </row>
    <row r="11" spans="1:8" ht="15.75">
      <c r="A11" s="150">
        <v>2.2000000000000002</v>
      </c>
      <c r="B11" s="60" t="s">
        <v>113</v>
      </c>
      <c r="C11" s="304">
        <v>4129382.4000000008</v>
      </c>
      <c r="D11" s="304">
        <v>9194914.8000000007</v>
      </c>
      <c r="E11" s="294">
        <v>13324297.200000001</v>
      </c>
      <c r="F11" s="304">
        <v>3931952</v>
      </c>
      <c r="G11" s="304">
        <v>11164379</v>
      </c>
      <c r="H11" s="305">
        <v>15096331</v>
      </c>
    </row>
    <row r="12" spans="1:8" ht="15.75">
      <c r="A12" s="150">
        <v>2.2999999999999998</v>
      </c>
      <c r="B12" s="60" t="s">
        <v>114</v>
      </c>
      <c r="C12" s="304">
        <v>831720.44</v>
      </c>
      <c r="D12" s="304">
        <v>845090.33000000007</v>
      </c>
      <c r="E12" s="294">
        <v>1676810.77</v>
      </c>
      <c r="F12" s="304">
        <v>201564</v>
      </c>
      <c r="G12" s="304">
        <v>520902</v>
      </c>
      <c r="H12" s="305">
        <v>722466</v>
      </c>
    </row>
    <row r="13" spans="1:8" ht="15.75">
      <c r="A13" s="150">
        <v>2.4</v>
      </c>
      <c r="B13" s="60" t="s">
        <v>115</v>
      </c>
      <c r="C13" s="304">
        <v>706665.42999999982</v>
      </c>
      <c r="D13" s="304">
        <v>2036203.22</v>
      </c>
      <c r="E13" s="294">
        <v>2742868.65</v>
      </c>
      <c r="F13" s="304">
        <v>597222</v>
      </c>
      <c r="G13" s="304">
        <v>1993298</v>
      </c>
      <c r="H13" s="305">
        <v>2590521</v>
      </c>
    </row>
    <row r="14" spans="1:8" ht="15.75">
      <c r="A14" s="150">
        <v>2.5</v>
      </c>
      <c r="B14" s="60" t="s">
        <v>116</v>
      </c>
      <c r="C14" s="304">
        <v>289316.76999999996</v>
      </c>
      <c r="D14" s="304">
        <v>1761524.74</v>
      </c>
      <c r="E14" s="294">
        <v>2050841.51</v>
      </c>
      <c r="F14" s="304">
        <v>217467</v>
      </c>
      <c r="G14" s="304">
        <v>1724267</v>
      </c>
      <c r="H14" s="305">
        <v>1941733</v>
      </c>
    </row>
    <row r="15" spans="1:8" ht="15.75">
      <c r="A15" s="150">
        <v>2.6</v>
      </c>
      <c r="B15" s="60" t="s">
        <v>117</v>
      </c>
      <c r="C15" s="304">
        <v>565087.91999999993</v>
      </c>
      <c r="D15" s="304">
        <v>2031701.72</v>
      </c>
      <c r="E15" s="294">
        <v>2596789.6399999997</v>
      </c>
      <c r="F15" s="304">
        <v>1042608</v>
      </c>
      <c r="G15" s="304">
        <v>1230293</v>
      </c>
      <c r="H15" s="305">
        <v>2272901</v>
      </c>
    </row>
    <row r="16" spans="1:8" ht="15.75">
      <c r="A16" s="150">
        <v>2.7</v>
      </c>
      <c r="B16" s="60" t="s">
        <v>118</v>
      </c>
      <c r="C16" s="304">
        <v>89645.889999999985</v>
      </c>
      <c r="D16" s="304">
        <v>426551.62</v>
      </c>
      <c r="E16" s="294">
        <v>516197.51</v>
      </c>
      <c r="F16" s="304">
        <v>79439</v>
      </c>
      <c r="G16" s="304">
        <v>419564</v>
      </c>
      <c r="H16" s="305">
        <v>499002</v>
      </c>
    </row>
    <row r="17" spans="1:8" ht="15.75">
      <c r="A17" s="150">
        <v>2.8</v>
      </c>
      <c r="B17" s="60" t="s">
        <v>119</v>
      </c>
      <c r="C17" s="304">
        <v>18266833</v>
      </c>
      <c r="D17" s="304">
        <v>6828676</v>
      </c>
      <c r="E17" s="294">
        <v>25095509</v>
      </c>
      <c r="F17" s="304">
        <v>14341615</v>
      </c>
      <c r="G17" s="304">
        <v>7471448</v>
      </c>
      <c r="H17" s="305">
        <v>21813063</v>
      </c>
    </row>
    <row r="18" spans="1:8" ht="15.75">
      <c r="A18" s="150">
        <v>2.9</v>
      </c>
      <c r="B18" s="60" t="s">
        <v>120</v>
      </c>
      <c r="C18" s="304">
        <v>957707.14999999851</v>
      </c>
      <c r="D18" s="304">
        <v>963843.56999999844</v>
      </c>
      <c r="E18" s="294">
        <v>1921550.7199999969</v>
      </c>
      <c r="F18" s="304">
        <v>706674</v>
      </c>
      <c r="G18" s="304">
        <v>1970308</v>
      </c>
      <c r="H18" s="305">
        <v>2676983</v>
      </c>
    </row>
    <row r="19" spans="1:8" ht="15.75">
      <c r="A19" s="150">
        <v>3</v>
      </c>
      <c r="B19" s="59" t="s">
        <v>121</v>
      </c>
      <c r="C19" s="304"/>
      <c r="D19" s="304"/>
      <c r="E19" s="294">
        <v>0</v>
      </c>
      <c r="F19" s="304"/>
      <c r="G19" s="304"/>
      <c r="H19" s="305">
        <v>0</v>
      </c>
    </row>
    <row r="20" spans="1:8" ht="15.75">
      <c r="A20" s="150">
        <v>4</v>
      </c>
      <c r="B20" s="59" t="s">
        <v>122</v>
      </c>
      <c r="C20" s="304">
        <v>3749040</v>
      </c>
      <c r="D20" s="304">
        <v>0</v>
      </c>
      <c r="E20" s="294">
        <v>3749040</v>
      </c>
      <c r="F20" s="304">
        <v>3150255</v>
      </c>
      <c r="G20" s="304">
        <v>0</v>
      </c>
      <c r="H20" s="305">
        <v>3150255</v>
      </c>
    </row>
    <row r="21" spans="1:8" ht="15.75">
      <c r="A21" s="150">
        <v>5</v>
      </c>
      <c r="B21" s="59" t="s">
        <v>123</v>
      </c>
      <c r="C21" s="304">
        <v>16758.060000000001</v>
      </c>
      <c r="D21" s="304">
        <v>235335.57</v>
      </c>
      <c r="E21" s="294">
        <v>252093.63</v>
      </c>
      <c r="F21" s="304">
        <v>181151</v>
      </c>
      <c r="G21" s="304">
        <v>227006</v>
      </c>
      <c r="H21" s="305">
        <v>408157</v>
      </c>
    </row>
    <row r="22" spans="1:8" ht="15.75">
      <c r="A22" s="150">
        <v>6</v>
      </c>
      <c r="B22" s="61" t="s">
        <v>124</v>
      </c>
      <c r="C22" s="306">
        <v>30249162.059999999</v>
      </c>
      <c r="D22" s="306">
        <v>25707566.57</v>
      </c>
      <c r="E22" s="294">
        <v>55956728.629999995</v>
      </c>
      <c r="F22" s="306">
        <v>25872583</v>
      </c>
      <c r="G22" s="306">
        <v>26865143</v>
      </c>
      <c r="H22" s="305">
        <v>52737726</v>
      </c>
    </row>
    <row r="23" spans="1:8" ht="15.75">
      <c r="A23" s="150"/>
      <c r="B23" s="57" t="s">
        <v>103</v>
      </c>
      <c r="C23" s="304"/>
      <c r="D23" s="304"/>
      <c r="E23" s="293"/>
      <c r="F23" s="304"/>
      <c r="G23" s="304"/>
      <c r="H23" s="307"/>
    </row>
    <row r="24" spans="1:8" ht="15.75">
      <c r="A24" s="150">
        <v>7</v>
      </c>
      <c r="B24" s="59" t="s">
        <v>125</v>
      </c>
      <c r="C24" s="304">
        <v>10958707.199999999</v>
      </c>
      <c r="D24" s="304">
        <v>2141806.98</v>
      </c>
      <c r="E24" s="294">
        <v>13100514.18</v>
      </c>
      <c r="F24" s="304">
        <v>10033712</v>
      </c>
      <c r="G24" s="304">
        <v>1801713</v>
      </c>
      <c r="H24" s="305">
        <v>11835425</v>
      </c>
    </row>
    <row r="25" spans="1:8" ht="15.75">
      <c r="A25" s="150">
        <v>8</v>
      </c>
      <c r="B25" s="59" t="s">
        <v>126</v>
      </c>
      <c r="C25" s="304">
        <v>1600108.8</v>
      </c>
      <c r="D25" s="304">
        <v>5558690.0199999996</v>
      </c>
      <c r="E25" s="294">
        <v>7158798.8199999994</v>
      </c>
      <c r="F25" s="304">
        <v>2235930</v>
      </c>
      <c r="G25" s="304">
        <v>5831312</v>
      </c>
      <c r="H25" s="305">
        <v>8067242</v>
      </c>
    </row>
    <row r="26" spans="1:8" ht="15.75">
      <c r="A26" s="150">
        <v>9</v>
      </c>
      <c r="B26" s="59" t="s">
        <v>127</v>
      </c>
      <c r="C26" s="304">
        <v>305485</v>
      </c>
      <c r="D26" s="304">
        <v>121873</v>
      </c>
      <c r="E26" s="294">
        <v>427358</v>
      </c>
      <c r="F26" s="304">
        <v>63071</v>
      </c>
      <c r="G26" s="304">
        <v>363972</v>
      </c>
      <c r="H26" s="305">
        <v>427043</v>
      </c>
    </row>
    <row r="27" spans="1:8" ht="15.75">
      <c r="A27" s="150">
        <v>10</v>
      </c>
      <c r="B27" s="59" t="s">
        <v>128</v>
      </c>
      <c r="C27" s="304">
        <v>0</v>
      </c>
      <c r="D27" s="304">
        <v>0</v>
      </c>
      <c r="E27" s="294">
        <v>0</v>
      </c>
      <c r="F27" s="304">
        <v>0</v>
      </c>
      <c r="G27" s="304">
        <v>0</v>
      </c>
      <c r="H27" s="305">
        <v>0</v>
      </c>
    </row>
    <row r="28" spans="1:8" ht="15.75">
      <c r="A28" s="150">
        <v>11</v>
      </c>
      <c r="B28" s="59" t="s">
        <v>129</v>
      </c>
      <c r="C28" s="304">
        <v>1545153</v>
      </c>
      <c r="D28" s="304">
        <v>5884851</v>
      </c>
      <c r="E28" s="294">
        <v>7430004</v>
      </c>
      <c r="F28" s="304">
        <v>541736</v>
      </c>
      <c r="G28" s="304">
        <v>4467290</v>
      </c>
      <c r="H28" s="305">
        <v>5009026</v>
      </c>
    </row>
    <row r="29" spans="1:8" ht="15.75">
      <c r="A29" s="150">
        <v>12</v>
      </c>
      <c r="B29" s="59" t="s">
        <v>130</v>
      </c>
      <c r="C29" s="304">
        <v>101343</v>
      </c>
      <c r="D29" s="304">
        <v>6070</v>
      </c>
      <c r="E29" s="294">
        <v>107413</v>
      </c>
      <c r="F29" s="304">
        <v>13434</v>
      </c>
      <c r="G29" s="304">
        <v>0</v>
      </c>
      <c r="H29" s="305">
        <v>13434</v>
      </c>
    </row>
    <row r="30" spans="1:8" ht="15.75">
      <c r="A30" s="150">
        <v>13</v>
      </c>
      <c r="B30" s="62" t="s">
        <v>131</v>
      </c>
      <c r="C30" s="306">
        <v>14510797</v>
      </c>
      <c r="D30" s="306">
        <v>13713291</v>
      </c>
      <c r="E30" s="294">
        <v>28224088</v>
      </c>
      <c r="F30" s="306">
        <v>12887883</v>
      </c>
      <c r="G30" s="306">
        <v>12464287</v>
      </c>
      <c r="H30" s="305">
        <v>25352170</v>
      </c>
    </row>
    <row r="31" spans="1:8" ht="15.75">
      <c r="A31" s="150">
        <v>14</v>
      </c>
      <c r="B31" s="62" t="s">
        <v>132</v>
      </c>
      <c r="C31" s="306">
        <v>15738365.059999999</v>
      </c>
      <c r="D31" s="306">
        <v>11994275.57</v>
      </c>
      <c r="E31" s="294">
        <v>27732640.629999999</v>
      </c>
      <c r="F31" s="306">
        <v>12984700</v>
      </c>
      <c r="G31" s="306">
        <v>14400856</v>
      </c>
      <c r="H31" s="305">
        <v>27385556</v>
      </c>
    </row>
    <row r="32" spans="1:8">
      <c r="A32" s="150"/>
      <c r="B32" s="57"/>
      <c r="C32" s="308"/>
      <c r="D32" s="308"/>
      <c r="E32" s="308"/>
      <c r="F32" s="308"/>
      <c r="G32" s="308"/>
      <c r="H32" s="309"/>
    </row>
    <row r="33" spans="1:8" ht="15.75">
      <c r="A33" s="150"/>
      <c r="B33" s="57" t="s">
        <v>133</v>
      </c>
      <c r="C33" s="304"/>
      <c r="D33" s="304"/>
      <c r="E33" s="293"/>
      <c r="F33" s="304"/>
      <c r="G33" s="304"/>
      <c r="H33" s="307"/>
    </row>
    <row r="34" spans="1:8" ht="15.75">
      <c r="A34" s="150">
        <v>15</v>
      </c>
      <c r="B34" s="56" t="s">
        <v>104</v>
      </c>
      <c r="C34" s="310">
        <v>7342347.9399999995</v>
      </c>
      <c r="D34" s="310">
        <v>778411.84000000032</v>
      </c>
      <c r="E34" s="294">
        <v>8120759.7799999993</v>
      </c>
      <c r="F34" s="310">
        <v>6291840</v>
      </c>
      <c r="G34" s="310">
        <v>1358083</v>
      </c>
      <c r="H34" s="305">
        <v>7649923</v>
      </c>
    </row>
    <row r="35" spans="1:8" ht="15.75">
      <c r="A35" s="150">
        <v>15.1</v>
      </c>
      <c r="B35" s="60" t="s">
        <v>134</v>
      </c>
      <c r="C35" s="304">
        <v>8176599.9399999995</v>
      </c>
      <c r="D35" s="304">
        <v>2901839.43</v>
      </c>
      <c r="E35" s="294">
        <v>11078439.369999999</v>
      </c>
      <c r="F35" s="304">
        <v>7205109</v>
      </c>
      <c r="G35" s="304">
        <v>3341231</v>
      </c>
      <c r="H35" s="305">
        <v>10546340</v>
      </c>
    </row>
    <row r="36" spans="1:8" ht="15.75">
      <c r="A36" s="150">
        <v>15.2</v>
      </c>
      <c r="B36" s="60" t="s">
        <v>135</v>
      </c>
      <c r="C36" s="304">
        <v>834252</v>
      </c>
      <c r="D36" s="304">
        <v>2123427.59</v>
      </c>
      <c r="E36" s="294">
        <v>2957679.59</v>
      </c>
      <c r="F36" s="304">
        <v>913269</v>
      </c>
      <c r="G36" s="304">
        <v>1983148</v>
      </c>
      <c r="H36" s="305">
        <v>2896417</v>
      </c>
    </row>
    <row r="37" spans="1:8" ht="15.75">
      <c r="A37" s="150">
        <v>16</v>
      </c>
      <c r="B37" s="59" t="s">
        <v>136</v>
      </c>
      <c r="C37" s="304">
        <v>0</v>
      </c>
      <c r="D37" s="304">
        <v>0</v>
      </c>
      <c r="E37" s="294">
        <v>0</v>
      </c>
      <c r="F37" s="304">
        <v>678</v>
      </c>
      <c r="G37" s="304">
        <v>0</v>
      </c>
      <c r="H37" s="305">
        <v>678</v>
      </c>
    </row>
    <row r="38" spans="1:8" ht="15.75">
      <c r="A38" s="150">
        <v>17</v>
      </c>
      <c r="B38" s="59" t="s">
        <v>137</v>
      </c>
      <c r="C38" s="304">
        <v>0</v>
      </c>
      <c r="D38" s="304">
        <v>0</v>
      </c>
      <c r="E38" s="294">
        <v>0</v>
      </c>
      <c r="F38" s="304">
        <v>0</v>
      </c>
      <c r="G38" s="304">
        <v>0</v>
      </c>
      <c r="H38" s="305">
        <v>0</v>
      </c>
    </row>
    <row r="39" spans="1:8" ht="15.75">
      <c r="A39" s="150">
        <v>18</v>
      </c>
      <c r="B39" s="59" t="s">
        <v>138</v>
      </c>
      <c r="C39" s="304">
        <v>0</v>
      </c>
      <c r="D39" s="304">
        <v>0</v>
      </c>
      <c r="E39" s="294">
        <v>0</v>
      </c>
      <c r="F39" s="304">
        <v>0</v>
      </c>
      <c r="G39" s="304">
        <v>0</v>
      </c>
      <c r="H39" s="305">
        <v>0</v>
      </c>
    </row>
    <row r="40" spans="1:8" ht="15.75">
      <c r="A40" s="150">
        <v>19</v>
      </c>
      <c r="B40" s="59" t="s">
        <v>139</v>
      </c>
      <c r="C40" s="304">
        <v>6956687</v>
      </c>
      <c r="D40" s="304">
        <v>0</v>
      </c>
      <c r="E40" s="294">
        <v>6956687</v>
      </c>
      <c r="F40" s="304">
        <v>1204366</v>
      </c>
      <c r="G40" s="304">
        <v>0</v>
      </c>
      <c r="H40" s="305">
        <v>1204366</v>
      </c>
    </row>
    <row r="41" spans="1:8" ht="15.75">
      <c r="A41" s="150">
        <v>20</v>
      </c>
      <c r="B41" s="59" t="s">
        <v>140</v>
      </c>
      <c r="C41" s="304">
        <v>-1896140</v>
      </c>
      <c r="D41" s="304">
        <v>0</v>
      </c>
      <c r="E41" s="294">
        <v>-1896140</v>
      </c>
      <c r="F41" s="304">
        <v>2265438</v>
      </c>
      <c r="G41" s="304">
        <v>0</v>
      </c>
      <c r="H41" s="305">
        <v>2265438</v>
      </c>
    </row>
    <row r="42" spans="1:8" ht="15.75">
      <c r="A42" s="150">
        <v>21</v>
      </c>
      <c r="B42" s="59" t="s">
        <v>141</v>
      </c>
      <c r="C42" s="304">
        <v>-1344</v>
      </c>
      <c r="D42" s="304">
        <v>0</v>
      </c>
      <c r="E42" s="294">
        <v>-1344</v>
      </c>
      <c r="F42" s="304">
        <v>-9633</v>
      </c>
      <c r="G42" s="304">
        <v>0</v>
      </c>
      <c r="H42" s="305">
        <v>-9633</v>
      </c>
    </row>
    <row r="43" spans="1:8" ht="15.75">
      <c r="A43" s="150">
        <v>22</v>
      </c>
      <c r="B43" s="59" t="s">
        <v>142</v>
      </c>
      <c r="C43" s="304">
        <v>230833.00000000006</v>
      </c>
      <c r="D43" s="304">
        <v>0</v>
      </c>
      <c r="E43" s="294">
        <v>230833.00000000006</v>
      </c>
      <c r="F43" s="304">
        <v>301894</v>
      </c>
      <c r="G43" s="304">
        <v>0</v>
      </c>
      <c r="H43" s="305">
        <v>301894</v>
      </c>
    </row>
    <row r="44" spans="1:8" ht="15.75">
      <c r="A44" s="150">
        <v>23</v>
      </c>
      <c r="B44" s="59" t="s">
        <v>143</v>
      </c>
      <c r="C44" s="304">
        <v>2430784</v>
      </c>
      <c r="D44" s="304">
        <v>1078590</v>
      </c>
      <c r="E44" s="294">
        <v>3509374</v>
      </c>
      <c r="F44" s="304">
        <v>2655905</v>
      </c>
      <c r="G44" s="304">
        <v>1024250</v>
      </c>
      <c r="H44" s="305">
        <v>3680155</v>
      </c>
    </row>
    <row r="45" spans="1:8" ht="15.75">
      <c r="A45" s="150">
        <v>24</v>
      </c>
      <c r="B45" s="62" t="s">
        <v>144</v>
      </c>
      <c r="C45" s="306">
        <v>15063167.939999999</v>
      </c>
      <c r="D45" s="306">
        <v>1857001.8400000003</v>
      </c>
      <c r="E45" s="294">
        <v>16920169.780000001</v>
      </c>
      <c r="F45" s="306">
        <v>12710488</v>
      </c>
      <c r="G45" s="306">
        <v>2382333</v>
      </c>
      <c r="H45" s="305">
        <v>15092821</v>
      </c>
    </row>
    <row r="46" spans="1:8">
      <c r="A46" s="150"/>
      <c r="B46" s="57" t="s">
        <v>145</v>
      </c>
      <c r="C46" s="304"/>
      <c r="D46" s="304"/>
      <c r="E46" s="304"/>
      <c r="F46" s="304"/>
      <c r="G46" s="304"/>
      <c r="H46" s="311"/>
    </row>
    <row r="47" spans="1:8" ht="15.75">
      <c r="A47" s="150">
        <v>25</v>
      </c>
      <c r="B47" s="59" t="s">
        <v>146</v>
      </c>
      <c r="C47" s="304">
        <v>1967602</v>
      </c>
      <c r="D47" s="304">
        <v>868212.41</v>
      </c>
      <c r="E47" s="294">
        <v>2835814.41</v>
      </c>
      <c r="F47" s="304">
        <v>1658508</v>
      </c>
      <c r="G47" s="304">
        <v>739009</v>
      </c>
      <c r="H47" s="305">
        <v>2397517</v>
      </c>
    </row>
    <row r="48" spans="1:8" ht="15.75">
      <c r="A48" s="150">
        <v>26</v>
      </c>
      <c r="B48" s="59" t="s">
        <v>147</v>
      </c>
      <c r="C48" s="304">
        <v>2295435</v>
      </c>
      <c r="D48" s="304">
        <v>273734</v>
      </c>
      <c r="E48" s="294">
        <v>2569169</v>
      </c>
      <c r="F48" s="304">
        <v>1808877</v>
      </c>
      <c r="G48" s="304">
        <v>427092</v>
      </c>
      <c r="H48" s="305">
        <v>2235969</v>
      </c>
    </row>
    <row r="49" spans="1:9" ht="15.75">
      <c r="A49" s="150">
        <v>27</v>
      </c>
      <c r="B49" s="59" t="s">
        <v>148</v>
      </c>
      <c r="C49" s="304">
        <v>18765809</v>
      </c>
      <c r="D49" s="304">
        <v>0</v>
      </c>
      <c r="E49" s="294">
        <v>18765809</v>
      </c>
      <c r="F49" s="304">
        <v>17739435</v>
      </c>
      <c r="G49" s="304">
        <v>0</v>
      </c>
      <c r="H49" s="305">
        <v>17739435</v>
      </c>
    </row>
    <row r="50" spans="1:9" ht="15.75">
      <c r="A50" s="150">
        <v>28</v>
      </c>
      <c r="B50" s="59" t="s">
        <v>295</v>
      </c>
      <c r="C50" s="304">
        <v>313172</v>
      </c>
      <c r="D50" s="304">
        <v>0</v>
      </c>
      <c r="E50" s="294">
        <v>313172</v>
      </c>
      <c r="F50" s="304">
        <v>214606</v>
      </c>
      <c r="G50" s="304">
        <v>0</v>
      </c>
      <c r="H50" s="305">
        <v>214606</v>
      </c>
    </row>
    <row r="51" spans="1:9" ht="15.75">
      <c r="A51" s="150">
        <v>29</v>
      </c>
      <c r="B51" s="59" t="s">
        <v>149</v>
      </c>
      <c r="C51" s="304">
        <v>2463417</v>
      </c>
      <c r="D51" s="304">
        <v>0</v>
      </c>
      <c r="E51" s="294">
        <v>2463417</v>
      </c>
      <c r="F51" s="304">
        <v>2161903</v>
      </c>
      <c r="G51" s="304">
        <v>0</v>
      </c>
      <c r="H51" s="305">
        <v>2161903</v>
      </c>
    </row>
    <row r="52" spans="1:9" ht="15.75">
      <c r="A52" s="150">
        <v>30</v>
      </c>
      <c r="B52" s="59" t="s">
        <v>150</v>
      </c>
      <c r="C52" s="304">
        <v>2700956</v>
      </c>
      <c r="D52" s="304">
        <v>59864</v>
      </c>
      <c r="E52" s="294">
        <v>2760820</v>
      </c>
      <c r="F52" s="304">
        <v>2570865</v>
      </c>
      <c r="G52" s="304">
        <v>56866</v>
      </c>
      <c r="H52" s="305">
        <v>2627731</v>
      </c>
    </row>
    <row r="53" spans="1:9" ht="15.75">
      <c r="A53" s="150">
        <v>31</v>
      </c>
      <c r="B53" s="62" t="s">
        <v>151</v>
      </c>
      <c r="C53" s="306">
        <v>28506391</v>
      </c>
      <c r="D53" s="306">
        <v>1201810.4100000001</v>
      </c>
      <c r="E53" s="294">
        <v>29708201.41</v>
      </c>
      <c r="F53" s="306">
        <v>26154194</v>
      </c>
      <c r="G53" s="306">
        <v>1222967</v>
      </c>
      <c r="H53" s="305">
        <v>27377161</v>
      </c>
    </row>
    <row r="54" spans="1:9" ht="15.75">
      <c r="A54" s="150">
        <v>32</v>
      </c>
      <c r="B54" s="62" t="s">
        <v>152</v>
      </c>
      <c r="C54" s="306">
        <v>-13443223.060000001</v>
      </c>
      <c r="D54" s="306">
        <v>655191.43000000017</v>
      </c>
      <c r="E54" s="294">
        <v>-12788031.630000001</v>
      </c>
      <c r="F54" s="306">
        <v>-13443706</v>
      </c>
      <c r="G54" s="306">
        <v>1159366</v>
      </c>
      <c r="H54" s="305">
        <v>-12284340</v>
      </c>
    </row>
    <row r="55" spans="1:9">
      <c r="A55" s="150"/>
      <c r="B55" s="57"/>
      <c r="C55" s="308"/>
      <c r="D55" s="308"/>
      <c r="E55" s="308"/>
      <c r="F55" s="308"/>
      <c r="G55" s="308"/>
      <c r="H55" s="309"/>
    </row>
    <row r="56" spans="1:9" ht="15.75">
      <c r="A56" s="150">
        <v>33</v>
      </c>
      <c r="B56" s="62" t="s">
        <v>153</v>
      </c>
      <c r="C56" s="306">
        <v>2295141.9999999981</v>
      </c>
      <c r="D56" s="306">
        <v>12649467</v>
      </c>
      <c r="E56" s="294">
        <v>14944608.999999998</v>
      </c>
      <c r="F56" s="306">
        <v>-459006</v>
      </c>
      <c r="G56" s="306">
        <v>15560222</v>
      </c>
      <c r="H56" s="305">
        <v>15101216</v>
      </c>
    </row>
    <row r="57" spans="1:9">
      <c r="A57" s="150"/>
      <c r="B57" s="57"/>
      <c r="C57" s="308"/>
      <c r="D57" s="308"/>
      <c r="E57" s="308"/>
      <c r="F57" s="308"/>
      <c r="G57" s="308"/>
      <c r="H57" s="309"/>
    </row>
    <row r="58" spans="1:9" ht="15.75">
      <c r="A58" s="150">
        <v>34</v>
      </c>
      <c r="B58" s="59" t="s">
        <v>154</v>
      </c>
      <c r="C58" s="304">
        <v>-2854349</v>
      </c>
      <c r="D58" s="304" t="s">
        <v>400</v>
      </c>
      <c r="E58" s="294">
        <v>-2854349</v>
      </c>
      <c r="F58" s="304">
        <v>2686732</v>
      </c>
      <c r="G58" s="304" t="s">
        <v>400</v>
      </c>
      <c r="H58" s="305">
        <v>2686732</v>
      </c>
    </row>
    <row r="59" spans="1:9" s="246" customFormat="1" ht="15.75">
      <c r="A59" s="150">
        <v>35</v>
      </c>
      <c r="B59" s="56" t="s">
        <v>155</v>
      </c>
      <c r="C59" s="312">
        <v>0</v>
      </c>
      <c r="D59" s="312" t="s">
        <v>400</v>
      </c>
      <c r="E59" s="313">
        <v>0</v>
      </c>
      <c r="F59" s="314">
        <v>0</v>
      </c>
      <c r="G59" s="314" t="s">
        <v>400</v>
      </c>
      <c r="H59" s="315">
        <v>0</v>
      </c>
      <c r="I59" s="245"/>
    </row>
    <row r="60" spans="1:9" ht="15.75">
      <c r="A60" s="150">
        <v>36</v>
      </c>
      <c r="B60" s="59" t="s">
        <v>156</v>
      </c>
      <c r="C60" s="304">
        <v>142572</v>
      </c>
      <c r="D60" s="304" t="s">
        <v>400</v>
      </c>
      <c r="E60" s="294">
        <v>142572</v>
      </c>
      <c r="F60" s="304">
        <v>2525099</v>
      </c>
      <c r="G60" s="304" t="s">
        <v>400</v>
      </c>
      <c r="H60" s="305">
        <v>2525099</v>
      </c>
    </row>
    <row r="61" spans="1:9" ht="15.75">
      <c r="A61" s="150">
        <v>37</v>
      </c>
      <c r="B61" s="62" t="s">
        <v>157</v>
      </c>
      <c r="C61" s="306">
        <v>-2711777</v>
      </c>
      <c r="D61" s="306">
        <v>0</v>
      </c>
      <c r="E61" s="294">
        <v>-2711777</v>
      </c>
      <c r="F61" s="306">
        <v>5211831</v>
      </c>
      <c r="G61" s="306">
        <v>0</v>
      </c>
      <c r="H61" s="305">
        <v>5211831</v>
      </c>
    </row>
    <row r="62" spans="1:9">
      <c r="A62" s="150"/>
      <c r="B62" s="63"/>
      <c r="C62" s="304"/>
      <c r="D62" s="304"/>
      <c r="E62" s="304"/>
      <c r="F62" s="304"/>
      <c r="G62" s="304"/>
      <c r="H62" s="311"/>
    </row>
    <row r="63" spans="1:9" ht="15.75">
      <c r="A63" s="150">
        <v>38</v>
      </c>
      <c r="B63" s="64" t="s">
        <v>296</v>
      </c>
      <c r="C63" s="306">
        <v>5006918.9999999981</v>
      </c>
      <c r="D63" s="306">
        <v>12649467</v>
      </c>
      <c r="E63" s="294">
        <v>17656386</v>
      </c>
      <c r="F63" s="306">
        <v>-5670837</v>
      </c>
      <c r="G63" s="306">
        <v>15560222</v>
      </c>
      <c r="H63" s="305">
        <v>9889385</v>
      </c>
    </row>
    <row r="64" spans="1:9" ht="15.75">
      <c r="A64" s="148">
        <v>39</v>
      </c>
      <c r="B64" s="59" t="s">
        <v>158</v>
      </c>
      <c r="C64" s="316">
        <v>1871305</v>
      </c>
      <c r="D64" s="316">
        <v>0</v>
      </c>
      <c r="E64" s="294">
        <v>1871305</v>
      </c>
      <c r="F64" s="316">
        <v>962341</v>
      </c>
      <c r="G64" s="316"/>
      <c r="H64" s="305">
        <v>962341</v>
      </c>
    </row>
    <row r="65" spans="1:8" ht="15.75">
      <c r="A65" s="150">
        <v>40</v>
      </c>
      <c r="B65" s="62" t="s">
        <v>159</v>
      </c>
      <c r="C65" s="306">
        <v>3135613.9999999981</v>
      </c>
      <c r="D65" s="306">
        <v>12649467</v>
      </c>
      <c r="E65" s="294">
        <v>15785080.999999998</v>
      </c>
      <c r="F65" s="306">
        <v>-6633178</v>
      </c>
      <c r="G65" s="306">
        <v>15560222</v>
      </c>
      <c r="H65" s="305">
        <v>8927044</v>
      </c>
    </row>
    <row r="66" spans="1:8" ht="15.75">
      <c r="A66" s="148">
        <v>41</v>
      </c>
      <c r="B66" s="59" t="s">
        <v>160</v>
      </c>
      <c r="C66" s="316"/>
      <c r="D66" s="316"/>
      <c r="E66" s="294">
        <v>0</v>
      </c>
      <c r="F66" s="316"/>
      <c r="G66" s="316"/>
      <c r="H66" s="305">
        <v>0</v>
      </c>
    </row>
    <row r="67" spans="1:8" ht="16.5" thickBot="1">
      <c r="A67" s="152">
        <v>42</v>
      </c>
      <c r="B67" s="153" t="s">
        <v>161</v>
      </c>
      <c r="C67" s="317">
        <v>3135613.9999999981</v>
      </c>
      <c r="D67" s="317">
        <v>12649467</v>
      </c>
      <c r="E67" s="302">
        <v>15785080.999999998</v>
      </c>
      <c r="F67" s="317">
        <v>-6633178</v>
      </c>
      <c r="G67" s="317">
        <v>15560222</v>
      </c>
      <c r="H67" s="318">
        <v>8927044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H53"/>
  <sheetViews>
    <sheetView zoomScale="80" zoomScaleNormal="80" workbookViewId="0">
      <selection activeCell="B1" sqref="B1:B2"/>
    </sheetView>
  </sheetViews>
  <sheetFormatPr defaultRowHeight="15"/>
  <cols>
    <col min="1" max="1" width="9.5703125" bestFit="1" customWidth="1"/>
    <col min="2" max="2" width="72.28515625" customWidth="1"/>
    <col min="3" max="3" width="12.42578125" bestFit="1" customWidth="1"/>
    <col min="4" max="5" width="15.28515625" bestFit="1" customWidth="1"/>
    <col min="6" max="6" width="12.42578125" bestFit="1" customWidth="1"/>
    <col min="7" max="8" width="15.28515625" bestFit="1" customWidth="1"/>
  </cols>
  <sheetData>
    <row r="1" spans="1:8">
      <c r="A1" s="2" t="s">
        <v>204</v>
      </c>
      <c r="B1" s="2" t="str">
        <f>'1. key ratios'!$B$1</f>
        <v>სს "ვითიბი ბანკი ჯორჯია"</v>
      </c>
    </row>
    <row r="2" spans="1:8">
      <c r="A2" s="2" t="s">
        <v>205</v>
      </c>
      <c r="B2" s="418">
        <f>'1. key ratios'!$B$2</f>
        <v>42916</v>
      </c>
    </row>
    <row r="3" spans="1:8">
      <c r="A3" s="2"/>
    </row>
    <row r="4" spans="1:8" ht="16.5" thickBot="1">
      <c r="A4" s="2" t="s">
        <v>355</v>
      </c>
      <c r="B4" s="2"/>
      <c r="C4" s="257"/>
      <c r="D4" s="257"/>
      <c r="E4" s="257"/>
      <c r="F4" s="258"/>
      <c r="G4" s="258"/>
      <c r="H4" s="259" t="s">
        <v>106</v>
      </c>
    </row>
    <row r="5" spans="1:8" ht="15.75">
      <c r="A5" s="425" t="s">
        <v>34</v>
      </c>
      <c r="B5" s="427" t="s">
        <v>264</v>
      </c>
      <c r="C5" s="429" t="s">
        <v>211</v>
      </c>
      <c r="D5" s="429"/>
      <c r="E5" s="429"/>
      <c r="F5" s="429" t="s">
        <v>212</v>
      </c>
      <c r="G5" s="429"/>
      <c r="H5" s="430"/>
    </row>
    <row r="6" spans="1:8">
      <c r="A6" s="426"/>
      <c r="B6" s="428"/>
      <c r="C6" s="44" t="s">
        <v>35</v>
      </c>
      <c r="D6" s="44" t="s">
        <v>107</v>
      </c>
      <c r="E6" s="44" t="s">
        <v>76</v>
      </c>
      <c r="F6" s="44" t="s">
        <v>35</v>
      </c>
      <c r="G6" s="44" t="s">
        <v>107</v>
      </c>
      <c r="H6" s="45" t="s">
        <v>76</v>
      </c>
    </row>
    <row r="7" spans="1:8" s="3" customFormat="1" ht="15.75">
      <c r="A7" s="260">
        <v>1</v>
      </c>
      <c r="B7" s="261" t="s">
        <v>393</v>
      </c>
      <c r="C7" s="296">
        <v>71381662</v>
      </c>
      <c r="D7" s="296">
        <v>84781351</v>
      </c>
      <c r="E7" s="319">
        <v>156163013</v>
      </c>
      <c r="F7" s="296">
        <v>73305997</v>
      </c>
      <c r="G7" s="296">
        <v>84644206</v>
      </c>
      <c r="H7" s="297">
        <v>157950203</v>
      </c>
    </row>
    <row r="8" spans="1:8" s="3" customFormat="1" ht="15.75">
      <c r="A8" s="260">
        <v>1.1000000000000001</v>
      </c>
      <c r="B8" s="262" t="s">
        <v>300</v>
      </c>
      <c r="C8" s="296">
        <v>27164004</v>
      </c>
      <c r="D8" s="296">
        <v>55283375</v>
      </c>
      <c r="E8" s="319">
        <v>82447379</v>
      </c>
      <c r="F8" s="296">
        <v>35449873</v>
      </c>
      <c r="G8" s="296">
        <v>38619733</v>
      </c>
      <c r="H8" s="297">
        <v>74069606</v>
      </c>
    </row>
    <row r="9" spans="1:8" s="3" customFormat="1" ht="15.75">
      <c r="A9" s="260">
        <v>1.2</v>
      </c>
      <c r="B9" s="262" t="s">
        <v>301</v>
      </c>
      <c r="C9" s="296">
        <v>0</v>
      </c>
      <c r="D9" s="296">
        <v>3456250</v>
      </c>
      <c r="E9" s="319">
        <v>3456250</v>
      </c>
      <c r="F9" s="296">
        <v>0</v>
      </c>
      <c r="G9" s="296">
        <v>7388942</v>
      </c>
      <c r="H9" s="297">
        <v>7388942</v>
      </c>
    </row>
    <row r="10" spans="1:8" s="3" customFormat="1" ht="15.75">
      <c r="A10" s="260">
        <v>1.3</v>
      </c>
      <c r="B10" s="262" t="s">
        <v>302</v>
      </c>
      <c r="C10" s="296">
        <v>44217658</v>
      </c>
      <c r="D10" s="296">
        <v>26041726</v>
      </c>
      <c r="E10" s="319">
        <v>70259384</v>
      </c>
      <c r="F10" s="296">
        <v>37856124</v>
      </c>
      <c r="G10" s="296">
        <v>38635531</v>
      </c>
      <c r="H10" s="297">
        <v>76491655</v>
      </c>
    </row>
    <row r="11" spans="1:8" s="3" customFormat="1" ht="15.75">
      <c r="A11" s="260">
        <v>1.4</v>
      </c>
      <c r="B11" s="262" t="s">
        <v>303</v>
      </c>
      <c r="C11" s="296">
        <v>101800</v>
      </c>
      <c r="D11" s="296">
        <v>0</v>
      </c>
      <c r="E11" s="319">
        <v>101800</v>
      </c>
      <c r="F11" s="296">
        <v>1544443</v>
      </c>
      <c r="G11" s="296">
        <v>0</v>
      </c>
      <c r="H11" s="297">
        <v>1544443</v>
      </c>
    </row>
    <row r="12" spans="1:8" s="3" customFormat="1" ht="29.25" customHeight="1">
      <c r="A12" s="260">
        <v>2</v>
      </c>
      <c r="B12" s="261" t="s">
        <v>304</v>
      </c>
      <c r="C12" s="296"/>
      <c r="D12" s="296"/>
      <c r="E12" s="319">
        <v>0</v>
      </c>
      <c r="F12" s="296"/>
      <c r="G12" s="296"/>
      <c r="H12" s="297">
        <v>0</v>
      </c>
    </row>
    <row r="13" spans="1:8" s="3" customFormat="1" ht="25.5">
      <c r="A13" s="260">
        <v>3</v>
      </c>
      <c r="B13" s="261" t="s">
        <v>305</v>
      </c>
      <c r="C13" s="296">
        <v>93810246</v>
      </c>
      <c r="D13" s="296">
        <v>0</v>
      </c>
      <c r="E13" s="319">
        <v>93810246</v>
      </c>
      <c r="F13" s="296">
        <v>50842000</v>
      </c>
      <c r="G13" s="296">
        <v>0</v>
      </c>
      <c r="H13" s="297">
        <v>50842000</v>
      </c>
    </row>
    <row r="14" spans="1:8" s="3" customFormat="1" ht="15.75">
      <c r="A14" s="260">
        <v>3.1</v>
      </c>
      <c r="B14" s="262" t="s">
        <v>306</v>
      </c>
      <c r="C14" s="296">
        <v>93810246</v>
      </c>
      <c r="D14" s="296">
        <v>0</v>
      </c>
      <c r="E14" s="319">
        <v>93810246</v>
      </c>
      <c r="F14" s="296">
        <v>50842000</v>
      </c>
      <c r="G14" s="296">
        <v>0</v>
      </c>
      <c r="H14" s="297">
        <v>50842000</v>
      </c>
    </row>
    <row r="15" spans="1:8" s="3" customFormat="1" ht="15.75">
      <c r="A15" s="260">
        <v>3.2</v>
      </c>
      <c r="B15" s="262" t="s">
        <v>307</v>
      </c>
      <c r="C15" s="296">
        <v>0</v>
      </c>
      <c r="D15" s="296">
        <v>0</v>
      </c>
      <c r="E15" s="319">
        <v>0</v>
      </c>
      <c r="F15" s="296">
        <v>0</v>
      </c>
      <c r="G15" s="296">
        <v>0</v>
      </c>
      <c r="H15" s="297">
        <v>0</v>
      </c>
    </row>
    <row r="16" spans="1:8" s="3" customFormat="1" ht="15.75">
      <c r="A16" s="260">
        <v>4</v>
      </c>
      <c r="B16" s="261" t="s">
        <v>308</v>
      </c>
      <c r="C16" s="296">
        <v>291023624</v>
      </c>
      <c r="D16" s="296">
        <v>21216389635</v>
      </c>
      <c r="E16" s="319">
        <v>21507413259</v>
      </c>
      <c r="F16" s="296">
        <v>268815216</v>
      </c>
      <c r="G16" s="296">
        <v>17277212854</v>
      </c>
      <c r="H16" s="297">
        <v>17546028070</v>
      </c>
    </row>
    <row r="17" spans="1:8" s="3" customFormat="1" ht="15.75">
      <c r="A17" s="260">
        <v>4.0999999999999996</v>
      </c>
      <c r="B17" s="262" t="s">
        <v>309</v>
      </c>
      <c r="C17" s="296">
        <v>291023624</v>
      </c>
      <c r="D17" s="296">
        <v>21210076979</v>
      </c>
      <c r="E17" s="319">
        <v>21501100603</v>
      </c>
      <c r="F17" s="296">
        <v>268815216</v>
      </c>
      <c r="G17" s="296">
        <v>17276684365</v>
      </c>
      <c r="H17" s="297">
        <v>17545499581</v>
      </c>
    </row>
    <row r="18" spans="1:8" s="3" customFormat="1" ht="15.75">
      <c r="A18" s="260">
        <v>4.2</v>
      </c>
      <c r="B18" s="262" t="s">
        <v>310</v>
      </c>
      <c r="C18" s="296">
        <v>0</v>
      </c>
      <c r="D18" s="296">
        <v>6312656</v>
      </c>
      <c r="E18" s="319">
        <v>6312656</v>
      </c>
      <c r="F18" s="296">
        <v>0</v>
      </c>
      <c r="G18" s="296">
        <v>528489</v>
      </c>
      <c r="H18" s="297">
        <v>528489</v>
      </c>
    </row>
    <row r="19" spans="1:8" s="3" customFormat="1" ht="25.5">
      <c r="A19" s="260">
        <v>5</v>
      </c>
      <c r="B19" s="261" t="s">
        <v>311</v>
      </c>
      <c r="C19" s="296">
        <v>79590405</v>
      </c>
      <c r="D19" s="296">
        <v>2825108487</v>
      </c>
      <c r="E19" s="319">
        <v>2904698892</v>
      </c>
      <c r="F19" s="296">
        <v>66425248</v>
      </c>
      <c r="G19" s="296">
        <v>2654744749</v>
      </c>
      <c r="H19" s="297">
        <v>2721169997</v>
      </c>
    </row>
    <row r="20" spans="1:8" s="3" customFormat="1" ht="15.75">
      <c r="A20" s="260">
        <v>5.0999999999999996</v>
      </c>
      <c r="B20" s="262" t="s">
        <v>312</v>
      </c>
      <c r="C20" s="296">
        <v>31026948</v>
      </c>
      <c r="D20" s="296">
        <v>51793435</v>
      </c>
      <c r="E20" s="319">
        <v>82820383</v>
      </c>
      <c r="F20" s="296">
        <v>13268309</v>
      </c>
      <c r="G20" s="296">
        <v>46693969</v>
      </c>
      <c r="H20" s="297">
        <v>59962278</v>
      </c>
    </row>
    <row r="21" spans="1:8" s="3" customFormat="1" ht="15.75">
      <c r="A21" s="260">
        <v>5.2</v>
      </c>
      <c r="B21" s="262" t="s">
        <v>313</v>
      </c>
      <c r="C21" s="296">
        <v>1</v>
      </c>
      <c r="D21" s="296">
        <v>17751254</v>
      </c>
      <c r="E21" s="319">
        <v>17751255</v>
      </c>
      <c r="F21" s="296">
        <v>1</v>
      </c>
      <c r="G21" s="296">
        <v>18953617</v>
      </c>
      <c r="H21" s="297">
        <v>18953618</v>
      </c>
    </row>
    <row r="22" spans="1:8" s="3" customFormat="1" ht="15.75">
      <c r="A22" s="260">
        <v>5.3</v>
      </c>
      <c r="B22" s="262" t="s">
        <v>314</v>
      </c>
      <c r="C22" s="296">
        <v>37336602</v>
      </c>
      <c r="D22" s="296">
        <v>2339199571</v>
      </c>
      <c r="E22" s="319">
        <v>2376536173</v>
      </c>
      <c r="F22" s="296">
        <v>40506449</v>
      </c>
      <c r="G22" s="296">
        <v>2229583979</v>
      </c>
      <c r="H22" s="297">
        <v>2270090428</v>
      </c>
    </row>
    <row r="23" spans="1:8" s="3" customFormat="1" ht="15.75">
      <c r="A23" s="260" t="s">
        <v>315</v>
      </c>
      <c r="B23" s="263" t="s">
        <v>316</v>
      </c>
      <c r="C23" s="296">
        <v>6462526</v>
      </c>
      <c r="D23" s="296">
        <v>763200015</v>
      </c>
      <c r="E23" s="319">
        <v>769662541</v>
      </c>
      <c r="F23" s="296">
        <v>9285316</v>
      </c>
      <c r="G23" s="296">
        <v>702032089</v>
      </c>
      <c r="H23" s="297">
        <v>711317405</v>
      </c>
    </row>
    <row r="24" spans="1:8" s="3" customFormat="1" ht="15.75">
      <c r="A24" s="260" t="s">
        <v>317</v>
      </c>
      <c r="B24" s="263" t="s">
        <v>318</v>
      </c>
      <c r="C24" s="296">
        <v>23553578</v>
      </c>
      <c r="D24" s="296">
        <v>1047105680</v>
      </c>
      <c r="E24" s="319">
        <v>1070659258</v>
      </c>
      <c r="F24" s="296">
        <v>23787500</v>
      </c>
      <c r="G24" s="296">
        <v>1042928237</v>
      </c>
      <c r="H24" s="297">
        <v>1066715737</v>
      </c>
    </row>
    <row r="25" spans="1:8" s="3" customFormat="1" ht="15.75">
      <c r="A25" s="260" t="s">
        <v>319</v>
      </c>
      <c r="B25" s="264" t="s">
        <v>320</v>
      </c>
      <c r="C25" s="296">
        <v>0</v>
      </c>
      <c r="D25" s="296">
        <v>34764022</v>
      </c>
      <c r="E25" s="319">
        <v>34764022</v>
      </c>
      <c r="F25" s="296">
        <v>0</v>
      </c>
      <c r="G25" s="296">
        <v>29850644</v>
      </c>
      <c r="H25" s="297">
        <v>29850644</v>
      </c>
    </row>
    <row r="26" spans="1:8" s="3" customFormat="1" ht="15.75">
      <c r="A26" s="260" t="s">
        <v>321</v>
      </c>
      <c r="B26" s="263" t="s">
        <v>322</v>
      </c>
      <c r="C26" s="296">
        <v>7249323</v>
      </c>
      <c r="D26" s="296">
        <v>273398598</v>
      </c>
      <c r="E26" s="319">
        <v>280647921</v>
      </c>
      <c r="F26" s="296">
        <v>7254559</v>
      </c>
      <c r="G26" s="296">
        <v>258622501</v>
      </c>
      <c r="H26" s="297">
        <v>265877060</v>
      </c>
    </row>
    <row r="27" spans="1:8" s="3" customFormat="1" ht="15.75">
      <c r="A27" s="260" t="s">
        <v>323</v>
      </c>
      <c r="B27" s="263" t="s">
        <v>324</v>
      </c>
      <c r="C27" s="296">
        <v>71176</v>
      </c>
      <c r="D27" s="296">
        <v>220731256</v>
      </c>
      <c r="E27" s="319">
        <v>220802432</v>
      </c>
      <c r="F27" s="296">
        <v>179075</v>
      </c>
      <c r="G27" s="296">
        <v>196150507</v>
      </c>
      <c r="H27" s="297">
        <v>196329582</v>
      </c>
    </row>
    <row r="28" spans="1:8" s="3" customFormat="1" ht="15.75">
      <c r="A28" s="260">
        <v>5.4</v>
      </c>
      <c r="B28" s="262" t="s">
        <v>325</v>
      </c>
      <c r="C28" s="296">
        <v>7572210</v>
      </c>
      <c r="D28" s="296">
        <v>243426537</v>
      </c>
      <c r="E28" s="319">
        <v>250998747</v>
      </c>
      <c r="F28" s="296">
        <v>5140595</v>
      </c>
      <c r="G28" s="296">
        <v>217299614</v>
      </c>
      <c r="H28" s="297">
        <v>222440209</v>
      </c>
    </row>
    <row r="29" spans="1:8" s="3" customFormat="1" ht="15.75">
      <c r="A29" s="260">
        <v>5.5</v>
      </c>
      <c r="B29" s="262" t="s">
        <v>326</v>
      </c>
      <c r="C29" s="296">
        <v>1</v>
      </c>
      <c r="D29" s="296">
        <v>62902051</v>
      </c>
      <c r="E29" s="319">
        <v>62902052</v>
      </c>
      <c r="F29" s="296">
        <v>1</v>
      </c>
      <c r="G29" s="296">
        <v>39535052</v>
      </c>
      <c r="H29" s="297">
        <v>39535053</v>
      </c>
    </row>
    <row r="30" spans="1:8" s="3" customFormat="1" ht="15.75">
      <c r="A30" s="260">
        <v>5.6</v>
      </c>
      <c r="B30" s="262" t="s">
        <v>327</v>
      </c>
      <c r="C30" s="296">
        <v>0</v>
      </c>
      <c r="D30" s="296">
        <v>41951271</v>
      </c>
      <c r="E30" s="319">
        <v>41951271</v>
      </c>
      <c r="F30" s="296">
        <v>0</v>
      </c>
      <c r="G30" s="296">
        <v>38352312</v>
      </c>
      <c r="H30" s="297">
        <v>38352312</v>
      </c>
    </row>
    <row r="31" spans="1:8" s="3" customFormat="1" ht="15.75">
      <c r="A31" s="260">
        <v>5.7</v>
      </c>
      <c r="B31" s="262" t="s">
        <v>328</v>
      </c>
      <c r="C31" s="296">
        <v>3654643</v>
      </c>
      <c r="D31" s="296">
        <v>68084368</v>
      </c>
      <c r="E31" s="319">
        <v>71739011</v>
      </c>
      <c r="F31" s="296">
        <v>7509893</v>
      </c>
      <c r="G31" s="296">
        <v>64326206</v>
      </c>
      <c r="H31" s="297">
        <v>71836099</v>
      </c>
    </row>
    <row r="32" spans="1:8" s="3" customFormat="1" ht="15.75">
      <c r="A32" s="260">
        <v>6</v>
      </c>
      <c r="B32" s="261" t="s">
        <v>329</v>
      </c>
      <c r="C32" s="296">
        <v>5245302</v>
      </c>
      <c r="D32" s="296">
        <v>11015249</v>
      </c>
      <c r="E32" s="319">
        <v>16260551</v>
      </c>
      <c r="F32" s="296">
        <v>30675234</v>
      </c>
      <c r="G32" s="296">
        <v>108102211</v>
      </c>
      <c r="H32" s="297">
        <v>138777445</v>
      </c>
    </row>
    <row r="33" spans="1:8" s="3" customFormat="1" ht="25.5">
      <c r="A33" s="260">
        <v>6.1</v>
      </c>
      <c r="B33" s="262" t="s">
        <v>394</v>
      </c>
      <c r="C33" s="296">
        <v>5245302</v>
      </c>
      <c r="D33" s="296">
        <v>2855440</v>
      </c>
      <c r="E33" s="319">
        <v>8100742</v>
      </c>
      <c r="F33" s="296">
        <v>30675234</v>
      </c>
      <c r="G33" s="296">
        <v>38559520</v>
      </c>
      <c r="H33" s="297">
        <v>69234754</v>
      </c>
    </row>
    <row r="34" spans="1:8" s="3" customFormat="1" ht="25.5">
      <c r="A34" s="260">
        <v>6.2</v>
      </c>
      <c r="B34" s="262" t="s">
        <v>330</v>
      </c>
      <c r="C34" s="296">
        <v>0</v>
      </c>
      <c r="D34" s="296">
        <v>8159809</v>
      </c>
      <c r="E34" s="319">
        <v>8159809</v>
      </c>
      <c r="F34" s="296">
        <v>0</v>
      </c>
      <c r="G34" s="296">
        <v>69542691</v>
      </c>
      <c r="H34" s="297">
        <v>69542691</v>
      </c>
    </row>
    <row r="35" spans="1:8" s="3" customFormat="1" ht="25.5">
      <c r="A35" s="260">
        <v>6.3</v>
      </c>
      <c r="B35" s="262" t="s">
        <v>331</v>
      </c>
      <c r="C35" s="296">
        <v>0</v>
      </c>
      <c r="D35" s="296">
        <v>0</v>
      </c>
      <c r="E35" s="319">
        <v>0</v>
      </c>
      <c r="F35" s="296">
        <v>0</v>
      </c>
      <c r="G35" s="296">
        <v>0</v>
      </c>
      <c r="H35" s="297">
        <v>0</v>
      </c>
    </row>
    <row r="36" spans="1:8" s="3" customFormat="1" ht="15.75">
      <c r="A36" s="260">
        <v>6.4</v>
      </c>
      <c r="B36" s="262" t="s">
        <v>332</v>
      </c>
      <c r="C36" s="296">
        <v>0</v>
      </c>
      <c r="D36" s="296">
        <v>0</v>
      </c>
      <c r="E36" s="319">
        <v>0</v>
      </c>
      <c r="F36" s="296">
        <v>0</v>
      </c>
      <c r="G36" s="296">
        <v>0</v>
      </c>
      <c r="H36" s="297">
        <v>0</v>
      </c>
    </row>
    <row r="37" spans="1:8" s="3" customFormat="1" ht="15.75">
      <c r="A37" s="260">
        <v>6.5</v>
      </c>
      <c r="B37" s="262" t="s">
        <v>333</v>
      </c>
      <c r="C37" s="296">
        <v>0</v>
      </c>
      <c r="D37" s="296">
        <v>0</v>
      </c>
      <c r="E37" s="319">
        <v>0</v>
      </c>
      <c r="F37" s="296">
        <v>0</v>
      </c>
      <c r="G37" s="296">
        <v>0</v>
      </c>
      <c r="H37" s="297">
        <v>0</v>
      </c>
    </row>
    <row r="38" spans="1:8" s="3" customFormat="1" ht="25.5">
      <c r="A38" s="260">
        <v>6.6</v>
      </c>
      <c r="B38" s="262" t="s">
        <v>334</v>
      </c>
      <c r="C38" s="296">
        <v>0</v>
      </c>
      <c r="D38" s="296">
        <v>0</v>
      </c>
      <c r="E38" s="319">
        <v>0</v>
      </c>
      <c r="F38" s="296">
        <v>0</v>
      </c>
      <c r="G38" s="296">
        <v>0</v>
      </c>
      <c r="H38" s="297">
        <v>0</v>
      </c>
    </row>
    <row r="39" spans="1:8" s="3" customFormat="1" ht="25.5">
      <c r="A39" s="260">
        <v>6.7</v>
      </c>
      <c r="B39" s="262" t="s">
        <v>335</v>
      </c>
      <c r="C39" s="296">
        <v>0</v>
      </c>
      <c r="D39" s="296">
        <v>0</v>
      </c>
      <c r="E39" s="319">
        <v>0</v>
      </c>
      <c r="F39" s="296">
        <v>0</v>
      </c>
      <c r="G39" s="296">
        <v>0</v>
      </c>
      <c r="H39" s="297">
        <v>0</v>
      </c>
    </row>
    <row r="40" spans="1:8" s="3" customFormat="1" ht="15.75">
      <c r="A40" s="260">
        <v>7</v>
      </c>
      <c r="B40" s="261" t="s">
        <v>336</v>
      </c>
      <c r="C40" s="296">
        <f>SUM(C43:C44)</f>
        <v>13355606</v>
      </c>
      <c r="D40" s="296">
        <f>SUM(D43:D44)</f>
        <v>23610796</v>
      </c>
      <c r="E40" s="319">
        <f>SUM(C40:D40)</f>
        <v>36966402</v>
      </c>
      <c r="F40" s="296">
        <f>SUM(F43:F44)</f>
        <v>6302404</v>
      </c>
      <c r="G40" s="296">
        <f>SUM(G43:G44)</f>
        <v>21622328</v>
      </c>
      <c r="H40" s="297">
        <f>SUM(F40:G40)</f>
        <v>27924732</v>
      </c>
    </row>
    <row r="41" spans="1:8" s="3" customFormat="1" ht="25.5">
      <c r="A41" s="260">
        <v>7.1</v>
      </c>
      <c r="B41" s="262" t="s">
        <v>337</v>
      </c>
      <c r="C41" s="296">
        <v>37389</v>
      </c>
      <c r="D41" s="296">
        <v>0</v>
      </c>
      <c r="E41" s="319">
        <v>37389</v>
      </c>
      <c r="F41" s="296">
        <f>10074-14</f>
        <v>10060</v>
      </c>
      <c r="G41" s="296">
        <v>14</v>
      </c>
      <c r="H41" s="297">
        <v>10074</v>
      </c>
    </row>
    <row r="42" spans="1:8" s="3" customFormat="1" ht="25.5">
      <c r="A42" s="260">
        <v>7.2</v>
      </c>
      <c r="B42" s="262" t="s">
        <v>338</v>
      </c>
      <c r="C42" s="296">
        <v>286</v>
      </c>
      <c r="D42" s="296">
        <v>0</v>
      </c>
      <c r="E42" s="319">
        <v>286</v>
      </c>
      <c r="F42" s="296">
        <v>115</v>
      </c>
      <c r="G42" s="296">
        <v>0</v>
      </c>
      <c r="H42" s="297">
        <v>115</v>
      </c>
    </row>
    <row r="43" spans="1:8" s="3" customFormat="1" ht="25.5">
      <c r="A43" s="260">
        <v>7.3</v>
      </c>
      <c r="B43" s="262" t="s">
        <v>339</v>
      </c>
      <c r="C43" s="296">
        <v>10355814</v>
      </c>
      <c r="D43" s="296">
        <v>16714171</v>
      </c>
      <c r="E43" s="319">
        <f>SUM(C43:D43)</f>
        <v>27069985</v>
      </c>
      <c r="F43" s="296">
        <v>4320582</v>
      </c>
      <c r="G43" s="296">
        <v>14521830</v>
      </c>
      <c r="H43" s="297">
        <f t="shared" ref="H43:H52" si="0">SUM(F43:G43)</f>
        <v>18842412</v>
      </c>
    </row>
    <row r="44" spans="1:8" s="3" customFormat="1" ht="25.5">
      <c r="A44" s="260">
        <v>7.4</v>
      </c>
      <c r="B44" s="262" t="s">
        <v>340</v>
      </c>
      <c r="C44" s="296">
        <v>2999792</v>
      </c>
      <c r="D44" s="296">
        <v>6896625</v>
      </c>
      <c r="E44" s="319">
        <f>SUM(C44:D44)</f>
        <v>9896417</v>
      </c>
      <c r="F44" s="296">
        <v>1981822</v>
      </c>
      <c r="G44" s="296">
        <v>7100498</v>
      </c>
      <c r="H44" s="297">
        <f t="shared" si="0"/>
        <v>9082320</v>
      </c>
    </row>
    <row r="45" spans="1:8" s="3" customFormat="1" ht="15.75">
      <c r="A45" s="260">
        <v>8</v>
      </c>
      <c r="B45" s="261" t="s">
        <v>341</v>
      </c>
      <c r="C45" s="296">
        <f>SUM(C46:C52)</f>
        <v>9770.634666666665</v>
      </c>
      <c r="D45" s="296">
        <f>SUM(D46:D52)</f>
        <v>6072048.8230848005</v>
      </c>
      <c r="E45" s="319">
        <f>SUM(C45:D45)</f>
        <v>6081819.4577514669</v>
      </c>
      <c r="F45" s="296">
        <f>SUM(F46:F52)</f>
        <v>262657.27466666669</v>
      </c>
      <c r="G45" s="296">
        <f>SUM(G46:G52)</f>
        <v>5609302.3258469338</v>
      </c>
      <c r="H45" s="297">
        <f t="shared" si="0"/>
        <v>5871959.6005136007</v>
      </c>
    </row>
    <row r="46" spans="1:8" s="3" customFormat="1" ht="15.75">
      <c r="A46" s="260">
        <v>8.1</v>
      </c>
      <c r="B46" s="262" t="s">
        <v>342</v>
      </c>
      <c r="C46" s="296">
        <v>0</v>
      </c>
      <c r="D46" s="296">
        <v>0</v>
      </c>
      <c r="E46" s="319">
        <v>0</v>
      </c>
      <c r="F46" s="296">
        <v>0</v>
      </c>
      <c r="G46" s="296">
        <v>0</v>
      </c>
      <c r="H46" s="297">
        <f t="shared" si="0"/>
        <v>0</v>
      </c>
    </row>
    <row r="47" spans="1:8" s="3" customFormat="1" ht="15.75">
      <c r="A47" s="260">
        <v>8.1999999999999993</v>
      </c>
      <c r="B47" s="262" t="s">
        <v>343</v>
      </c>
      <c r="C47" s="296">
        <v>3651.6266666666666</v>
      </c>
      <c r="D47" s="296">
        <v>1087592.6669439999</v>
      </c>
      <c r="E47" s="319">
        <f t="shared" ref="E47:E52" si="1">SUM(C47:D47)</f>
        <v>1091244.2936106666</v>
      </c>
      <c r="F47" s="296">
        <v>100056.96000000001</v>
      </c>
      <c r="G47" s="296">
        <v>838809.82881733344</v>
      </c>
      <c r="H47" s="297">
        <f t="shared" si="0"/>
        <v>938866.78881733341</v>
      </c>
    </row>
    <row r="48" spans="1:8" s="3" customFormat="1" ht="15.75">
      <c r="A48" s="260">
        <v>8.3000000000000007</v>
      </c>
      <c r="B48" s="262" t="s">
        <v>344</v>
      </c>
      <c r="C48" s="296">
        <v>792.96</v>
      </c>
      <c r="D48" s="296">
        <v>1023281.9117439999</v>
      </c>
      <c r="E48" s="319">
        <f t="shared" si="1"/>
        <v>1024074.8717439999</v>
      </c>
      <c r="F48" s="296">
        <v>90230.293333333335</v>
      </c>
      <c r="G48" s="296">
        <v>838466.29148400004</v>
      </c>
      <c r="H48" s="297">
        <f t="shared" si="0"/>
        <v>928696.58481733338</v>
      </c>
    </row>
    <row r="49" spans="1:8" s="3" customFormat="1" ht="15.75">
      <c r="A49" s="260">
        <v>8.4</v>
      </c>
      <c r="B49" s="262" t="s">
        <v>345</v>
      </c>
      <c r="C49" s="296">
        <v>792.96</v>
      </c>
      <c r="D49" s="296">
        <v>848753.49254400004</v>
      </c>
      <c r="E49" s="319">
        <f t="shared" si="1"/>
        <v>849546.452544</v>
      </c>
      <c r="F49" s="296">
        <v>67032.960000000021</v>
      </c>
      <c r="G49" s="296">
        <v>801754.64281733346</v>
      </c>
      <c r="H49" s="297">
        <f t="shared" si="0"/>
        <v>868787.60281733354</v>
      </c>
    </row>
    <row r="50" spans="1:8" s="3" customFormat="1" ht="15.75">
      <c r="A50" s="260">
        <v>8.5</v>
      </c>
      <c r="B50" s="262" t="s">
        <v>346</v>
      </c>
      <c r="C50" s="296">
        <v>792.96</v>
      </c>
      <c r="D50" s="296">
        <v>848753.49254400004</v>
      </c>
      <c r="E50" s="319">
        <f t="shared" si="1"/>
        <v>849546.452544</v>
      </c>
      <c r="F50" s="296">
        <v>792.96</v>
      </c>
      <c r="G50" s="296">
        <v>701975.78588400001</v>
      </c>
      <c r="H50" s="297">
        <f t="shared" si="0"/>
        <v>702768.74588399997</v>
      </c>
    </row>
    <row r="51" spans="1:8" s="3" customFormat="1" ht="15.75">
      <c r="A51" s="260">
        <v>8.6</v>
      </c>
      <c r="B51" s="262" t="s">
        <v>347</v>
      </c>
      <c r="C51" s="296">
        <v>792.96</v>
      </c>
      <c r="D51" s="296">
        <v>848753.49254400004</v>
      </c>
      <c r="E51" s="319">
        <f t="shared" si="1"/>
        <v>849546.452544</v>
      </c>
      <c r="F51" s="296">
        <v>792.96</v>
      </c>
      <c r="G51" s="296">
        <v>701975.78588400001</v>
      </c>
      <c r="H51" s="297">
        <f t="shared" si="0"/>
        <v>702768.74588399997</v>
      </c>
    </row>
    <row r="52" spans="1:8" s="3" customFormat="1" ht="15.75">
      <c r="A52" s="260">
        <v>8.6999999999999993</v>
      </c>
      <c r="B52" s="262" t="s">
        <v>348</v>
      </c>
      <c r="C52" s="296">
        <v>2947.1679999999997</v>
      </c>
      <c r="D52" s="296">
        <v>1414913.7667647998</v>
      </c>
      <c r="E52" s="319">
        <f t="shared" si="1"/>
        <v>1417860.9347647999</v>
      </c>
      <c r="F52" s="296">
        <v>3751.141333333333</v>
      </c>
      <c r="G52" s="296">
        <v>1726319.9909602667</v>
      </c>
      <c r="H52" s="297">
        <f t="shared" si="0"/>
        <v>1730071.1322936001</v>
      </c>
    </row>
    <row r="53" spans="1:8" s="3" customFormat="1" ht="26.25" thickBot="1">
      <c r="A53" s="265">
        <v>9</v>
      </c>
      <c r="B53" s="266" t="s">
        <v>349</v>
      </c>
      <c r="C53" s="320"/>
      <c r="D53" s="320"/>
      <c r="E53" s="321">
        <v>0</v>
      </c>
      <c r="F53" s="320"/>
      <c r="G53" s="320"/>
      <c r="H53" s="303"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21"/>
  <sheetViews>
    <sheetView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C12" sqref="C12"/>
    </sheetView>
  </sheetViews>
  <sheetFormatPr defaultColWidth="9.140625" defaultRowHeight="12.75"/>
  <cols>
    <col min="1" max="1" width="9.5703125" style="2" bestFit="1" customWidth="1"/>
    <col min="2" max="2" width="93.5703125" style="2" customWidth="1"/>
    <col min="3" max="4" width="12.7109375" style="2" customWidth="1"/>
    <col min="5" max="11" width="9.7109375" style="13" customWidth="1"/>
    <col min="12" max="16384" width="9.140625" style="13"/>
  </cols>
  <sheetData>
    <row r="1" spans="1:8" ht="15">
      <c r="A1" s="18" t="s">
        <v>204</v>
      </c>
      <c r="B1" s="2" t="str">
        <f>'1. key ratios'!$B$1</f>
        <v>სს "ვითიბი ბანკი ჯორჯია"</v>
      </c>
      <c r="C1" s="17"/>
    </row>
    <row r="2" spans="1:8" ht="15">
      <c r="A2" s="18" t="s">
        <v>205</v>
      </c>
      <c r="B2" s="418">
        <f>'1. key ratios'!$B$2</f>
        <v>42916</v>
      </c>
      <c r="C2" s="30"/>
      <c r="D2" s="19"/>
      <c r="E2" s="12"/>
      <c r="F2" s="12"/>
      <c r="G2" s="12"/>
      <c r="H2" s="12"/>
    </row>
    <row r="3" spans="1:8" ht="15">
      <c r="A3" s="18"/>
      <c r="B3" s="17"/>
      <c r="C3" s="30"/>
      <c r="D3" s="19"/>
      <c r="E3" s="12"/>
      <c r="F3" s="12"/>
      <c r="G3" s="12"/>
      <c r="H3" s="12"/>
    </row>
    <row r="4" spans="1:8" ht="15" customHeight="1" thickBot="1">
      <c r="A4" s="254" t="s">
        <v>356</v>
      </c>
      <c r="B4" s="255" t="s">
        <v>201</v>
      </c>
      <c r="C4" s="254"/>
      <c r="D4" s="256" t="s">
        <v>106</v>
      </c>
    </row>
    <row r="5" spans="1:8" ht="15" customHeight="1">
      <c r="A5" s="250" t="s">
        <v>34</v>
      </c>
      <c r="B5" s="251"/>
      <c r="C5" s="252" t="s">
        <v>5</v>
      </c>
      <c r="D5" s="253" t="s">
        <v>6</v>
      </c>
    </row>
    <row r="6" spans="1:8" ht="15" customHeight="1">
      <c r="A6" s="155">
        <v>1</v>
      </c>
      <c r="B6" s="66" t="s">
        <v>209</v>
      </c>
      <c r="C6" s="322">
        <f>C7+C9+C10+C11</f>
        <v>1386065156.185775</v>
      </c>
      <c r="D6" s="323">
        <f>D7+D9+D10+D11</f>
        <v>1421625326.4228299</v>
      </c>
    </row>
    <row r="7" spans="1:8" ht="15" customHeight="1">
      <c r="A7" s="155">
        <v>1.1000000000000001</v>
      </c>
      <c r="B7" s="67" t="s">
        <v>28</v>
      </c>
      <c r="C7" s="324">
        <v>987092740.17581499</v>
      </c>
      <c r="D7" s="325">
        <v>1011642634.206875</v>
      </c>
    </row>
    <row r="8" spans="1:8" ht="25.5">
      <c r="A8" s="155" t="s">
        <v>273</v>
      </c>
      <c r="B8" s="213" t="s">
        <v>350</v>
      </c>
      <c r="C8" s="324">
        <v>2018245</v>
      </c>
      <c r="D8" s="325">
        <v>2894890</v>
      </c>
    </row>
    <row r="9" spans="1:8" ht="15" customHeight="1">
      <c r="A9" s="155">
        <v>1.2</v>
      </c>
      <c r="B9" s="67" t="s">
        <v>29</v>
      </c>
      <c r="C9" s="324">
        <v>80948397.075409994</v>
      </c>
      <c r="D9" s="325">
        <v>88080588.113250002</v>
      </c>
    </row>
    <row r="10" spans="1:8" ht="15" customHeight="1">
      <c r="A10" s="155">
        <v>1.3</v>
      </c>
      <c r="B10" s="67" t="s">
        <v>30</v>
      </c>
      <c r="C10" s="326">
        <v>317860822.75455004</v>
      </c>
      <c r="D10" s="325">
        <v>321644222.42467499</v>
      </c>
    </row>
    <row r="11" spans="1:8" ht="15" customHeight="1">
      <c r="A11" s="155">
        <v>1.4</v>
      </c>
      <c r="B11" s="214" t="s">
        <v>89</v>
      </c>
      <c r="C11" s="326">
        <v>163196.18</v>
      </c>
      <c r="D11" s="325">
        <v>257881.67803000004</v>
      </c>
    </row>
    <row r="12" spans="1:8" ht="15" customHeight="1">
      <c r="A12" s="155">
        <v>2</v>
      </c>
      <c r="B12" s="66" t="s">
        <v>210</v>
      </c>
      <c r="C12" s="324">
        <v>36080487.289388709</v>
      </c>
      <c r="D12" s="325">
        <v>1568647.6425773087</v>
      </c>
    </row>
    <row r="13" spans="1:8" ht="15" customHeight="1">
      <c r="A13" s="155">
        <v>3</v>
      </c>
      <c r="B13" s="66" t="s">
        <v>208</v>
      </c>
      <c r="C13" s="326">
        <v>114256066.59999999</v>
      </c>
      <c r="D13" s="325">
        <v>114256066.59999999</v>
      </c>
    </row>
    <row r="14" spans="1:8" ht="15" customHeight="1" thickBot="1">
      <c r="A14" s="156">
        <v>4</v>
      </c>
      <c r="B14" s="157" t="s">
        <v>274</v>
      </c>
      <c r="C14" s="327">
        <f>C6+C12+C13</f>
        <v>1536401710.0751636</v>
      </c>
      <c r="D14" s="328">
        <f>D6+D12+D13</f>
        <v>1537450040.6654072</v>
      </c>
    </row>
    <row r="15" spans="1:8" ht="15" customHeight="1">
      <c r="A15" s="68"/>
      <c r="B15" s="69"/>
      <c r="C15" s="70"/>
      <c r="D15" s="70"/>
    </row>
    <row r="16" spans="1:8">
      <c r="B16" s="24"/>
    </row>
    <row r="17" spans="2:2">
      <c r="B17" s="117"/>
    </row>
    <row r="18" spans="2:2">
      <c r="B18" s="117"/>
    </row>
    <row r="19" spans="2:2">
      <c r="B19" s="117"/>
    </row>
    <row r="20" spans="2:2">
      <c r="B20" s="117"/>
    </row>
    <row r="21" spans="2:2">
      <c r="B21" s="11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C2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1" sqref="B1:B2"/>
    </sheetView>
  </sheetViews>
  <sheetFormatPr defaultRowHeight="15"/>
  <cols>
    <col min="1" max="1" width="9.5703125" style="2" bestFit="1" customWidth="1"/>
    <col min="2" max="2" width="90.42578125" style="2" bestFit="1" customWidth="1"/>
    <col min="3" max="3" width="9.140625" style="2"/>
  </cols>
  <sheetData>
    <row r="1" spans="1:3">
      <c r="A1" s="2" t="s">
        <v>204</v>
      </c>
      <c r="B1" s="2" t="str">
        <f>'1. key ratios'!$B$1</f>
        <v>სს "ვითიბი ბანკი ჯორჯია"</v>
      </c>
    </row>
    <row r="2" spans="1:3">
      <c r="A2" s="2" t="s">
        <v>205</v>
      </c>
      <c r="B2" s="418">
        <f>'1. key ratios'!$B$2</f>
        <v>42916</v>
      </c>
    </row>
    <row r="4" spans="1:3" ht="16.5" customHeight="1" thickBot="1">
      <c r="A4" s="267" t="s">
        <v>357</v>
      </c>
      <c r="B4" s="71" t="s">
        <v>162</v>
      </c>
      <c r="C4" s="14"/>
    </row>
    <row r="5" spans="1:3" ht="15.75">
      <c r="A5" s="11"/>
      <c r="B5" s="431" t="s">
        <v>163</v>
      </c>
      <c r="C5" s="432"/>
    </row>
    <row r="6" spans="1:3">
      <c r="A6" s="15">
        <v>1</v>
      </c>
      <c r="B6" s="73" t="s">
        <v>401</v>
      </c>
      <c r="C6" s="74"/>
    </row>
    <row r="7" spans="1:3">
      <c r="A7" s="15">
        <v>2</v>
      </c>
      <c r="B7" s="73" t="s">
        <v>402</v>
      </c>
      <c r="C7" s="74"/>
    </row>
    <row r="8" spans="1:3">
      <c r="A8" s="15">
        <v>3</v>
      </c>
      <c r="B8" s="73" t="s">
        <v>403</v>
      </c>
      <c r="C8" s="74"/>
    </row>
    <row r="9" spans="1:3">
      <c r="A9" s="15">
        <v>4</v>
      </c>
      <c r="B9" s="73" t="s">
        <v>404</v>
      </c>
      <c r="C9" s="74"/>
    </row>
    <row r="10" spans="1:3">
      <c r="A10" s="15">
        <v>5</v>
      </c>
      <c r="B10" s="73" t="s">
        <v>405</v>
      </c>
      <c r="C10" s="74"/>
    </row>
    <row r="11" spans="1:3">
      <c r="A11" s="15"/>
      <c r="B11" s="433"/>
      <c r="C11" s="434"/>
    </row>
    <row r="12" spans="1:3" ht="15.75">
      <c r="A12" s="15"/>
      <c r="B12" s="435" t="s">
        <v>164</v>
      </c>
      <c r="C12" s="436"/>
    </row>
    <row r="13" spans="1:3" ht="15.75">
      <c r="A13" s="15">
        <v>1</v>
      </c>
      <c r="B13" s="28" t="s">
        <v>406</v>
      </c>
      <c r="C13" s="72"/>
    </row>
    <row r="14" spans="1:3" ht="15.75">
      <c r="A14" s="15">
        <v>2</v>
      </c>
      <c r="B14" s="28" t="s">
        <v>407</v>
      </c>
      <c r="C14" s="72"/>
    </row>
    <row r="15" spans="1:3" ht="15.75">
      <c r="A15" s="15">
        <v>3</v>
      </c>
      <c r="B15" s="28" t="s">
        <v>408</v>
      </c>
      <c r="C15" s="72"/>
    </row>
    <row r="16" spans="1:3" ht="15.75">
      <c r="A16" s="15">
        <v>4</v>
      </c>
      <c r="B16" s="28" t="s">
        <v>409</v>
      </c>
      <c r="C16" s="72"/>
    </row>
    <row r="17" spans="1:3" ht="15.75">
      <c r="A17" s="15">
        <v>5</v>
      </c>
      <c r="B17" s="28" t="s">
        <v>410</v>
      </c>
      <c r="C17" s="72"/>
    </row>
    <row r="18" spans="1:3" ht="15.75">
      <c r="A18" s="15">
        <v>6</v>
      </c>
      <c r="B18" s="28" t="s">
        <v>411</v>
      </c>
      <c r="C18" s="72"/>
    </row>
    <row r="19" spans="1:3" ht="15.75" customHeight="1">
      <c r="A19" s="15"/>
      <c r="B19" s="28"/>
      <c r="C19" s="29"/>
    </row>
    <row r="20" spans="1:3" ht="30" customHeight="1">
      <c r="A20" s="15"/>
      <c r="B20" s="437" t="s">
        <v>165</v>
      </c>
      <c r="C20" s="438"/>
    </row>
    <row r="21" spans="1:3">
      <c r="A21" s="15">
        <v>1</v>
      </c>
      <c r="B21" s="73" t="s">
        <v>412</v>
      </c>
      <c r="C21" s="410">
        <v>0.97142084399999995</v>
      </c>
    </row>
    <row r="22" spans="1:3">
      <c r="A22" s="15">
        <v>2</v>
      </c>
      <c r="B22" s="73" t="s">
        <v>413</v>
      </c>
      <c r="C22" s="410">
        <v>1.6091581000000001E-2</v>
      </c>
    </row>
    <row r="23" spans="1:3" ht="15.75" customHeight="1">
      <c r="A23" s="15"/>
      <c r="B23" s="73"/>
      <c r="C23" s="74"/>
    </row>
    <row r="24" spans="1:3" ht="29.25" customHeight="1">
      <c r="A24" s="15"/>
      <c r="B24" s="437" t="s">
        <v>297</v>
      </c>
      <c r="C24" s="438"/>
    </row>
    <row r="25" spans="1:3">
      <c r="A25" s="15">
        <v>1</v>
      </c>
      <c r="B25" s="73" t="s">
        <v>414</v>
      </c>
      <c r="C25" s="410">
        <v>0.59160000000000001</v>
      </c>
    </row>
    <row r="26" spans="1:3" ht="16.5" thickBot="1">
      <c r="A26" s="16"/>
      <c r="B26" s="75"/>
      <c r="C26" s="76"/>
    </row>
  </sheetData>
  <mergeCells count="5">
    <mergeCell ref="B5:C5"/>
    <mergeCell ref="B11:C11"/>
    <mergeCell ref="B12:C12"/>
    <mergeCell ref="B24:C24"/>
    <mergeCell ref="B20:C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I37"/>
  <sheetViews>
    <sheetView zoomScaleNormal="100" workbookViewId="0">
      <pane xSplit="1" ySplit="5" topLeftCell="B6" activePane="bottomRight" state="frozen"/>
      <selection activeCell="H6" sqref="H6"/>
      <selection pane="topRight" activeCell="H6" sqref="H6"/>
      <selection pane="bottomLeft" activeCell="H6" sqref="H6"/>
      <selection pane="bottomRight" activeCell="B6" sqref="B6:B7"/>
    </sheetView>
  </sheetViews>
  <sheetFormatPr defaultRowHeight="15"/>
  <cols>
    <col min="1" max="1" width="9.5703125" style="2" bestFit="1" customWidth="1"/>
    <col min="2" max="2" width="47.5703125" style="2" customWidth="1"/>
    <col min="3" max="3" width="28" style="2" customWidth="1"/>
    <col min="4" max="4" width="22.42578125" style="2" customWidth="1"/>
    <col min="5" max="5" width="18.85546875" style="2" customWidth="1"/>
    <col min="6" max="6" width="25.42578125" style="2" customWidth="1"/>
    <col min="7" max="7" width="23.28515625" customWidth="1"/>
    <col min="8" max="8" width="12" bestFit="1" customWidth="1"/>
    <col min="9" max="9" width="12.5703125" bestFit="1" customWidth="1"/>
  </cols>
  <sheetData>
    <row r="1" spans="1:9" ht="15.75">
      <c r="A1" s="18" t="s">
        <v>204</v>
      </c>
      <c r="B1" s="2" t="str">
        <f>'1. key ratios'!$B$1</f>
        <v>სს "ვითიბი ბანკი ჯორჯია"</v>
      </c>
    </row>
    <row r="2" spans="1:9" s="22" customFormat="1" ht="15.75" customHeight="1">
      <c r="A2" s="22" t="s">
        <v>205</v>
      </c>
      <c r="B2" s="418">
        <f>'1. key ratios'!$B$2</f>
        <v>42916</v>
      </c>
    </row>
    <row r="3" spans="1:9" s="22" customFormat="1" ht="15.75" customHeight="1"/>
    <row r="4" spans="1:9" s="22" customFormat="1" ht="15.75" customHeight="1" thickBot="1">
      <c r="A4" s="272" t="s">
        <v>358</v>
      </c>
      <c r="B4" s="273" t="s">
        <v>285</v>
      </c>
      <c r="C4" s="229"/>
      <c r="D4" s="229"/>
      <c r="E4" s="229"/>
      <c r="F4" s="229"/>
      <c r="G4" s="230" t="s">
        <v>106</v>
      </c>
    </row>
    <row r="5" spans="1:9" s="137" customFormat="1" ht="17.45" customHeight="1">
      <c r="A5" s="271"/>
      <c r="B5" s="271"/>
      <c r="C5" s="227" t="s">
        <v>0</v>
      </c>
      <c r="D5" s="227" t="s">
        <v>1</v>
      </c>
      <c r="E5" s="227" t="s">
        <v>2</v>
      </c>
      <c r="F5" s="227" t="s">
        <v>3</v>
      </c>
      <c r="G5" s="279" t="s">
        <v>284</v>
      </c>
    </row>
    <row r="6" spans="1:9" s="181" customFormat="1" ht="14.45" customHeight="1">
      <c r="A6" s="270"/>
      <c r="B6" s="439" t="s">
        <v>249</v>
      </c>
      <c r="C6" s="439" t="s">
        <v>248</v>
      </c>
      <c r="D6" s="440" t="s">
        <v>247</v>
      </c>
      <c r="E6" s="441"/>
      <c r="F6" s="441"/>
      <c r="G6" s="442" t="s">
        <v>399</v>
      </c>
      <c r="I6"/>
    </row>
    <row r="7" spans="1:9" s="181" customFormat="1" ht="99.6" customHeight="1">
      <c r="A7" s="270"/>
      <c r="B7" s="439"/>
      <c r="C7" s="439"/>
      <c r="D7" s="215" t="s">
        <v>246</v>
      </c>
      <c r="E7" s="215" t="s">
        <v>290</v>
      </c>
      <c r="F7" s="228" t="s">
        <v>245</v>
      </c>
      <c r="G7" s="443"/>
      <c r="I7"/>
    </row>
    <row r="8" spans="1:9">
      <c r="A8" s="386">
        <v>1</v>
      </c>
      <c r="B8" s="268" t="s">
        <v>167</v>
      </c>
      <c r="C8" s="389">
        <v>52700575</v>
      </c>
      <c r="D8" s="389"/>
      <c r="E8" s="389">
        <v>52700575</v>
      </c>
      <c r="F8" s="390"/>
      <c r="G8" s="391">
        <f>E8+F8</f>
        <v>52700575</v>
      </c>
    </row>
    <row r="9" spans="1:9">
      <c r="A9" s="386">
        <v>2</v>
      </c>
      <c r="B9" s="268" t="s">
        <v>168</v>
      </c>
      <c r="C9" s="389">
        <v>149373721</v>
      </c>
      <c r="D9" s="389"/>
      <c r="E9" s="389">
        <v>149373721</v>
      </c>
      <c r="F9" s="390"/>
      <c r="G9" s="391">
        <f t="shared" ref="G9:G20" si="0">E9+F9</f>
        <v>149373721</v>
      </c>
    </row>
    <row r="10" spans="1:9">
      <c r="A10" s="386">
        <v>3</v>
      </c>
      <c r="B10" s="268" t="s">
        <v>244</v>
      </c>
      <c r="C10" s="389">
        <v>214416830</v>
      </c>
      <c r="D10" s="389"/>
      <c r="E10" s="389">
        <v>214416830</v>
      </c>
      <c r="F10" s="390"/>
      <c r="G10" s="391">
        <f t="shared" si="0"/>
        <v>214416830</v>
      </c>
    </row>
    <row r="11" spans="1:9" ht="25.5">
      <c r="A11" s="386">
        <v>4</v>
      </c>
      <c r="B11" s="268" t="s">
        <v>198</v>
      </c>
      <c r="C11" s="389">
        <v>0</v>
      </c>
      <c r="D11" s="389"/>
      <c r="E11" s="389">
        <v>0</v>
      </c>
      <c r="F11" s="390"/>
      <c r="G11" s="391">
        <f t="shared" si="0"/>
        <v>0</v>
      </c>
    </row>
    <row r="12" spans="1:9">
      <c r="A12" s="386">
        <v>5</v>
      </c>
      <c r="B12" s="268" t="s">
        <v>170</v>
      </c>
      <c r="C12" s="389">
        <v>111810104</v>
      </c>
      <c r="D12" s="389"/>
      <c r="E12" s="389">
        <v>111810104</v>
      </c>
      <c r="F12" s="390"/>
      <c r="G12" s="391">
        <f t="shared" si="0"/>
        <v>111810104</v>
      </c>
    </row>
    <row r="13" spans="1:9">
      <c r="A13" s="386">
        <v>6.1</v>
      </c>
      <c r="B13" s="268" t="s">
        <v>171</v>
      </c>
      <c r="C13" s="392">
        <v>923169883.45108771</v>
      </c>
      <c r="D13" s="389"/>
      <c r="E13" s="389">
        <v>923169883.45108771</v>
      </c>
      <c r="F13" s="390">
        <v>463527542.75</v>
      </c>
      <c r="G13" s="391">
        <f t="shared" si="0"/>
        <v>1386697426.2010877</v>
      </c>
    </row>
    <row r="14" spans="1:9">
      <c r="A14" s="386">
        <v>6.2</v>
      </c>
      <c r="B14" s="269" t="s">
        <v>172</v>
      </c>
      <c r="C14" s="392">
        <v>-55860401.272518359</v>
      </c>
      <c r="D14" s="389"/>
      <c r="E14" s="389">
        <v>-55860401.272518359</v>
      </c>
      <c r="F14" s="390">
        <v>-33130317.04000001</v>
      </c>
      <c r="G14" s="391">
        <f t="shared" si="0"/>
        <v>-88990718.312518373</v>
      </c>
    </row>
    <row r="15" spans="1:9">
      <c r="A15" s="386">
        <v>6</v>
      </c>
      <c r="B15" s="268" t="s">
        <v>243</v>
      </c>
      <c r="C15" s="389">
        <v>867309482.17856932</v>
      </c>
      <c r="D15" s="389"/>
      <c r="E15" s="389">
        <v>867309482.17856932</v>
      </c>
      <c r="F15" s="390">
        <v>430397225.70999998</v>
      </c>
      <c r="G15" s="391">
        <f t="shared" si="0"/>
        <v>1297706707.8885694</v>
      </c>
    </row>
    <row r="16" spans="1:9" ht="25.5">
      <c r="A16" s="386">
        <v>7</v>
      </c>
      <c r="B16" s="268" t="s">
        <v>174</v>
      </c>
      <c r="C16" s="389">
        <v>7712854</v>
      </c>
      <c r="D16" s="389"/>
      <c r="E16" s="389">
        <v>7712854</v>
      </c>
      <c r="F16" s="390"/>
      <c r="G16" s="391">
        <f t="shared" si="0"/>
        <v>7712854</v>
      </c>
    </row>
    <row r="17" spans="1:9">
      <c r="A17" s="386">
        <v>8</v>
      </c>
      <c r="B17" s="268" t="s">
        <v>175</v>
      </c>
      <c r="C17" s="389">
        <v>5427909.2410000004</v>
      </c>
      <c r="D17" s="389"/>
      <c r="E17" s="389">
        <v>5427909.2410000004</v>
      </c>
      <c r="F17" s="390"/>
      <c r="G17" s="391">
        <f t="shared" si="0"/>
        <v>5427909.2410000004</v>
      </c>
      <c r="H17" s="6"/>
      <c r="I17" s="6"/>
    </row>
    <row r="18" spans="1:9">
      <c r="A18" s="386">
        <v>9</v>
      </c>
      <c r="B18" s="268" t="s">
        <v>176</v>
      </c>
      <c r="C18" s="389">
        <v>54000</v>
      </c>
      <c r="D18" s="389"/>
      <c r="E18" s="389">
        <v>54000</v>
      </c>
      <c r="F18" s="390"/>
      <c r="G18" s="391">
        <f t="shared" si="0"/>
        <v>54000</v>
      </c>
      <c r="I18" s="6"/>
    </row>
    <row r="19" spans="1:9" ht="25.5">
      <c r="A19" s="386">
        <v>10</v>
      </c>
      <c r="B19" s="268" t="s">
        <v>177</v>
      </c>
      <c r="C19" s="389">
        <v>42696550</v>
      </c>
      <c r="D19" s="389">
        <v>8469793</v>
      </c>
      <c r="E19" s="389">
        <v>34226757</v>
      </c>
      <c r="F19" s="390"/>
      <c r="G19" s="391">
        <f t="shared" si="0"/>
        <v>34226757</v>
      </c>
      <c r="I19" s="6"/>
    </row>
    <row r="20" spans="1:9">
      <c r="A20" s="386">
        <v>11</v>
      </c>
      <c r="B20" s="268" t="s">
        <v>178</v>
      </c>
      <c r="C20" s="389">
        <v>13695203.06408472</v>
      </c>
      <c r="D20" s="389"/>
      <c r="E20" s="389">
        <v>13695203.06408472</v>
      </c>
      <c r="F20" s="390">
        <v>4073920.16408472</v>
      </c>
      <c r="G20" s="391">
        <f t="shared" si="0"/>
        <v>17769123.228169441</v>
      </c>
    </row>
    <row r="21" spans="1:9" ht="51.75" thickBot="1">
      <c r="A21" s="275"/>
      <c r="B21" s="274" t="s">
        <v>395</v>
      </c>
      <c r="C21" s="393">
        <f>SUM(C8:C12, C15:C20)</f>
        <v>1465197228.483654</v>
      </c>
      <c r="D21" s="393">
        <f t="shared" ref="D21:E21" si="1">SUM(D8:D12, D15:D20)</f>
        <v>8469793</v>
      </c>
      <c r="E21" s="393">
        <f t="shared" si="1"/>
        <v>1456727435.483654</v>
      </c>
      <c r="F21" s="393">
        <f>SUM(F8:F12, F15:F20)</f>
        <v>434471145.87408471</v>
      </c>
      <c r="G21" s="393">
        <f>SUM(G8:G12, G15:G20)</f>
        <v>1891198581.3577387</v>
      </c>
    </row>
    <row r="22" spans="1:9">
      <c r="A22"/>
      <c r="B22"/>
      <c r="C22"/>
      <c r="D22"/>
      <c r="E22"/>
      <c r="F22"/>
    </row>
    <row r="23" spans="1:9">
      <c r="A23"/>
      <c r="B23"/>
      <c r="C23"/>
      <c r="D23"/>
      <c r="E23"/>
      <c r="F23"/>
    </row>
    <row r="25" spans="1:9" s="2" customFormat="1">
      <c r="B25" s="78"/>
      <c r="G25"/>
      <c r="H25"/>
      <c r="I25"/>
    </row>
    <row r="26" spans="1:9" s="2" customFormat="1">
      <c r="B26" s="79"/>
      <c r="G26"/>
      <c r="H26"/>
      <c r="I26"/>
    </row>
    <row r="27" spans="1:9" s="2" customFormat="1">
      <c r="B27" s="78"/>
      <c r="G27"/>
      <c r="H27"/>
      <c r="I27"/>
    </row>
    <row r="28" spans="1:9" s="2" customFormat="1">
      <c r="B28" s="78"/>
      <c r="G28"/>
      <c r="H28"/>
      <c r="I28"/>
    </row>
    <row r="29" spans="1:9" s="2" customFormat="1">
      <c r="B29" s="78"/>
      <c r="G29"/>
      <c r="H29"/>
      <c r="I29"/>
    </row>
    <row r="30" spans="1:9" s="2" customFormat="1">
      <c r="B30" s="78"/>
      <c r="G30"/>
      <c r="H30"/>
      <c r="I30"/>
    </row>
    <row r="31" spans="1:9" s="2" customFormat="1">
      <c r="B31" s="78"/>
      <c r="G31"/>
      <c r="H31"/>
      <c r="I31"/>
    </row>
    <row r="32" spans="1:9" s="2" customFormat="1">
      <c r="B32" s="79"/>
      <c r="G32"/>
      <c r="H32"/>
      <c r="I32"/>
    </row>
    <row r="33" spans="2:9" s="2" customFormat="1">
      <c r="B33" s="79"/>
      <c r="G33"/>
      <c r="H33"/>
      <c r="I33"/>
    </row>
    <row r="34" spans="2:9" s="2" customFormat="1">
      <c r="B34" s="79"/>
      <c r="G34"/>
      <c r="H34"/>
      <c r="I34"/>
    </row>
    <row r="35" spans="2:9" s="2" customFormat="1">
      <c r="B35" s="79"/>
      <c r="G35"/>
      <c r="H35"/>
      <c r="I35"/>
    </row>
    <row r="36" spans="2:9" s="2" customFormat="1">
      <c r="B36" s="79"/>
      <c r="G36"/>
      <c r="H36"/>
      <c r="I36"/>
    </row>
    <row r="37" spans="2:9" s="2" customFormat="1">
      <c r="B37" s="79"/>
      <c r="G37"/>
      <c r="H37"/>
      <c r="I37"/>
    </row>
  </sheetData>
  <mergeCells count="4">
    <mergeCell ref="B6:B7"/>
    <mergeCell ref="C6:C7"/>
    <mergeCell ref="D6:F6"/>
    <mergeCell ref="G6:G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I33"/>
  <sheetViews>
    <sheetView zoomScaleNormal="100" workbookViewId="0">
      <pane xSplit="1" ySplit="4" topLeftCell="B5" activePane="bottomRight" state="frozen"/>
      <selection activeCell="H6" sqref="H6"/>
      <selection pane="topRight" activeCell="H6" sqref="H6"/>
      <selection pane="bottomLeft" activeCell="H6" sqref="H6"/>
      <selection pane="bottomRight" activeCell="B1" sqref="B1:B2"/>
    </sheetView>
  </sheetViews>
  <sheetFormatPr defaultRowHeight="15" outlineLevelRow="1"/>
  <cols>
    <col min="1" max="1" width="9.5703125" style="2" bestFit="1" customWidth="1"/>
    <col min="2" max="2" width="114.28515625" style="2" customWidth="1"/>
    <col min="3" max="3" width="18.85546875" customWidth="1"/>
    <col min="4" max="4" width="25.42578125" customWidth="1"/>
    <col min="5" max="5" width="24.28515625" customWidth="1"/>
    <col min="6" max="6" width="24" customWidth="1"/>
    <col min="7" max="7" width="10" bestFit="1" customWidth="1"/>
    <col min="8" max="8" width="12" bestFit="1" customWidth="1"/>
    <col min="9" max="9" width="12.5703125" bestFit="1" customWidth="1"/>
  </cols>
  <sheetData>
    <row r="1" spans="1:6" ht="15.75">
      <c r="A1" s="18" t="s">
        <v>204</v>
      </c>
      <c r="B1" s="2" t="str">
        <f>'1. key ratios'!$B$1</f>
        <v>სს "ვითიბი ბანკი ჯორჯია"</v>
      </c>
    </row>
    <row r="2" spans="1:6" s="22" customFormat="1" ht="15.75" customHeight="1">
      <c r="A2" s="22" t="s">
        <v>205</v>
      </c>
      <c r="B2" s="418">
        <f>'1. key ratios'!$B$2</f>
        <v>42916</v>
      </c>
      <c r="C2"/>
      <c r="D2"/>
      <c r="E2"/>
      <c r="F2"/>
    </row>
    <row r="3" spans="1:6" s="22" customFormat="1" ht="15.75" customHeight="1">
      <c r="C3"/>
      <c r="D3"/>
      <c r="E3"/>
      <c r="F3"/>
    </row>
    <row r="4" spans="1:6" s="22" customFormat="1" ht="26.25" thickBot="1">
      <c r="A4" s="22" t="s">
        <v>359</v>
      </c>
      <c r="B4" s="236" t="s">
        <v>289</v>
      </c>
      <c r="C4" s="230" t="s">
        <v>106</v>
      </c>
      <c r="D4"/>
      <c r="E4"/>
      <c r="F4"/>
    </row>
    <row r="5" spans="1:6" ht="26.25">
      <c r="A5" s="231">
        <v>1</v>
      </c>
      <c r="B5" s="232" t="s">
        <v>369</v>
      </c>
      <c r="C5" s="329">
        <f>'7. LI1'!G21</f>
        <v>1891198581.3577387</v>
      </c>
    </row>
    <row r="6" spans="1:6" s="217" customFormat="1">
      <c r="A6" s="136">
        <v>2.1</v>
      </c>
      <c r="B6" s="238" t="s">
        <v>291</v>
      </c>
      <c r="C6" s="330">
        <v>153728889.90000007</v>
      </c>
    </row>
    <row r="7" spans="1:6" s="4" customFormat="1" ht="25.5" outlineLevel="1">
      <c r="A7" s="237">
        <v>2.2000000000000002</v>
      </c>
      <c r="B7" s="233" t="s">
        <v>292</v>
      </c>
      <c r="C7" s="331">
        <v>8159809</v>
      </c>
    </row>
    <row r="8" spans="1:6" s="4" customFormat="1" ht="26.25">
      <c r="A8" s="237">
        <v>3</v>
      </c>
      <c r="B8" s="234" t="s">
        <v>370</v>
      </c>
      <c r="C8" s="332">
        <f>SUM(C5:C7)</f>
        <v>2053087280.2577388</v>
      </c>
    </row>
    <row r="9" spans="1:6" s="217" customFormat="1">
      <c r="A9" s="136">
        <v>4</v>
      </c>
      <c r="B9" s="241" t="s">
        <v>286</v>
      </c>
      <c r="C9" s="330">
        <v>24512909.781550523</v>
      </c>
    </row>
    <row r="10" spans="1:6" s="4" customFormat="1" ht="25.5" outlineLevel="1">
      <c r="A10" s="237">
        <v>5.0999999999999996</v>
      </c>
      <c r="B10" s="233" t="s">
        <v>298</v>
      </c>
      <c r="C10" s="331">
        <v>-52565295.753999993</v>
      </c>
    </row>
    <row r="11" spans="1:6" s="4" customFormat="1" ht="25.5" outlineLevel="1">
      <c r="A11" s="237">
        <v>5.2</v>
      </c>
      <c r="B11" s="233" t="s">
        <v>299</v>
      </c>
      <c r="C11" s="331">
        <v>-7996612.8200000003</v>
      </c>
    </row>
    <row r="12" spans="1:6" s="4" customFormat="1">
      <c r="A12" s="237">
        <v>6</v>
      </c>
      <c r="B12" s="239" t="s">
        <v>287</v>
      </c>
      <c r="C12" s="331">
        <v>-17863111.590599954</v>
      </c>
    </row>
    <row r="13" spans="1:6" s="4" customFormat="1" ht="15.75" thickBot="1">
      <c r="A13" s="240">
        <v>7</v>
      </c>
      <c r="B13" s="235" t="s">
        <v>288</v>
      </c>
      <c r="C13" s="333">
        <f>SUM(C8:C12)</f>
        <v>1999175169.8746893</v>
      </c>
    </row>
    <row r="17" spans="2:9" s="2" customFormat="1">
      <c r="B17" s="80"/>
      <c r="C17"/>
      <c r="D17"/>
      <c r="E17"/>
      <c r="F17"/>
      <c r="G17"/>
      <c r="H17"/>
      <c r="I17"/>
    </row>
    <row r="18" spans="2:9" s="2" customFormat="1">
      <c r="B18" s="77"/>
      <c r="C18"/>
      <c r="D18"/>
      <c r="E18"/>
      <c r="F18"/>
      <c r="G18"/>
      <c r="H18"/>
      <c r="I18"/>
    </row>
    <row r="19" spans="2:9" s="2" customFormat="1">
      <c r="B19" s="77"/>
      <c r="C19"/>
      <c r="D19"/>
      <c r="E19"/>
      <c r="F19"/>
      <c r="G19"/>
      <c r="H19"/>
      <c r="I19"/>
    </row>
    <row r="20" spans="2:9" s="2" customFormat="1">
      <c r="B20" s="79"/>
      <c r="C20"/>
      <c r="D20"/>
      <c r="E20"/>
      <c r="F20"/>
      <c r="G20"/>
      <c r="H20"/>
      <c r="I20"/>
    </row>
    <row r="21" spans="2:9" s="2" customFormat="1">
      <c r="B21" s="78"/>
      <c r="C21"/>
      <c r="D21"/>
      <c r="E21"/>
      <c r="F21"/>
      <c r="G21"/>
      <c r="H21"/>
      <c r="I21"/>
    </row>
    <row r="22" spans="2:9" s="2" customFormat="1">
      <c r="B22" s="79"/>
      <c r="C22"/>
      <c r="D22"/>
      <c r="E22"/>
      <c r="F22"/>
      <c r="G22"/>
      <c r="H22"/>
      <c r="I22"/>
    </row>
    <row r="23" spans="2:9" s="2" customFormat="1">
      <c r="B23" s="78"/>
      <c r="C23"/>
      <c r="D23"/>
      <c r="E23"/>
      <c r="F23"/>
      <c r="G23"/>
      <c r="H23"/>
      <c r="I23"/>
    </row>
    <row r="24" spans="2:9" s="2" customFormat="1">
      <c r="B24" s="78"/>
      <c r="C24"/>
      <c r="D24"/>
      <c r="E24"/>
      <c r="F24"/>
      <c r="G24"/>
      <c r="H24"/>
      <c r="I24"/>
    </row>
    <row r="25" spans="2:9" s="2" customFormat="1">
      <c r="B25" s="78"/>
      <c r="C25"/>
      <c r="D25"/>
      <c r="E25"/>
      <c r="F25"/>
      <c r="G25"/>
      <c r="H25"/>
      <c r="I25"/>
    </row>
    <row r="26" spans="2:9" s="2" customFormat="1">
      <c r="B26" s="78"/>
      <c r="C26"/>
      <c r="D26"/>
      <c r="E26"/>
      <c r="F26"/>
      <c r="G26"/>
      <c r="H26"/>
      <c r="I26"/>
    </row>
    <row r="27" spans="2:9" s="2" customFormat="1">
      <c r="B27" s="78"/>
      <c r="C27"/>
      <c r="D27"/>
      <c r="E27"/>
      <c r="F27"/>
      <c r="G27"/>
      <c r="H27"/>
      <c r="I27"/>
    </row>
    <row r="28" spans="2:9" s="2" customFormat="1">
      <c r="B28" s="79"/>
      <c r="C28"/>
      <c r="D28"/>
      <c r="E28"/>
      <c r="F28"/>
      <c r="G28"/>
      <c r="H28"/>
      <c r="I28"/>
    </row>
    <row r="29" spans="2:9" s="2" customFormat="1">
      <c r="B29" s="79"/>
      <c r="C29"/>
      <c r="D29"/>
      <c r="E29"/>
      <c r="F29"/>
      <c r="G29"/>
      <c r="H29"/>
      <c r="I29"/>
    </row>
    <row r="30" spans="2:9" s="2" customFormat="1">
      <c r="B30" s="79"/>
      <c r="C30"/>
      <c r="D30"/>
      <c r="E30"/>
      <c r="F30"/>
      <c r="G30"/>
      <c r="H30"/>
      <c r="I30"/>
    </row>
    <row r="31" spans="2:9" s="2" customFormat="1">
      <c r="B31" s="79"/>
      <c r="C31"/>
      <c r="D31"/>
      <c r="E31"/>
      <c r="F31"/>
      <c r="G31"/>
      <c r="H31"/>
      <c r="I31"/>
    </row>
    <row r="32" spans="2:9" s="2" customFormat="1">
      <c r="B32" s="79"/>
      <c r="C32"/>
      <c r="D32"/>
      <c r="E32"/>
      <c r="F32"/>
      <c r="G32"/>
      <c r="H32"/>
      <c r="I32"/>
    </row>
    <row r="33" spans="2:9" s="2" customFormat="1">
      <c r="B33" s="79"/>
      <c r="C33"/>
      <c r="D33"/>
      <c r="E33"/>
      <c r="F33"/>
      <c r="G33"/>
      <c r="H33"/>
      <c r="I33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1.xml"/><Relationship Id="rId1" Type="http://schemas.openxmlformats.org/package/2006/relationships/digital-signature/signature" Target="sig2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Ppt0gvBeK04Kpzd6bGMtx1syT4g=</DigestValue>
    </Reference>
    <Reference URI="#idOfficeObject" Type="http://www.w3.org/2000/09/xmldsig#Object">
      <DigestMethod Algorithm="http://www.w3.org/2000/09/xmldsig#sha1"/>
      <DigestValue>LjT9A3rQbHGBh/4MqSClkhDz+LA=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M8zNmKM9s0kK9p9/ms/OIL4/UL0=</DigestValue>
    </Reference>
  </SignedInfo>
  <SignatureValue>jEN473a8NgCb5mNtH8pKidCmst/ZTCNM0pKJMpqs/0L3C+7RZIvkFrmvPS43qDu8tKVEBkg7jO7Q
Ml9kwFBUWv07H29Lv0ApjEwvAK12TSMYHtJA2g0WVKIY1tprOMcotj5jtK4Em1WegcCmHc2U6Unv
YX1nDHQLvWq2l7Gifsohkm2P+bvRTQ5uOUjZDLTe0ntOUOqz7vTo7H3+Ikfkk6UeEmq2biNEUdT2
IUDl/NW42ALMtAIPT5Vp1IPWYN6bsVnHtyRrJtD+nDmZxYwiZwPrc5Ok25MGEmLDoyJMuAvOO9pJ
OIrNuYOehc57G8pvc+mXzKQwyhMfTVUovBQaCA==</SignatureValue>
  <KeyInfo>
    <X509Data>
      <X509Certificate>MIIGRjCCBS6gAwIBAgIKfDjd0gACAAAc8jANBgkqhkiG9w0BAQsFADBKMRIwEAYKCZImiZPyLGQB
GRYCZ2UxEzARBgoJkiaJk/IsZAEZFgNuYmcxHzAdBgNVBAMTFk5CRyBDbGFzcyAyIElOVCBTdWIg
Q0EwHhcNMTcwMjE1MTQwMzUxWhcNMTkwMjE1MTQwMzUxWjBEMR0wGwYDVQQKExRKU0MgVlRCIEJh
bmsgR2VvcmdpYTEjMCEGA1UEAxMaQlZUIC0gSXJha2xpIENoYWtobmFzaHZpbGkwggEiMA0GCSqG
SIb3DQEBAQUAA4IBDwAwggEKAoIBAQCxiGLThxYQeGn4FuZNM9noJRo9aIVyE/DUxVWijsXuBo3b
OSd8GS+htVeNMBTh3RgGVtsfBzi9FrGBHyLySpHVbyxDpf4B/yWV+FjWhH31N6MXsFpXS3xjuPNO
DCtNdt+A/xHmgUggUfnIhrVg3/FyJglYOwVgHsiWGQT0DGNoDC9apsWmHdsSVUohOiIQx3OSjQqA
Kk2fIp4808hi2U2dgNLk2GRVdQQe7ojjsfIkJI/cbqok4aephw5tRYbz4QQ9m+NIAyisdUFJUnWE
JsRGxisGGFPEMrEJfY6cB3Ix7ZpNGqppp1d0fEHB5lNMO/cHHqqPsZdGxZu36HdEKHcNAgMBAAGj
ggMyMIIDLjA8BgkrBgEEAYI3FQcELzAtBiUrBgEEAYI3FQjmsmCDjfVEhoGZCYO4oUqDvoRxBIHP
kBGGr54RAgFkAgEbMB0GA1UdJQQWMBQGCCsGAQUFBwMCBggrBgEFBQcDBDALBgNVHQ8EBAMCB4Aw
JwYJKwYBBAGCNxUKBBowGDAKBggrBgEFBQcDAjAKBggrBgEFBQcDBDAdBgNVHQ4EFgQU+lTZw8pa
NUKj1la805ElgWahjMswHwYDVR0jBBgwFoAUwy7SL/BMLxnCJ4L89i6sarBJz8EwggElBgNVHR8E
ggEcMIIBGDCCARSgggEQoIIBDIaBx2xkYXA6Ly8vQ049TkJHJTIwQ2xhc3MlMjAyJTIwSU5UJTIw
U3ViJTIwQ0EoMSksQ049bmJnLXN1YkNBLENOPUNEUCxDTj1QdWJsaWMlMjBLZXklMjBTZXJ2aWNl
cyxDTj1TZXJ2aWNlcyxDTj1Db25maWd1cmF0aW9uLERDPW5iZyxEQz1nZT9jZXJ0aWZpY2F0ZVJl
dm9jYXRpb25MaXN0P2Jhc2U/b2JqZWN0Q2xhc3M9Y1JMRGlzdHJpYnV0aW9uUG9pbnSGQGh0dHA6
Ly9jcmwubmJnLmdvdi5nZS9jYS9OQkclMjBDbGFzcyUyMDIlMjBJTlQlMjBTdWIlMjBDQSgxKS5j
cmwwggEuBggrBgEFBQcBAQSCASAwggEcMIG6BggrBgEFBQcwAoaBrWxkYXA6Ly8vQ049TkJHJTIw
Q2xhc3MlMjAyJTIwSU5UJTIwU3ViJTIwQ0EsQ049QUlBLENOPVB1YmxpYyUyMEtleSUyMFNlcnZp
Y2VzLENOPVNlcnZpY2VzLENOPUNvbmZpZ3VyYXRpb24sREM9bmJnLERDPWdlP2NBQ2VydGlmaWNh
dGU/YmFzZT9vYmplY3RDbGFzcz1jZXJ0aWZpY2F0aW9uQXV0aG9yaXR5MF0GCCsGAQUFBzAChlFo
dHRwOi8vY3JsLm5iZy5nb3YuZ2UvY2EvbmJnLXN1YkNBLm5iZy5nZV9OQkclMjBDbGFzcyUyMDIl
MjBJTlQlMjBTdWIlMjBDQSgyKS5jcnQwDQYJKoZIhvcNAQELBQADggEBAJDTni8aCYhYPDilYMrO
LroqTQXHPkDBrYvpC8FrzCK65+n0pacE6n/L1pkGm6+HqaDiYleRdshj8tcBTFU/K7d+SrE+UB4e
GXv/UPcvrLSlPd3ro2ZVN/ucbOgbbpPRQ9838hTccZtg3HLyk3Sx2tmdu1Rz/ABtv/uO1oHyFylZ
ppJKy3+oM1Mz3cBMtaaEXskmA900BC89lmBli7Cn1ppQzhVvf9H1/VCLdBlMwE4YvKqsr21GTrwg
nfbBOQ8AHSkiB1DU9579jNijmlADADyDajNh7gQXkjg1Wv89j+QvA5Gtl4zNgr+lCnmFYbjL4E7v
NbT1K3jj/DoWlco9nKI=</X509Certificate>
    </X509Data>
  </KeyInfo>
  <Object xmlns:mdssi="http://schemas.openxmlformats.org/package/2006/digital-signature" Id="idPackageObject">
    <Manifest>
      <Reference URI="/xl/printerSettings/printerSettings9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0fOQWZyNvHu5m3ZMv6Ygnk6TDsA=</DigestValue>
      </Reference>
      <Reference URI="/xl/calcChain.xml?ContentType=application/vnd.openxmlformats-officedocument.spreadsheetml.calcChain+xml">
        <DigestMethod Algorithm="http://www.w3.org/2000/09/xmldsig#sha1"/>
        <DigestValue>GcqBRV+ufJ2aD/1OhBkFu4KdgWQ=</DigestValue>
      </Reference>
      <Reference URI="/xl/styles.xml?ContentType=application/vnd.openxmlformats-officedocument.spreadsheetml.styles+xml">
        <DigestMethod Algorithm="http://www.w3.org/2000/09/xmldsig#sha1"/>
        <DigestValue>qCT1B98NHHe8kqcR4R/NCPtb8AA=</DigestValue>
      </Reference>
      <Reference URI="/xl/worksheets/sheet16.xml?ContentType=application/vnd.openxmlformats-officedocument.spreadsheetml.worksheet+xml">
        <DigestMethod Algorithm="http://www.w3.org/2000/09/xmldsig#sha1"/>
        <DigestValue>pv4rSR7uF99EIPAy08mmzJQVF+s=</DigestValue>
      </Reference>
      <Reference URI="/xl/worksheets/sheet8.xml?ContentType=application/vnd.openxmlformats-officedocument.spreadsheetml.worksheet+xml">
        <DigestMethod Algorithm="http://www.w3.org/2000/09/xmldsig#sha1"/>
        <DigestValue>QgWrw2FzHOP6AzTMdqjTwNrT7IM=</DigestValue>
      </Reference>
      <Reference URI="/xl/worksheets/sheet7.xml?ContentType=application/vnd.openxmlformats-officedocument.spreadsheetml.worksheet+xml">
        <DigestMethod Algorithm="http://www.w3.org/2000/09/xmldsig#sha1"/>
        <DigestValue>xlzTYx6ZPKGPoqIcN8waLvp5870=</DigestValue>
      </Reference>
      <Reference URI="/xl/worksheets/sheet6.xml?ContentType=application/vnd.openxmlformats-officedocument.spreadsheetml.worksheet+xml">
        <DigestMethod Algorithm="http://www.w3.org/2000/09/xmldsig#sha1"/>
        <DigestValue>v96bvINPvWGhbAqgwESiRc8ZkMs=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9.xml?ContentType=application/vnd.openxmlformats-officedocument.spreadsheetml.worksheet+xml">
        <DigestMethod Algorithm="http://www.w3.org/2000/09/xmldsig#sha1"/>
        <DigestValue>D/fToc5qbHwCX6z3WSkwpSL05xk=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4uWAmxZMpFBE+/JDugAdMjuTKKw=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WwFTtdqnHXx8KvMGV3WkyZBJi2I=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4uWAmxZMpFBE+/JDugAdMjuTKKw=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0.xml?ContentType=application/vnd.openxmlformats-officedocument.spreadsheetml.worksheet+xml">
        <DigestMethod Algorithm="http://www.w3.org/2000/09/xmldsig#sha1"/>
        <DigestValue>MBFaDZ+jEoxBqLNibQzGr0OF8Ko=</DigestValue>
      </Reference>
      <Reference URI="/xl/worksheets/sheet5.xml?ContentType=application/vnd.openxmlformats-officedocument.spreadsheetml.worksheet+xml">
        <DigestMethod Algorithm="http://www.w3.org/2000/09/xmldsig#sha1"/>
        <DigestValue>QRjriNfh6wCSwpXd1RFrCzWy7F0=</DigestValue>
      </Reference>
      <Reference URI="/xl/worksheets/sheet11.xml?ContentType=application/vnd.openxmlformats-officedocument.spreadsheetml.worksheet+xml">
        <DigestMethod Algorithm="http://www.w3.org/2000/09/xmldsig#sha1"/>
        <DigestValue>dO/VeKYCLAOsJsYDLhVmpJTqidE=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HMVht+yxtGYQUbPlWWNiL9BB3ik=</DigestValue>
      </Reference>
      <Reference URI="/xl/drawings/drawing1.xml?ContentType=application/vnd.openxmlformats-officedocument.drawing+xml">
        <DigestMethod Algorithm="http://www.w3.org/2000/09/xmldsig#sha1"/>
        <DigestValue>9jgpVdHzFAt7WN87Eb8UjCRV7yA=</DigestValue>
      </Reference>
      <Reference URI="/xl/worksheets/sheet3.xml?ContentType=application/vnd.openxmlformats-officedocument.spreadsheetml.worksheet+xml">
        <DigestMethod Algorithm="http://www.w3.org/2000/09/xmldsig#sha1"/>
        <DigestValue>uQfgPVrf7wnbVyHhdF538jwAjTY=</DigestValue>
      </Reference>
      <Reference URI="/xl/worksheets/sheet2.xml?ContentType=application/vnd.openxmlformats-officedocument.spreadsheetml.worksheet+xml">
        <DigestMethod Algorithm="http://www.w3.org/2000/09/xmldsig#sha1"/>
        <DigestValue>YuGEBq+sIR33ecCJ8gaEC3gh0wY=</DigestValue>
      </Reference>
      <Reference URI="/xl/worksheets/sheet4.xml?ContentType=application/vnd.openxmlformats-officedocument.spreadsheetml.worksheet+xml">
        <DigestMethod Algorithm="http://www.w3.org/2000/09/xmldsig#sha1"/>
        <DigestValue>sKFOWDJe9J1aw18qgVsRnRkkkIM=</DigestValue>
      </Reference>
      <Reference URI="/xl/workbook.xml?ContentType=application/vnd.openxmlformats-officedocument.spreadsheetml.sheet.main+xml">
        <DigestMethod Algorithm="http://www.w3.org/2000/09/xmldsig#sha1"/>
        <DigestValue>Gl4jLhEAmnNPk4Xv+rqylBtsWQY=</DigestValue>
      </Reference>
      <Reference URI="/xl/worksheets/sheet12.xml?ContentType=application/vnd.openxmlformats-officedocument.spreadsheetml.worksheet+xml">
        <DigestMethod Algorithm="http://www.w3.org/2000/09/xmldsig#sha1"/>
        <DigestValue>C5gUUYmYG7/7qbRPgTsrNV/MKUk=</DigestValue>
      </Reference>
      <Reference URI="/xl/worksheets/sheet1.xml?ContentType=application/vnd.openxmlformats-officedocument.spreadsheetml.worksheet+xml">
        <DigestMethod Algorithm="http://www.w3.org/2000/09/xmldsig#sha1"/>
        <DigestValue>wPi84pQzkRYS5ZgPjqb7bmZ0xaA=</DigestValue>
      </Reference>
      <Reference URI="/xl/worksheets/sheet15.xml?ContentType=application/vnd.openxmlformats-officedocument.spreadsheetml.worksheet+xml">
        <DigestMethod Algorithm="http://www.w3.org/2000/09/xmldsig#sha1"/>
        <DigestValue>fF0ucTSngbsJ8ep9rZ1LkbtBuGM=</DigestValue>
      </Reference>
      <Reference URI="/xl/worksheets/sheet14.xml?ContentType=application/vnd.openxmlformats-officedocument.spreadsheetml.worksheet+xml">
        <DigestMethod Algorithm="http://www.w3.org/2000/09/xmldsig#sha1"/>
        <DigestValue>GyaRDdBVhWAUYdeRVboF8rN7CFc=</DigestValue>
      </Reference>
      <Reference URI="/xl/worksheets/sheet13.xml?ContentType=application/vnd.openxmlformats-officedocument.spreadsheetml.worksheet+xml">
        <DigestMethod Algorithm="http://www.w3.org/2000/09/xmldsig#sha1"/>
        <DigestValue>8OBEa/JzIyj9Q2RxRs2oRM8Oa/8=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FyrVmG+uJRh0iy48msHE1LxAotk=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WaZ9nRTpWVqkmSM0IlpJ+sTT+KQ=</DigestValue>
      </Reference>
    </Manifest>
    <SignatureProperties>
      <SignatureProperty Id="idSignatureTime" Target="#idPackageSignature">
        <mdssi:SignatureTime>
          <mdssi:Format>YYYY-MM-DDThh:mm:ssTZD</mdssi:Format>
          <mdssi:Value>2017-07-28T09:11:04Z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გამჭვირვალობის დანართები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2017-07-28T09:11:04Z</xd:SigningTime>
          <xd:SigningCertificate>
            <xd:Cert>
              <xd:CertDigest>
                <DigestMethod Algorithm="http://www.w3.org/2000/09/xmldsig#sha1"/>
                <DigestValue>f6GPuNFIQUqVaJW6IcOgDL7fNEQ=</DigestValue>
              </xd:CertDigest>
              <xd:IssuerSerial>
                <X509IssuerName>CN=NBG Class 2 INT Sub CA, DC=nbg, DC=ge</X509IssuerName>
                <X509SerialNumber>586622445381999822642418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RTd7sBVxptuU/1eHrdflHp2iEtI=</DigestValue>
    </Reference>
    <Reference URI="#idOfficeObject" Type="http://www.w3.org/2000/09/xmldsig#Object">
      <DigestMethod Algorithm="http://www.w3.org/2000/09/xmldsig#sha1"/>
      <DigestValue>iwxNLc4AIteLEpUqLG3pG8MMr/k=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Kuv8/4zPdV3PXEKZMQmDim+rbIQ=</DigestValue>
    </Reference>
  </SignedInfo>
  <SignatureValue>aVyREQGIifYBCLGwyfv0PG/unojnnILOBbHXD+nOgC3Y3sromTF2ahruKiMFMqdT3UO4Bpqq7Fi0
lznwrBpwE6n3+HQvoTgdJ6QombSCkJ6Wx51oH8cmvyAv/MLMnGlfuXEmsj36wiBIM/cx92oYmkaM
1sTa+ErD8KoNbf37im/G6/LSb7gJxtKBMfTVIj6vrGzo90++NVIIU7G8OL0SvzAfn47YIzbVqPfb
kqPnp8Lqh7Irglu5uU9i5Qrj8Pyopc9++DeFxbcDBcZbh/ZAjPpqyr9W0bpQ6Ru+N9ucjvB2zWXo
lJS7MqROgwN5nJc/2suCabG6xOciVwh4Ju2wuQ==</SignatureValue>
  <KeyInfo>
    <X509Data>
      <X509Certificate>MIIGRzCCBS+gAwIBAgIKfDqPOwACAAAc8zANBgkqhkiG9w0BAQsFADBKMRIwEAYKCZImiZPyLGQB
GRYCZ2UxEzARBgoJkiaJk/IsZAEZFgNuYmcxHzAdBgNVBAMTFk5CRyBDbGFzcyAyIElOVCBTdWIg
Q0EwHhcNMTcwMjE1MTQwNTQyWhcNMTkwMjE1MTQwNTQyWjBFMR0wGwYDVQQKExRKU0MgVlRCIEJh
bmsgR2VvcmdpYTEkMCIGA1UEAxMbQlZUIC0gTWFtdWthIE1lbnRlc2hhc2h2aWxpMIIBIjANBgkq
hkiG9w0BAQEFAAOCAQ8AMIIBCgKCAQEAxeVVCxCoi4pDBdJ+5GHxOkKIgddDlIH0perz15ZRrHpe
XD1qOTrIQtcMDbbUpMhbpKslGfjbkxqUt2RXk0Ns8Fq9IttcQab+kNqFt2Ywp6NPdOgalOHgAFLW
8EuSxeYTv8wXm8ljySIt83rhLcg2n0eoIF49UGAohc8REq4q6aZTkfodnKJypqUJ+lfYXfFPRwnm
l3GDmwOjaETIXgz61bvUvh7tLqeKt+ypZprAORTDVvyxxZh5yN0INTg1s4vna4NiaIsf1qBHSdxt
S7L34gvgrOIEfUptlDGJaDKVn0gcMg0GwTXObkdafziwZAUlmgDD1EyWcLYc0qsnNeJdrQIDAQAB
o4IDMjCCAy4wPAYJKwYBBAGCNxUHBC8wLQYlKwYBBAGCNxUI5rJgg431RIaBmQmDuKFKg76EcQSB
z5ARhq+eEQIBZAIBGzAdBgNVHSUEFjAUBggrBgEFBQcDAgYIKwYBBQUHAwQwCwYDVR0PBAQDAgeA
MCcGCSsGAQQBgjcVCgQaMBgwCgYIKwYBBQUHAwIwCgYIKwYBBQUHAwQwHQYDVR0OBBYEFK8OetPi
iRuq+Bn2DjLNoPnyAkXnMB8GA1UdIwQYMBaAFMMu0i/wTC8ZwieC/PYurGqwSc/BMIIBJQYDVR0f
BIIBHDCCARgwggEUoIIBEKCCAQyGgcdsZGFwOi8vL0NOPU5CRyUyMENsYXNzJTIwMiUyMElOVCUy
MFN1YiUyMENBKDEpLENOPW5iZy1zdWJDQSxDTj1DRFAsQ049UHVibGljJTIwS2V5JTIwU2Vydmlj
ZXMsQ049U2VydmljZXMsQ049Q29uZmlndXJhdGlvbixEQz1uYmcsREM9Z2U/Y2VydGlmaWNhdGVS
ZXZvY2F0aW9uTGlzdD9iYXNlP29iamVjdENsYXNzPWNSTERpc3RyaWJ1dGlvblBvaW50hkBodHRw
Oi8vY3JsLm5iZy5nb3YuZ2UvY2EvTkJHJTIwQ2xhc3MlMjAyJTIwSU5UJTIwU3ViJTIwQ0EoMSku
Y3JsMIIBLgYIKwYBBQUHAQEEggEgMIIBHDCBugYIKwYBBQUHMAKGga1sZGFwOi8vL0NOPU5CRyUy
MENsYXNzJTIwMiUyMElOVCUyMFN1YiUyMENBLENOPUFJQSxDTj1QdWJsaWMlMjBLZXklMjBTZXJ2
aWNlcyxDTj1TZXJ2aWNlcyxDTj1Db25maWd1cmF0aW9uLERDPW5iZyxEQz1nZT9jQUNlcnRpZmlj
YXRlP2Jhc2U/b2JqZWN0Q2xhc3M9Y2VydGlmaWNhdGlvbkF1dGhvcml0eTBdBggrBgEFBQcwAoZR
aHR0cDovL2NybC5uYmcuZ292LmdlL2NhL25iZy1zdWJDQS5uYmcuZ2VfTkJHJTIwQ2xhc3MlMjAy
JTIwSU5UJTIwU3ViJTIwQ0EoMikuY3J0MA0GCSqGSIb3DQEBCwUAA4IBAQBu9TuE9J8gqsGoJFRp
SbrhGS6trA3/N+zexVp0QeVAxdMeqyB2WvAfab3bxZxcalOHolYqL7Cn+zaQB16hIgvHhSkTRpLw
xxGGRU8PpUX2qULR7XRatQNyVGF/l3gvKzEFlW26fXdThLPFqUZHtqkNL0w09yKwgbywMRjpdJDj
C/UUAQypGSjEZYRy2UKbgd/AfMsqReSNEuVBShYKOE/Ukb0q+QSZzskfxVkSdObF9wL1x+N6zP9Y
foUiYBrZAKdaQutRitMsP92836n1ZQE/Jc8yxhd8utX/Ud0V8jTJC9n1cEJshFKkl+/ClUR8bXXG
EvlJLgwtlD7POZ2PeIrt</X509Certificate>
    </X509Data>
  </KeyInfo>
  <Object xmlns:mdssi="http://schemas.openxmlformats.org/package/2006/digital-signature" Id="idPackageObject">
    <Manifest>
      <Reference URI="/xl/printerSettings/printerSettings9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0fOQWZyNvHu5m3ZMv6Ygnk6TDsA=</DigestValue>
      </Reference>
      <Reference URI="/xl/calcChain.xml?ContentType=application/vnd.openxmlformats-officedocument.spreadsheetml.calcChain+xml">
        <DigestMethod Algorithm="http://www.w3.org/2000/09/xmldsig#sha1"/>
        <DigestValue>GcqBRV+ufJ2aD/1OhBkFu4KdgWQ=</DigestValue>
      </Reference>
      <Reference URI="/xl/styles.xml?ContentType=application/vnd.openxmlformats-officedocument.spreadsheetml.styles+xml">
        <DigestMethod Algorithm="http://www.w3.org/2000/09/xmldsig#sha1"/>
        <DigestValue>qCT1B98NHHe8kqcR4R/NCPtb8AA=</DigestValue>
      </Reference>
      <Reference URI="/xl/worksheets/sheet16.xml?ContentType=application/vnd.openxmlformats-officedocument.spreadsheetml.worksheet+xml">
        <DigestMethod Algorithm="http://www.w3.org/2000/09/xmldsig#sha1"/>
        <DigestValue>pv4rSR7uF99EIPAy08mmzJQVF+s=</DigestValue>
      </Reference>
      <Reference URI="/xl/worksheets/sheet8.xml?ContentType=application/vnd.openxmlformats-officedocument.spreadsheetml.worksheet+xml">
        <DigestMethod Algorithm="http://www.w3.org/2000/09/xmldsig#sha1"/>
        <DigestValue>QgWrw2FzHOP6AzTMdqjTwNrT7IM=</DigestValue>
      </Reference>
      <Reference URI="/xl/worksheets/sheet7.xml?ContentType=application/vnd.openxmlformats-officedocument.spreadsheetml.worksheet+xml">
        <DigestMethod Algorithm="http://www.w3.org/2000/09/xmldsig#sha1"/>
        <DigestValue>xlzTYx6ZPKGPoqIcN8waLvp5870=</DigestValue>
      </Reference>
      <Reference URI="/xl/worksheets/sheet6.xml?ContentType=application/vnd.openxmlformats-officedocument.spreadsheetml.worksheet+xml">
        <DigestMethod Algorithm="http://www.w3.org/2000/09/xmldsig#sha1"/>
        <DigestValue>v96bvINPvWGhbAqgwESiRc8ZkMs=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9.xml?ContentType=application/vnd.openxmlformats-officedocument.spreadsheetml.worksheet+xml">
        <DigestMethod Algorithm="http://www.w3.org/2000/09/xmldsig#sha1"/>
        <DigestValue>D/fToc5qbHwCX6z3WSkwpSL05xk=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4uWAmxZMpFBE+/JDugAdMjuTKKw=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WwFTtdqnHXx8KvMGV3WkyZBJi2I=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4uWAmxZMpFBE+/JDugAdMjuTKKw=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0.xml?ContentType=application/vnd.openxmlformats-officedocument.spreadsheetml.worksheet+xml">
        <DigestMethod Algorithm="http://www.w3.org/2000/09/xmldsig#sha1"/>
        <DigestValue>MBFaDZ+jEoxBqLNibQzGr0OF8Ko=</DigestValue>
      </Reference>
      <Reference URI="/xl/worksheets/sheet5.xml?ContentType=application/vnd.openxmlformats-officedocument.spreadsheetml.worksheet+xml">
        <DigestMethod Algorithm="http://www.w3.org/2000/09/xmldsig#sha1"/>
        <DigestValue>QRjriNfh6wCSwpXd1RFrCzWy7F0=</DigestValue>
      </Reference>
      <Reference URI="/xl/worksheets/sheet11.xml?ContentType=application/vnd.openxmlformats-officedocument.spreadsheetml.worksheet+xml">
        <DigestMethod Algorithm="http://www.w3.org/2000/09/xmldsig#sha1"/>
        <DigestValue>dO/VeKYCLAOsJsYDLhVmpJTqidE=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HMVht+yxtGYQUbPlWWNiL9BB3ik=</DigestValue>
      </Reference>
      <Reference URI="/xl/drawings/drawing1.xml?ContentType=application/vnd.openxmlformats-officedocument.drawing+xml">
        <DigestMethod Algorithm="http://www.w3.org/2000/09/xmldsig#sha1"/>
        <DigestValue>9jgpVdHzFAt7WN87Eb8UjCRV7yA=</DigestValue>
      </Reference>
      <Reference URI="/xl/worksheets/sheet3.xml?ContentType=application/vnd.openxmlformats-officedocument.spreadsheetml.worksheet+xml">
        <DigestMethod Algorithm="http://www.w3.org/2000/09/xmldsig#sha1"/>
        <DigestValue>uQfgPVrf7wnbVyHhdF538jwAjTY=</DigestValue>
      </Reference>
      <Reference URI="/xl/worksheets/sheet2.xml?ContentType=application/vnd.openxmlformats-officedocument.spreadsheetml.worksheet+xml">
        <DigestMethod Algorithm="http://www.w3.org/2000/09/xmldsig#sha1"/>
        <DigestValue>YuGEBq+sIR33ecCJ8gaEC3gh0wY=</DigestValue>
      </Reference>
      <Reference URI="/xl/worksheets/sheet4.xml?ContentType=application/vnd.openxmlformats-officedocument.spreadsheetml.worksheet+xml">
        <DigestMethod Algorithm="http://www.w3.org/2000/09/xmldsig#sha1"/>
        <DigestValue>sKFOWDJe9J1aw18qgVsRnRkkkIM=</DigestValue>
      </Reference>
      <Reference URI="/xl/workbook.xml?ContentType=application/vnd.openxmlformats-officedocument.spreadsheetml.sheet.main+xml">
        <DigestMethod Algorithm="http://www.w3.org/2000/09/xmldsig#sha1"/>
        <DigestValue>Gl4jLhEAmnNPk4Xv+rqylBtsWQY=</DigestValue>
      </Reference>
      <Reference URI="/xl/worksheets/sheet12.xml?ContentType=application/vnd.openxmlformats-officedocument.spreadsheetml.worksheet+xml">
        <DigestMethod Algorithm="http://www.w3.org/2000/09/xmldsig#sha1"/>
        <DigestValue>C5gUUYmYG7/7qbRPgTsrNV/MKUk=</DigestValue>
      </Reference>
      <Reference URI="/xl/worksheets/sheet1.xml?ContentType=application/vnd.openxmlformats-officedocument.spreadsheetml.worksheet+xml">
        <DigestMethod Algorithm="http://www.w3.org/2000/09/xmldsig#sha1"/>
        <DigestValue>wPi84pQzkRYS5ZgPjqb7bmZ0xaA=</DigestValue>
      </Reference>
      <Reference URI="/xl/worksheets/sheet15.xml?ContentType=application/vnd.openxmlformats-officedocument.spreadsheetml.worksheet+xml">
        <DigestMethod Algorithm="http://www.w3.org/2000/09/xmldsig#sha1"/>
        <DigestValue>fF0ucTSngbsJ8ep9rZ1LkbtBuGM=</DigestValue>
      </Reference>
      <Reference URI="/xl/worksheets/sheet14.xml?ContentType=application/vnd.openxmlformats-officedocument.spreadsheetml.worksheet+xml">
        <DigestMethod Algorithm="http://www.w3.org/2000/09/xmldsig#sha1"/>
        <DigestValue>GyaRDdBVhWAUYdeRVboF8rN7CFc=</DigestValue>
      </Reference>
      <Reference URI="/xl/worksheets/sheet13.xml?ContentType=application/vnd.openxmlformats-officedocument.spreadsheetml.worksheet+xml">
        <DigestMethod Algorithm="http://www.w3.org/2000/09/xmldsig#sha1"/>
        <DigestValue>8OBEa/JzIyj9Q2RxRs2oRM8Oa/8=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FyrVmG+uJRh0iy48msHE1LxAotk=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WaZ9nRTpWVqkmSM0IlpJ+sTT+KQ=</DigestValue>
      </Reference>
    </Manifest>
    <SignatureProperties>
      <SignatureProperty Id="idSignatureTime" Target="#idPackageSignature">
        <mdssi:SignatureTime>
          <mdssi:Format>YYYY-MM-DDThh:mm:ssTZD</mdssi:Format>
          <mdssi:Value>2017-07-28T09:15:41Z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pilllar 3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2017-07-28T09:15:41Z</xd:SigningTime>
          <xd:SigningCertificate>
            <xd:Cert>
              <xd:CertDigest>
                <DigestMethod Algorithm="http://www.w3.org/2000/09/xmldsig#sha1"/>
                <DigestValue>IrEGK+5NhMRrfU7OrFzuKE1iSg4=</DigestValue>
              </xd:CertDigest>
              <xd:IssuerSerial>
                <X509IssuerName>CN=NBG Class 2 INT Sub CA, DC=nbg, DC=ge</X509IssuerName>
                <X509SerialNumber>586653675875090800057587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</vt:lpstr>
      <vt:lpstr>1. key ratios</vt:lpstr>
      <vt:lpstr>2. RC</vt:lpstr>
      <vt:lpstr>3. PL</vt:lpstr>
      <vt:lpstr>4. Off-Balance</vt:lpstr>
      <vt:lpstr>5. RWA</vt:lpstr>
      <vt:lpstr>6. Administrators-shareholders</vt:lpstr>
      <vt:lpstr>7. LI1</vt:lpstr>
      <vt:lpstr>8. LI2</vt:lpstr>
      <vt:lpstr>9. Capital</vt:lpstr>
      <vt:lpstr>10. CC2</vt:lpstr>
      <vt:lpstr>11. CRWA</vt:lpstr>
      <vt:lpstr>12. CRM</vt:lpstr>
      <vt:lpstr>13. CRME</vt:lpstr>
      <vt:lpstr>14. CICR</vt:lpstr>
      <vt:lpstr>15. CCR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2017-07-31T14:59:36Z</dcterms:modified>
</cp:coreProperties>
</file>